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defaultThemeVersion="124226"/>
  <mc:AlternateContent xmlns:mc="http://schemas.openxmlformats.org/markup-compatibility/2006">
    <mc:Choice Requires="x15">
      <x15ac:absPath xmlns:x15ac="http://schemas.microsoft.com/office/spreadsheetml/2010/11/ac" url="https://usac-my.sharepoint.com/personal/epertsevoi_usac_org/Documents/2. Stakeholder Engagement/2024/Website/"/>
    </mc:Choice>
  </mc:AlternateContent>
  <xr:revisionPtr revIDLastSave="0" documentId="8_{60C31E53-9335-448C-BA10-5AC310AE5BAA}" xr6:coauthVersionLast="47" xr6:coauthVersionMax="47" xr10:uidLastSave="{00000000-0000-0000-0000-000000000000}"/>
  <workbookProtection lockStructure="1"/>
  <bookViews>
    <workbookView xWindow="24780" yWindow="2595" windowWidth="24405" windowHeight="15450" tabRatio="808" xr2:uid="{00000000-000D-0000-FFFF-FFFF00000000}"/>
  </bookViews>
  <sheets>
    <sheet name="OPEX Limit Calculation" sheetId="5" r:id="rId1"/>
    <sheet name="Enter Cost Data - No Acq Exch" sheetId="7" r:id="rId2"/>
    <sheet name="Enter Cost Data - Acq Exch" sheetId="8" r:id="rId3"/>
    <sheet name="Geographic Data" sheetId="6" r:id="rId4"/>
    <sheet name="OPEX Limit - S214" sheetId="9" r:id="rId5"/>
  </sheets>
  <definedNames>
    <definedName name="_xlnm._FilterDatabase" localSheetId="3" hidden="1">'Geographic Data'!$A$1:$I$1096</definedName>
    <definedName name="BLSxrnNonTribal">'Geographic Data'!$P$2</definedName>
    <definedName name="BLSxrnStdDev">'Geographic Data'!$P$5</definedName>
    <definedName name="BLSxrnStdDev1">'Geographic Data'!$P$10</definedName>
    <definedName name="BLSxrnStdDev2">'Geographic Data'!$P$15</definedName>
    <definedName name="BLSxrnStdDev3">'Geographic Data'!$P$20</definedName>
    <definedName name="BLSxrnStdDev4">'Geographic Data'!$P$25</definedName>
    <definedName name="BLSxrnStdDev5">'Geographic Data'!$P$30</definedName>
    <definedName name="BLSxrnStdDev6">'Geographic Data'!$P$35</definedName>
    <definedName name="BLSxrnTribal">'Geographic Data'!$P$3</definedName>
    <definedName name="HCLSxrnNonTribal">'Geographic Data'!$R$2</definedName>
    <definedName name="HCLSxrnStdDev">'Geographic Data'!$R$5</definedName>
    <definedName name="HCLSxrnTribal">'Geographic Data'!$R$3</definedName>
    <definedName name="InflationAdjustmentFactor">'Geographic Data'!$M$3:$O$13</definedName>
    <definedName name="OpexDemand">'Geographic Data'!$A$1:$K$1096</definedName>
    <definedName name="_xlnm.Print_Area" localSheetId="3">'Geographic Data'!$A:$J</definedName>
    <definedName name="_xlnm.Print_Area" localSheetId="0">'OPEX Limit Calculation'!$A$1:$L$48</definedName>
    <definedName name="_xlnm.Print_Titles" localSheetId="3">'Geographic Data'!$1:$1</definedName>
    <definedName name="Sect214">'Geographic Data'!$T$2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6" l="1"/>
  <c r="O12" i="6"/>
  <c r="F6" i="5" l="1"/>
  <c r="P26" i="6" l="1"/>
  <c r="P29" i="6" s="1"/>
  <c r="P30" i="6" s="1"/>
  <c r="P21" i="6"/>
  <c r="P24" i="6" s="1"/>
  <c r="P25" i="6" s="1"/>
  <c r="P31" i="6"/>
  <c r="P34" i="6" s="1"/>
  <c r="P35" i="6" s="1"/>
  <c r="P16" i="6"/>
  <c r="P19" i="6" s="1"/>
  <c r="P20" i="6" s="1"/>
  <c r="P11" i="6"/>
  <c r="P14" i="6" s="1"/>
  <c r="P15" i="6" s="1"/>
  <c r="P6" i="6"/>
  <c r="P9" i="6" s="1"/>
  <c r="P10" i="6" s="1"/>
  <c r="AO21" i="9" l="1"/>
  <c r="AI21" i="9"/>
  <c r="AC21" i="9"/>
  <c r="W21" i="9"/>
  <c r="E16" i="5" l="1"/>
  <c r="D16" i="5"/>
  <c r="B4" i="9" l="1"/>
  <c r="AN21" i="9"/>
  <c r="AH21" i="9"/>
  <c r="AB21" i="9"/>
  <c r="V21" i="9"/>
  <c r="P21" i="9"/>
  <c r="J21" i="9"/>
  <c r="AN20" i="9"/>
  <c r="AH20" i="9"/>
  <c r="AB20" i="9"/>
  <c r="V20" i="9"/>
  <c r="P20" i="9"/>
  <c r="J20" i="9"/>
  <c r="AR4" i="9" l="1"/>
  <c r="AL4" i="9"/>
  <c r="AF4" i="9"/>
  <c r="Z4" i="9"/>
  <c r="T4" i="9"/>
  <c r="AO19" i="9"/>
  <c r="AO18" i="9"/>
  <c r="AO17" i="9"/>
  <c r="AO16" i="9"/>
  <c r="AO15" i="9"/>
  <c r="AO14" i="9"/>
  <c r="AO13" i="9"/>
  <c r="AO12" i="9"/>
  <c r="AO11" i="9"/>
  <c r="AO10" i="9"/>
  <c r="AO9" i="9"/>
  <c r="AO20" i="9" s="1"/>
  <c r="AO8" i="9"/>
  <c r="AQ1" i="9"/>
  <c r="AR20" i="9"/>
  <c r="AQ20" i="9"/>
  <c r="AP20" i="9"/>
  <c r="AN19" i="9"/>
  <c r="AN18" i="9"/>
  <c r="AN17" i="9"/>
  <c r="AN16" i="9"/>
  <c r="AN15" i="9"/>
  <c r="AN14" i="9"/>
  <c r="AN13" i="9"/>
  <c r="AN12" i="9"/>
  <c r="AN11" i="9"/>
  <c r="AN10" i="9"/>
  <c r="AN9" i="9"/>
  <c r="AN8" i="9"/>
  <c r="AR7" i="9"/>
  <c r="AQ7" i="9"/>
  <c r="AP7" i="9"/>
  <c r="AO7" i="9"/>
  <c r="AR6" i="9"/>
  <c r="AQ6" i="9"/>
  <c r="AP6" i="9"/>
  <c r="AQ4" i="9"/>
  <c r="AQ3" i="9"/>
  <c r="AR1" i="9"/>
  <c r="AI19" i="9"/>
  <c r="AI18" i="9"/>
  <c r="AI17" i="9"/>
  <c r="AI16" i="9"/>
  <c r="AI15" i="9"/>
  <c r="AI14" i="9"/>
  <c r="AI13" i="9"/>
  <c r="AI12" i="9"/>
  <c r="AI11" i="9"/>
  <c r="AI10" i="9"/>
  <c r="AI9" i="9"/>
  <c r="AI8" i="9"/>
  <c r="AK1" i="9"/>
  <c r="AL20" i="9"/>
  <c r="AK20" i="9"/>
  <c r="AJ20" i="9"/>
  <c r="AH19" i="9"/>
  <c r="AH18" i="9"/>
  <c r="AH17" i="9"/>
  <c r="AH16" i="9"/>
  <c r="AH15" i="9"/>
  <c r="AH14" i="9"/>
  <c r="AH13" i="9"/>
  <c r="AH12" i="9"/>
  <c r="AH11" i="9"/>
  <c r="AH10" i="9"/>
  <c r="AH9" i="9"/>
  <c r="AH8" i="9"/>
  <c r="AL7" i="9"/>
  <c r="AK7" i="9"/>
  <c r="AJ7" i="9"/>
  <c r="AI7" i="9"/>
  <c r="AL6" i="9"/>
  <c r="AK6" i="9"/>
  <c r="AJ6" i="9"/>
  <c r="AK4" i="9"/>
  <c r="AK3" i="9"/>
  <c r="AL1" i="9"/>
  <c r="AC19" i="9"/>
  <c r="AC18" i="9"/>
  <c r="AC17" i="9"/>
  <c r="AC16" i="9"/>
  <c r="AC15" i="9"/>
  <c r="AC14" i="9"/>
  <c r="AC13" i="9"/>
  <c r="AC12" i="9"/>
  <c r="AC11" i="9"/>
  <c r="AC10" i="9"/>
  <c r="AC9" i="9"/>
  <c r="AC8" i="9"/>
  <c r="AF20" i="9"/>
  <c r="AE20" i="9"/>
  <c r="AD20" i="9"/>
  <c r="Z20" i="9"/>
  <c r="Y20" i="9"/>
  <c r="X20" i="9"/>
  <c r="W19" i="9"/>
  <c r="W18" i="9"/>
  <c r="W17" i="9"/>
  <c r="W16" i="9"/>
  <c r="W15" i="9"/>
  <c r="W14" i="9"/>
  <c r="W13" i="9"/>
  <c r="W12" i="9"/>
  <c r="W11" i="9"/>
  <c r="W10" i="9"/>
  <c r="W9" i="9"/>
  <c r="W8" i="9"/>
  <c r="Q19" i="9"/>
  <c r="Q18" i="9"/>
  <c r="Q17" i="9"/>
  <c r="Q16" i="9"/>
  <c r="Q15" i="9"/>
  <c r="Q14" i="9"/>
  <c r="Q13" i="9"/>
  <c r="Q12" i="9"/>
  <c r="Q11" i="9"/>
  <c r="Q10" i="9"/>
  <c r="Q9" i="9"/>
  <c r="Q8" i="9"/>
  <c r="T20" i="9"/>
  <c r="S20" i="9"/>
  <c r="R20" i="9"/>
  <c r="AE1" i="9"/>
  <c r="AB19" i="9"/>
  <c r="AB18" i="9"/>
  <c r="AB17" i="9"/>
  <c r="AB16" i="9"/>
  <c r="AB15" i="9"/>
  <c r="AB14" i="9"/>
  <c r="AB13" i="9"/>
  <c r="AB12" i="9"/>
  <c r="AB11" i="9"/>
  <c r="AB10" i="9"/>
  <c r="AB9" i="9"/>
  <c r="AB8" i="9"/>
  <c r="AF7" i="9"/>
  <c r="AE7" i="9"/>
  <c r="AD7" i="9"/>
  <c r="AC7" i="9"/>
  <c r="AF6" i="9"/>
  <c r="AE6" i="9"/>
  <c r="AD6" i="9"/>
  <c r="AE4" i="9"/>
  <c r="AE3" i="9"/>
  <c r="AF1" i="9"/>
  <c r="Y1" i="9"/>
  <c r="V19" i="9"/>
  <c r="V18" i="9"/>
  <c r="V17" i="9"/>
  <c r="V16" i="9"/>
  <c r="V15" i="9"/>
  <c r="V14" i="9"/>
  <c r="V13" i="9"/>
  <c r="V12" i="9"/>
  <c r="V11" i="9"/>
  <c r="V10" i="9"/>
  <c r="V9" i="9"/>
  <c r="V8" i="9"/>
  <c r="Z7" i="9"/>
  <c r="Y7" i="9"/>
  <c r="X7" i="9"/>
  <c r="W7" i="9"/>
  <c r="Z6" i="9"/>
  <c r="Y6" i="9"/>
  <c r="X6" i="9"/>
  <c r="Y4" i="9"/>
  <c r="Y3" i="9"/>
  <c r="Z1" i="9"/>
  <c r="Q7" i="9"/>
  <c r="K7" i="9"/>
  <c r="S1" i="9"/>
  <c r="P19" i="9"/>
  <c r="P18" i="9"/>
  <c r="P17" i="9"/>
  <c r="P16" i="9"/>
  <c r="P15" i="9"/>
  <c r="P14" i="9"/>
  <c r="P13" i="9"/>
  <c r="P12" i="9"/>
  <c r="P11" i="9"/>
  <c r="P10" i="9"/>
  <c r="P9" i="9"/>
  <c r="P8" i="9"/>
  <c r="T7" i="9"/>
  <c r="S7" i="9"/>
  <c r="R7" i="9"/>
  <c r="T6" i="9"/>
  <c r="S6" i="9"/>
  <c r="R6" i="9"/>
  <c r="S4" i="9"/>
  <c r="S3" i="9"/>
  <c r="T1" i="9"/>
  <c r="N4" i="9"/>
  <c r="N7" i="9"/>
  <c r="M7" i="9"/>
  <c r="L7" i="9"/>
  <c r="K9" i="9"/>
  <c r="K10" i="9"/>
  <c r="K11" i="9"/>
  <c r="K12" i="9"/>
  <c r="K13" i="9"/>
  <c r="K14" i="9"/>
  <c r="K15" i="9"/>
  <c r="K16" i="9"/>
  <c r="K17" i="9"/>
  <c r="K18" i="9"/>
  <c r="K19" i="9"/>
  <c r="K8" i="9"/>
  <c r="N20" i="9"/>
  <c r="M20" i="9"/>
  <c r="L20" i="9"/>
  <c r="J19" i="9"/>
  <c r="J18" i="9"/>
  <c r="J17" i="9"/>
  <c r="J16" i="9"/>
  <c r="J15" i="9"/>
  <c r="J14" i="9"/>
  <c r="J13" i="9"/>
  <c r="J12" i="9"/>
  <c r="J11" i="9"/>
  <c r="J10" i="9"/>
  <c r="J9" i="9"/>
  <c r="J8" i="9"/>
  <c r="N6" i="9"/>
  <c r="M6" i="9"/>
  <c r="L6" i="9"/>
  <c r="M4" i="9"/>
  <c r="M3" i="9"/>
  <c r="M1" i="9"/>
  <c r="Q20" i="9" l="1"/>
  <c r="Q21" i="9" s="1"/>
  <c r="W20" i="9"/>
  <c r="AI20" i="9"/>
  <c r="AC20" i="9"/>
  <c r="K20" i="9"/>
  <c r="K21" i="9" s="1"/>
  <c r="N1" i="9"/>
  <c r="H20" i="9"/>
  <c r="H22" i="9" s="1"/>
  <c r="H23" i="9" s="1"/>
  <c r="H25" i="9" s="1"/>
  <c r="H26" i="9" s="1"/>
  <c r="H27" i="9" s="1"/>
  <c r="O3" i="6"/>
  <c r="O4" i="6" s="1"/>
  <c r="O5" i="6" s="1"/>
  <c r="F5" i="5"/>
  <c r="O6" i="6" l="1"/>
  <c r="O7" i="6" s="1"/>
  <c r="O8" i="6" s="1"/>
  <c r="O9" i="6" s="1"/>
  <c r="O10" i="6" s="1"/>
  <c r="O11" i="6" s="1"/>
  <c r="C21" i="9"/>
  <c r="C28" i="9" s="1"/>
  <c r="E21" i="9"/>
  <c r="E28" i="9" s="1"/>
  <c r="G21" i="9"/>
  <c r="G28" i="9" s="1"/>
  <c r="H21" i="9"/>
  <c r="H28" i="9" s="1"/>
  <c r="F21" i="9"/>
  <c r="F28" i="9" s="1"/>
  <c r="D21" i="9"/>
  <c r="D28" i="9" s="1"/>
  <c r="B5" i="9"/>
  <c r="D20" i="9"/>
  <c r="E20" i="9"/>
  <c r="E22" i="9" s="1"/>
  <c r="E23" i="9" s="1"/>
  <c r="E25" i="9" s="1"/>
  <c r="E26" i="9" s="1"/>
  <c r="E27" i="9" s="1"/>
  <c r="F20" i="9"/>
  <c r="F22" i="9" s="1"/>
  <c r="F23" i="9" s="1"/>
  <c r="F25" i="9" s="1"/>
  <c r="F26" i="9" s="1"/>
  <c r="F27" i="9" s="1"/>
  <c r="F16" i="5"/>
  <c r="T1" i="6" l="1"/>
  <c r="T2" i="6" s="1"/>
  <c r="L1" i="6"/>
  <c r="G20" i="9" l="1"/>
  <c r="G22" i="9" s="1"/>
  <c r="G23" i="9" s="1"/>
  <c r="G25" i="9" s="1"/>
  <c r="G26" i="9" s="1"/>
  <c r="G27" i="9" s="1"/>
  <c r="C20" i="9"/>
  <c r="D13" i="5" l="1"/>
  <c r="E13" i="5"/>
  <c r="B38" i="5"/>
  <c r="R1" i="6" l="1"/>
  <c r="R4" i="6" l="1"/>
  <c r="R5" i="6" s="1"/>
  <c r="P1" i="6"/>
  <c r="P4" i="6" l="1"/>
  <c r="P5" i="6" s="1"/>
  <c r="E10" i="5" l="1"/>
  <c r="E9" i="5"/>
  <c r="D10" i="5"/>
  <c r="D9" i="5"/>
  <c r="D6" i="5"/>
  <c r="C22" i="9" l="1"/>
  <c r="C23" i="9" s="1"/>
  <c r="D22" i="9"/>
  <c r="D23" i="9" s="1"/>
  <c r="E12" i="5"/>
  <c r="E14" i="5" s="1"/>
  <c r="D12" i="5"/>
  <c r="D14" i="5" s="1"/>
  <c r="C20" i="8"/>
  <c r="C24" i="9" l="1"/>
  <c r="C25" i="9" s="1"/>
  <c r="C26" i="9" s="1"/>
  <c r="C27" i="9" s="1"/>
  <c r="D20" i="8"/>
  <c r="D25" i="9" l="1"/>
  <c r="D26" i="9" s="1"/>
  <c r="D27" i="9" s="1"/>
  <c r="D20" i="7"/>
  <c r="C20" i="7"/>
  <c r="D18" i="5" l="1"/>
  <c r="D19" i="5"/>
  <c r="E18" i="5"/>
  <c r="E19" i="5"/>
</calcChain>
</file>

<file path=xl/sharedStrings.xml><?xml version="1.0" encoding="utf-8"?>
<sst xmlns="http://schemas.openxmlformats.org/spreadsheetml/2006/main" count="2411" uniqueCount="1206">
  <si>
    <t>1.</t>
  </si>
  <si>
    <t>Color Legend</t>
  </si>
  <si>
    <t>2.</t>
  </si>
  <si>
    <t>3.</t>
  </si>
  <si>
    <t>Benefits</t>
  </si>
  <si>
    <t>Rents</t>
  </si>
  <si>
    <t>Impact</t>
  </si>
  <si>
    <t>Line</t>
  </si>
  <si>
    <t>Network Support + General</t>
  </si>
  <si>
    <t>Network Operations</t>
  </si>
  <si>
    <t>Total Level Expenses</t>
  </si>
  <si>
    <t>Calculation based on USF Algorithm</t>
  </si>
  <si>
    <t>COE Maintenance</t>
  </si>
  <si>
    <t>CWF Maintenance</t>
  </si>
  <si>
    <t>Input Instructions and Notes:</t>
  </si>
  <si>
    <t>(DL430 - DL435 - DL440)</t>
  </si>
  <si>
    <t>(DL365 + DL380 + DL395 - DL370 - DL375 - DL385 - DL390 - DL400 - DL405)</t>
  </si>
  <si>
    <t>(DL335 + DL350 - DL340 - DL345 - DL355 - DL360)</t>
  </si>
  <si>
    <t>(DL600 - DL540 - DL555)</t>
  </si>
  <si>
    <t>(DL450 - DL455)</t>
  </si>
  <si>
    <t xml:space="preserve">Calculation based on Data Line Numbers from USF Data Collection </t>
  </si>
  <si>
    <t>(DL610)</t>
  </si>
  <si>
    <t>Limited Corporate Op. Expense</t>
  </si>
  <si>
    <t>(DL535 + DL550 after Corp Op Limit)</t>
  </si>
  <si>
    <t>AL 13 / AL 3</t>
  </si>
  <si>
    <t>AL 14 / AL 4</t>
  </si>
  <si>
    <t>AL 15 / ( AL 5 + AL 6 )</t>
  </si>
  <si>
    <t>AL 16 / ( AL 5 + AL 6 )</t>
  </si>
  <si>
    <t>AL 21 / ( AL 5 + AL 6 )</t>
  </si>
  <si>
    <t>AL 22 / ( AL 5 + AL 6 )</t>
  </si>
  <si>
    <t>AL 19 / ( AL 5 + AL 6 )</t>
  </si>
  <si>
    <t>CWF Maintenance (Acct. 6410)</t>
  </si>
  <si>
    <t>Network Operations (Acct. 6530)</t>
  </si>
  <si>
    <t>Limited Corporate Op. Expense (Acct. 6720 Limited by corp op limit)</t>
  </si>
  <si>
    <t>Information origination/termination expense  (Acct 6310)</t>
  </si>
  <si>
    <t>Other property plant and equipment expenses (Acct 6510)</t>
  </si>
  <si>
    <t>Customer operations expense: Marketing (Acct 6610)</t>
  </si>
  <si>
    <t>Customer operations expense: Services  (Acct 6620)</t>
  </si>
  <si>
    <t>Total</t>
  </si>
  <si>
    <t>General Support (Acct. 6120)</t>
  </si>
  <si>
    <t>Network Support (Acct. 6110)</t>
  </si>
  <si>
    <t>CO Switching (Acct. 6210)</t>
  </si>
  <si>
    <t>CO Transmission (Acct. 6230)</t>
  </si>
  <si>
    <t>Operator Systems (Acct. 6220)</t>
  </si>
  <si>
    <t>HCLS</t>
  </si>
  <si>
    <t>4.</t>
  </si>
  <si>
    <t>OXFORD WEST TEL CO</t>
  </si>
  <si>
    <t>ISLAND TEL CO</t>
  </si>
  <si>
    <t>HAMPDEN TEL CO</t>
  </si>
  <si>
    <t>HARTLAND &amp; ST ALBANS</t>
  </si>
  <si>
    <t>SOMERSET TEL CO</t>
  </si>
  <si>
    <t>UNION RIVER TEL CO</t>
  </si>
  <si>
    <t>WARREN TEL CO</t>
  </si>
  <si>
    <t>WEST PENOBSCOT TEL</t>
  </si>
  <si>
    <t>BRETTON WOODS TEL CO</t>
  </si>
  <si>
    <t>GRANITE STATE TEL</t>
  </si>
  <si>
    <t>KEARSARGE TEL CO</t>
  </si>
  <si>
    <t>MERRIMACK COUNTY TEL</t>
  </si>
  <si>
    <t>UNION TEL CO</t>
  </si>
  <si>
    <t>WILTON TEL CO - NH</t>
  </si>
  <si>
    <t>MCTA, INC.</t>
  </si>
  <si>
    <t>LUDLOW TEL CO</t>
  </si>
  <si>
    <t>NORTHFIELD TEL CO</t>
  </si>
  <si>
    <t>PERKINSVILLE TEL CO</t>
  </si>
  <si>
    <t>TOPSHAM TEL CO</t>
  </si>
  <si>
    <t>WAITSFIELD/FAYSTON</t>
  </si>
  <si>
    <t>VERMONT TEL. CO-VT</t>
  </si>
  <si>
    <t>ARMSTRONG TEL CO-NY</t>
  </si>
  <si>
    <t>CHAMPLAIN TEL CO</t>
  </si>
  <si>
    <t>CHAZY &amp; WESTPORT</t>
  </si>
  <si>
    <t>CITIZENS HAMMOND NY</t>
  </si>
  <si>
    <t>CROWN POINT TEL CORP</t>
  </si>
  <si>
    <t>DELHI TEL CO</t>
  </si>
  <si>
    <t>DEPOSIT TEL CO</t>
  </si>
  <si>
    <t>DUNKIRK &amp; FREDONIA</t>
  </si>
  <si>
    <t>EDWARDS TEL CO</t>
  </si>
  <si>
    <t>EMPIRE TEL CORP</t>
  </si>
  <si>
    <t>FISHERS ISLAND TEL</t>
  </si>
  <si>
    <t>GERMANTOWN TEL CO</t>
  </si>
  <si>
    <t>HANCOCK TEL CO</t>
  </si>
  <si>
    <t>MARGARETVILLE TEL CO</t>
  </si>
  <si>
    <t>MIDDLEBURGH TEL CO</t>
  </si>
  <si>
    <t>NEWPORT TEL CO</t>
  </si>
  <si>
    <t>NICHOLVILLE TEL CO</t>
  </si>
  <si>
    <t>ONEIDA COUNTY RURAL</t>
  </si>
  <si>
    <t>ONTARIO TEL CO, INC.</t>
  </si>
  <si>
    <t>ORISKANY FALLS TEL</t>
  </si>
  <si>
    <t>PATTERSONVILLE TEL</t>
  </si>
  <si>
    <t>PORT BYRON TEL CO</t>
  </si>
  <si>
    <t>TOWNSHIP TEL CO</t>
  </si>
  <si>
    <t>TRUMANSBURG TEL CO.</t>
  </si>
  <si>
    <t>VERNON TEL CO</t>
  </si>
  <si>
    <t>LACKAWAXEN TELECOM</t>
  </si>
  <si>
    <t>LAUREL HIGHLAND TEL</t>
  </si>
  <si>
    <t>MAHANOY &amp; MAHANTANGO</t>
  </si>
  <si>
    <t>ARMSTRONG TEL CO-PA</t>
  </si>
  <si>
    <t>NORTH PENN TEL CO</t>
  </si>
  <si>
    <t>SUGAR VALLEY TEL CO</t>
  </si>
  <si>
    <t>YUKON - WALTZ TEL CO</t>
  </si>
  <si>
    <t>ARMSTRONG TEL OF MD</t>
  </si>
  <si>
    <t>AMELIA TEL CORP</t>
  </si>
  <si>
    <t>BUGGS ISLAND COOP</t>
  </si>
  <si>
    <t>SCOTT COUNTY COOP</t>
  </si>
  <si>
    <t>VIRGINIA TEL CO</t>
  </si>
  <si>
    <t>NEW CASTLE TEL. CO.</t>
  </si>
  <si>
    <t>ARMSTRONG OF WV</t>
  </si>
  <si>
    <t>SPRUCE KNOB SENECA</t>
  </si>
  <si>
    <t>HARDY TELECOM</t>
  </si>
  <si>
    <t>ARMSTRONG TEL. CO.</t>
  </si>
  <si>
    <t>WEST SIDE TEL-WV</t>
  </si>
  <si>
    <t>SMART CITY TEL LLC</t>
  </si>
  <si>
    <t>ITS TELECOMM. SYS.</t>
  </si>
  <si>
    <t>NORTHEAST FLORIDA</t>
  </si>
  <si>
    <t>QUINCY TEL CO-FL DIV</t>
  </si>
  <si>
    <t>QUINCY TEL CO-GA DIV</t>
  </si>
  <si>
    <t>ALMA TEL CO</t>
  </si>
  <si>
    <t>BLUE RIDGE TEL CO</t>
  </si>
  <si>
    <t>BRANTLEY TEL CO</t>
  </si>
  <si>
    <t>BULLOCH COUNTY RURAL</t>
  </si>
  <si>
    <t>CAMDEN TEL &amp; TEL CO</t>
  </si>
  <si>
    <t>CHICKAMAUGA TEL CORP</t>
  </si>
  <si>
    <t>CITIZENS TEL CO - GA</t>
  </si>
  <si>
    <t>DARIEN TEL CO</t>
  </si>
  <si>
    <t>ELLIJAY TEL CO</t>
  </si>
  <si>
    <t>GLENWOOD TEL CO</t>
  </si>
  <si>
    <t>HART TEL CO</t>
  </si>
  <si>
    <t>COMSOUTH TELECOMM</t>
  </si>
  <si>
    <t>NELSON-BALL GROUND</t>
  </si>
  <si>
    <t>PEMBROKE TEL CO</t>
  </si>
  <si>
    <t>PINELAND TEL COOP</t>
  </si>
  <si>
    <t>PLANTERS RURAL COOP</t>
  </si>
  <si>
    <t>PLANT TEL. CO.</t>
  </si>
  <si>
    <t>PUBLIC SERVICE TEL</t>
  </si>
  <si>
    <t>RINGGOLD TEL CO</t>
  </si>
  <si>
    <t>WAVERLY HALL, LLC</t>
  </si>
  <si>
    <t>WILKES TEL &amp; ELC CO</t>
  </si>
  <si>
    <t>ATLANTIC MEMBERSHIP</t>
  </si>
  <si>
    <t>BARNARDSVILLE TEL CO</t>
  </si>
  <si>
    <t>CITIZENS TEL CO</t>
  </si>
  <si>
    <t>SALUDA MOUNTAIN TEL</t>
  </si>
  <si>
    <t>STAR MEMBERSHIP CORP</t>
  </si>
  <si>
    <t>WILKES MEMBERSHIP</t>
  </si>
  <si>
    <t>BLUFFTON TEL. CO.</t>
  </si>
  <si>
    <t>FARMERS TEL COOP</t>
  </si>
  <si>
    <t>FORT MILL TEL CO</t>
  </si>
  <si>
    <t>HARGRAY TEL CO</t>
  </si>
  <si>
    <t>HORRY TEL COOP</t>
  </si>
  <si>
    <t>LANCASTER TEL CO</t>
  </si>
  <si>
    <t>MCCLELLANVILLE TEL</t>
  </si>
  <si>
    <t>PALMETTO RURAL COOP</t>
  </si>
  <si>
    <t>PIEDMONT RURAL COOP</t>
  </si>
  <si>
    <t>PBT TELECOM, INC.</t>
  </si>
  <si>
    <t>ST STEPHEN TEL CO</t>
  </si>
  <si>
    <t>WEST CAROLINA RURAL</t>
  </si>
  <si>
    <t>WILLISTON TEL CO</t>
  </si>
  <si>
    <t>BUTLER TEL CO</t>
  </si>
  <si>
    <t>NATIONAL OF ALABAMA</t>
  </si>
  <si>
    <t>FARMERS TELECOM COOP</t>
  </si>
  <si>
    <t>HAYNEVILLE TEL CO</t>
  </si>
  <si>
    <t>MILLRY TEL CO</t>
  </si>
  <si>
    <t>MON-CRE TEL COOP</t>
  </si>
  <si>
    <t>MOUNDVILLE TEL CO</t>
  </si>
  <si>
    <t>NEW HOPE TEL COOP</t>
  </si>
  <si>
    <t>PEOPLES TEL CO</t>
  </si>
  <si>
    <t>PINE BELT TEL CO</t>
  </si>
  <si>
    <t>RAGLAND TEL CO</t>
  </si>
  <si>
    <t>ROANOKE TEL CO</t>
  </si>
  <si>
    <t>UNION SPRINGS TEL CO</t>
  </si>
  <si>
    <t>BALLARD RURAL COOP</t>
  </si>
  <si>
    <t>DUO COUNTY TEL COOP</t>
  </si>
  <si>
    <t>FOOTHILLS RURAL COOP</t>
  </si>
  <si>
    <t>LESLIE COUNTY TEL CO</t>
  </si>
  <si>
    <t>LEWISPORT TEL CO</t>
  </si>
  <si>
    <t>LOGAN TEL. COOP. INC</t>
  </si>
  <si>
    <t>MOUNTAIN RURAL COOP</t>
  </si>
  <si>
    <t>PEOPLES RURAL COOP</t>
  </si>
  <si>
    <t>SALEM TEL CO</t>
  </si>
  <si>
    <t>SOUTH CENTRAL RURAL</t>
  </si>
  <si>
    <t>WEST KENTUCKY RURAL</t>
  </si>
  <si>
    <t>CAMERON TEL CO - LA</t>
  </si>
  <si>
    <t>CAMPTI-PLEASANT HILL</t>
  </si>
  <si>
    <t>EAST ASCENSION TEL</t>
  </si>
  <si>
    <t>ELIZABETH TEL CO</t>
  </si>
  <si>
    <t>KAPLAN TEL CO</t>
  </si>
  <si>
    <t>LAFOURCHE TEL CO</t>
  </si>
  <si>
    <t>NORTHEAST LOUISIANA</t>
  </si>
  <si>
    <t>RESERVE TEL CO</t>
  </si>
  <si>
    <t>STAR TEL CO</t>
  </si>
  <si>
    <t>BAY SPRINGS TEL CO</t>
  </si>
  <si>
    <t>BRUCE TEL CO - MS</t>
  </si>
  <si>
    <t>CALHOUN CITY TEL CO</t>
  </si>
  <si>
    <t>DELTA TEL CO</t>
  </si>
  <si>
    <t>FRANKLIN TEL CO - MS</t>
  </si>
  <si>
    <t>FULTON TEL CO</t>
  </si>
  <si>
    <t>GEORGETOWN TEL CO</t>
  </si>
  <si>
    <t>LAKESIDE TEL. CO.</t>
  </si>
  <si>
    <t>NOXAPATER TEL CO</t>
  </si>
  <si>
    <t>MOUND BAYOU TEL &amp; CO</t>
  </si>
  <si>
    <t>SLEDGE TEL CO</t>
  </si>
  <si>
    <t>SOUTHEAST MS TEL CO</t>
  </si>
  <si>
    <t>ARDMORE TEL CO</t>
  </si>
  <si>
    <t>CONCORD TEL EXCHANGE</t>
  </si>
  <si>
    <t>CROCKETT TEL CO</t>
  </si>
  <si>
    <t>DEKALB TEL COOP</t>
  </si>
  <si>
    <t>HUMPHREY'S COUNTY</t>
  </si>
  <si>
    <t>NORTH CENTRAL COOP</t>
  </si>
  <si>
    <t>TENNESSEE TEL CO</t>
  </si>
  <si>
    <t>TELLICO TEL CO</t>
  </si>
  <si>
    <t>TWIN LAKES TEL COOP</t>
  </si>
  <si>
    <t>WEST TENNESSEE TEL</t>
  </si>
  <si>
    <t>THE ARTHUR MUTUAL</t>
  </si>
  <si>
    <t>BENTON RIDGE TEL CO</t>
  </si>
  <si>
    <t>THE CHAMPAIGN TEL CO</t>
  </si>
  <si>
    <t>THE CHILLICOTHE TEL</t>
  </si>
  <si>
    <t>MCCLURE TEL CO</t>
  </si>
  <si>
    <t>CONNEAUT TEL CO</t>
  </si>
  <si>
    <t>CONTINENTAL OF OHIO</t>
  </si>
  <si>
    <t>FARMERS MUTUAL TEL</t>
  </si>
  <si>
    <t>LITTLE MIAMI COMM.</t>
  </si>
  <si>
    <t>THE NOVA TEL CO</t>
  </si>
  <si>
    <t>SYCAMORE TEL CO</t>
  </si>
  <si>
    <t>COMM CORP OF MI</t>
  </si>
  <si>
    <t>BLOOMINGDALE TEL CO</t>
  </si>
  <si>
    <t>CARR TEL CO</t>
  </si>
  <si>
    <t>CHATHAM TEL CO - MI</t>
  </si>
  <si>
    <t>DEERFIELD FARMERS</t>
  </si>
  <si>
    <t>ACE TEL OF MICHIGAN</t>
  </si>
  <si>
    <t>LENNON TEL CO</t>
  </si>
  <si>
    <t>MIDWAY TEL CO</t>
  </si>
  <si>
    <t>HIAWATHA TEL CO</t>
  </si>
  <si>
    <t>OGDEN TEL CO</t>
  </si>
  <si>
    <t>ONTONAGON COUNTY TEL</t>
  </si>
  <si>
    <t>PIGEON TEL CO</t>
  </si>
  <si>
    <t>SHIAWASSEE TEL CO</t>
  </si>
  <si>
    <t>SPRINGPORT TEL CO</t>
  </si>
  <si>
    <t>UPPER PENINSULA TEL</t>
  </si>
  <si>
    <t>WALDRON TEL CO</t>
  </si>
  <si>
    <t>WINN TEL CO</t>
  </si>
  <si>
    <t>WOLVERINE TEL CO</t>
  </si>
  <si>
    <t>BLOOMINGDALE HOME</t>
  </si>
  <si>
    <t>CAMDEN TEL CO - IN</t>
  </si>
  <si>
    <t>DAVIESS-MARTIN/RTC</t>
  </si>
  <si>
    <t>COMM CORP OF INDIANA</t>
  </si>
  <si>
    <t>HOME CO OF PITTSBORO</t>
  </si>
  <si>
    <t>LIGONIER TEL CO</t>
  </si>
  <si>
    <t>MERCHANTS &amp; FARMERS</t>
  </si>
  <si>
    <t>MONON TEL CO</t>
  </si>
  <si>
    <t>NEW PARIS TEL INC</t>
  </si>
  <si>
    <t>NORTHWESTERN INDIANA</t>
  </si>
  <si>
    <t>PERRY-SPENCER RURAL</t>
  </si>
  <si>
    <t>PULASKI-WHITE RURAL</t>
  </si>
  <si>
    <t>ROCHESTER TEL CO</t>
  </si>
  <si>
    <t>SE INDIANA RURAL</t>
  </si>
  <si>
    <t>SUNMAN TELECOMM CORP</t>
  </si>
  <si>
    <t>TIPTON TEL CO</t>
  </si>
  <si>
    <t>TRI-COUNTY TEL CO</t>
  </si>
  <si>
    <t>WASHINGTON CTY RURAL</t>
  </si>
  <si>
    <t>BADGER TELECOM, INC.</t>
  </si>
  <si>
    <t>BLACK EARTH TEL CO</t>
  </si>
  <si>
    <t>BLOOMER TEL CO</t>
  </si>
  <si>
    <t>BONDUEL TEL CO</t>
  </si>
  <si>
    <t>BRUCE TEL CO, INC</t>
  </si>
  <si>
    <t>BURLINGTON B&amp;W</t>
  </si>
  <si>
    <t>CENTRAL STATE TEL CO</t>
  </si>
  <si>
    <t>CHEQUAMEGON COM COOP</t>
  </si>
  <si>
    <t>CHIBARDUN TEL COOP</t>
  </si>
  <si>
    <t>CITIZENS TEL COOP-WI</t>
  </si>
  <si>
    <t>COCHRANE COOP TEL CO</t>
  </si>
  <si>
    <t>MID-PLAINS TEL CO</t>
  </si>
  <si>
    <t>HILLSBORO TEL CO</t>
  </si>
  <si>
    <t>LA VALLE TEL COOP</t>
  </si>
  <si>
    <t>LEMONWEIR VALLEY TEL</t>
  </si>
  <si>
    <t>MARQUETTE-ADAMS COOP</t>
  </si>
  <si>
    <t>MOUNT HOREB TEL CO</t>
  </si>
  <si>
    <t>MT VERNON TEL CO</t>
  </si>
  <si>
    <t>NIAGARA TEL CO</t>
  </si>
  <si>
    <t>GRANTLAND TELECOM</t>
  </si>
  <si>
    <t>INDIANHEAD TEL CO</t>
  </si>
  <si>
    <t>PRICE COUNTY TEL CO</t>
  </si>
  <si>
    <t>RICHLAND-GRANT COOP</t>
  </si>
  <si>
    <t>RIVERSIDE TELECOM</t>
  </si>
  <si>
    <t>SCANDINAVIA TEL CO</t>
  </si>
  <si>
    <t>SIREN TEL CO, INC</t>
  </si>
  <si>
    <t>SE TEL OF WISCONSIN</t>
  </si>
  <si>
    <t>SPRING VALLEY TEL CO</t>
  </si>
  <si>
    <t>STOCKBRIDGE &amp; SHERWD</t>
  </si>
  <si>
    <t>STATE LONG DISTANCE</t>
  </si>
  <si>
    <t>TENNEY TEL CO</t>
  </si>
  <si>
    <t>TRI-COUNTY COMM COOP</t>
  </si>
  <si>
    <t>UTELCO, INC</t>
  </si>
  <si>
    <t>WAUNAKEE TEL CO</t>
  </si>
  <si>
    <t>W. WISCONSIN TELCOM</t>
  </si>
  <si>
    <t>WITTENBERG TEL CO</t>
  </si>
  <si>
    <t>WOOD COUNTY TEL CO</t>
  </si>
  <si>
    <t>ADAMS TEL COOP</t>
  </si>
  <si>
    <t>ALHAMBRA-GRANTFORK</t>
  </si>
  <si>
    <t>CASS TEL CO</t>
  </si>
  <si>
    <t>EGYPTIAN COOP ASSN</t>
  </si>
  <si>
    <t>FLAT ROCK TEL CO-OP</t>
  </si>
  <si>
    <t>GRAFTON TEL CO</t>
  </si>
  <si>
    <t>GRIDLEY TEL CO</t>
  </si>
  <si>
    <t>HARRISONVILLE TEL CO</t>
  </si>
  <si>
    <t>HOME TEL CO-ST JACOB</t>
  </si>
  <si>
    <t>LA HARPE TEL CO</t>
  </si>
  <si>
    <t>LEAF RIVER TEL CO</t>
  </si>
  <si>
    <t>MCDONOUGH TEL COOP</t>
  </si>
  <si>
    <t>MCNABB TEL CO</t>
  </si>
  <si>
    <t>MADISON TEL CO</t>
  </si>
  <si>
    <t>MONTROSE MUTUAL TEL</t>
  </si>
  <si>
    <t>MOULTRIE INDEPENDENT</t>
  </si>
  <si>
    <t>ONEIDA TEL EXCHANGE</t>
  </si>
  <si>
    <t>WABASH TEL COOP, INC</t>
  </si>
  <si>
    <t>WOODHULL TEL CO</t>
  </si>
  <si>
    <t>AYRSHIRE FARMERS MUT</t>
  </si>
  <si>
    <t>ALPINE COMM.</t>
  </si>
  <si>
    <t>BERNARD TEL CO INC</t>
  </si>
  <si>
    <t>CITIZENS MUTUAL TEL</t>
  </si>
  <si>
    <t>CLARENCE TEL CO</t>
  </si>
  <si>
    <t>CLEAR LAKE INDEPEND</t>
  </si>
  <si>
    <t>COLO TEL CO</t>
  </si>
  <si>
    <t>DUMONT TEL CO</t>
  </si>
  <si>
    <t>EAST BUCHANAN COOP</t>
  </si>
  <si>
    <t>MINBURN TELECOMM.</t>
  </si>
  <si>
    <t>FARMERS MUTUAL COOP</t>
  </si>
  <si>
    <t>FARMERS TEL CO -RICE</t>
  </si>
  <si>
    <t>PARTNER COMM. COOP.</t>
  </si>
  <si>
    <t>GRISWOLD CO-OP TEL</t>
  </si>
  <si>
    <t>IAMO TEL CO - IA</t>
  </si>
  <si>
    <t>INTERSTATE 35 TEL CO</t>
  </si>
  <si>
    <t>KALONA COOP TEL CO</t>
  </si>
  <si>
    <t>KEYSTONE FRMS COOP</t>
  </si>
  <si>
    <t>LA PORTE CITY TEL CO</t>
  </si>
  <si>
    <t>LEHIGH VALLEY COOP</t>
  </si>
  <si>
    <t>LOST NATION-ELWOOD</t>
  </si>
  <si>
    <t>NORTHEAST IOWA TEL</t>
  </si>
  <si>
    <t>MARNE &amp; ELK HORN TEL</t>
  </si>
  <si>
    <t>MINBURN TEL CO</t>
  </si>
  <si>
    <t>MEDIAPOLIS TEL CO</t>
  </si>
  <si>
    <t>MUTUAL TEL CO</t>
  </si>
  <si>
    <t>COMM 1 NETWORK</t>
  </si>
  <si>
    <t>OGDEN TEL CO - IA</t>
  </si>
  <si>
    <t>PANORA COMM COOP</t>
  </si>
  <si>
    <t>RADCLIFFE TEL CO</t>
  </si>
  <si>
    <t>RINGSTED TEL CO</t>
  </si>
  <si>
    <t>SCRANTON TEL CO</t>
  </si>
  <si>
    <t>HEART OF IOWA COMM.</t>
  </si>
  <si>
    <t>SOUTH SLOPE COOP TEL</t>
  </si>
  <si>
    <t>COOP TEL EXCHANGE</t>
  </si>
  <si>
    <t>STRATFORD MUTUAL TEL</t>
  </si>
  <si>
    <t>UNITED FARMERS TEL</t>
  </si>
  <si>
    <t>VILLISCA FARMERS TEL</t>
  </si>
  <si>
    <t>WALNUT TEL CO, INC</t>
  </si>
  <si>
    <t>WEBB-DICKENS TEL</t>
  </si>
  <si>
    <t>WEBSTER-CALHOUN COOP</t>
  </si>
  <si>
    <t>WELLMAN COOP TEL</t>
  </si>
  <si>
    <t>WEST LIBERTY TEL CO</t>
  </si>
  <si>
    <t>WYOMING MUTUAL TEL</t>
  </si>
  <si>
    <t>ACE TEL ASSN-IA</t>
  </si>
  <si>
    <t>GRAND RIVER MUT-IA</t>
  </si>
  <si>
    <t>ACE TEL ASSN-MN</t>
  </si>
  <si>
    <t>ALBANY MUTUAL ASSN</t>
  </si>
  <si>
    <t>ARVIG TEL CO</t>
  </si>
  <si>
    <t>BLUE EARTH VALLEY</t>
  </si>
  <si>
    <t>BRIDGEWATER TEL CO</t>
  </si>
  <si>
    <t>CLARA CITY TEL EXCH</t>
  </si>
  <si>
    <t>CONSOLIDATED TEL CO</t>
  </si>
  <si>
    <t>ARROWHEAD COMM CORP</t>
  </si>
  <si>
    <t>DUNNELL TEL CO</t>
  </si>
  <si>
    <t>EAGLE VALLEY TEL CO</t>
  </si>
  <si>
    <t>EASTON TEL CO</t>
  </si>
  <si>
    <t>EAST OTTER TAIL TEL</t>
  </si>
  <si>
    <t>ECKLES TEL CO</t>
  </si>
  <si>
    <t>EMILY COOP TEL CO</t>
  </si>
  <si>
    <t>FELTON TEL CO. INC.</t>
  </si>
  <si>
    <t>GARDEN VALLEY TEL CO</t>
  </si>
  <si>
    <t>GRANADA TEL CO</t>
  </si>
  <si>
    <t>JOHNSON TEL CO</t>
  </si>
  <si>
    <t>KASSON &amp; MANTORVILLE</t>
  </si>
  <si>
    <t>LISMORE COOP TEL CO</t>
  </si>
  <si>
    <t>LONSDALE TEL CO</t>
  </si>
  <si>
    <t>CHRISTENSEN COMM CO</t>
  </si>
  <si>
    <t>MANCHESTER-HARTLAND</t>
  </si>
  <si>
    <t>MID STATE TEL CO</t>
  </si>
  <si>
    <t>NEW ULM TELECOM, INC</t>
  </si>
  <si>
    <t>OSAKIS TEL CO</t>
  </si>
  <si>
    <t>PAUL BUNYAN RURAL</t>
  </si>
  <si>
    <t>PEOPLES TEL CO - MN</t>
  </si>
  <si>
    <t>PINE ISLAND TEL CO</t>
  </si>
  <si>
    <t>SLEEPY EYE TEL CO</t>
  </si>
  <si>
    <t>TWIN VALLEY-ULEN TEL</t>
  </si>
  <si>
    <t>UPSALA COOP TEL ASSN</t>
  </si>
  <si>
    <t>WEST CENTRAL TEL</t>
  </si>
  <si>
    <t>WINSTED TEL CO</t>
  </si>
  <si>
    <t>WOODSTOCK TEL CO</t>
  </si>
  <si>
    <t>ARAPAHOE TEL CO</t>
  </si>
  <si>
    <t>ARLINGTON TEL CO</t>
  </si>
  <si>
    <t>ELSIE COMM., INC.</t>
  </si>
  <si>
    <t>THREE RIVER TELCO</t>
  </si>
  <si>
    <t>CAMBRIDGE TEL CO -NE</t>
  </si>
  <si>
    <t>CLARKS TELECOM CO.</t>
  </si>
  <si>
    <t>COZAD TEL CO</t>
  </si>
  <si>
    <t>CURTIS TEL CO</t>
  </si>
  <si>
    <t>DALTON TEL CO, INC</t>
  </si>
  <si>
    <t>DILLER TEL CO</t>
  </si>
  <si>
    <t>EASTERN NEBRASKA TEL</t>
  </si>
  <si>
    <t>GLENWOOD TEL MEMBER</t>
  </si>
  <si>
    <t>HARTMAN TEL EXCH INC</t>
  </si>
  <si>
    <t>HEMINGFORD COOP TEL</t>
  </si>
  <si>
    <t>HENDERSON CO-OP TEL</t>
  </si>
  <si>
    <t>HERSHEY COOP TEL CO</t>
  </si>
  <si>
    <t>CONSOLIDATED TELECOM</t>
  </si>
  <si>
    <t>K &amp; M TEL CO, INC</t>
  </si>
  <si>
    <t>NEBRASKA CENTRAL TEL</t>
  </si>
  <si>
    <t>NORTHEAST NEBRASKA</t>
  </si>
  <si>
    <t>GREAT PLAINS COMMUN</t>
  </si>
  <si>
    <t>PLAINVIEW TEL CO</t>
  </si>
  <si>
    <t>ROCK COUNTY TEL CO</t>
  </si>
  <si>
    <t>STANTON TELECOM INC.</t>
  </si>
  <si>
    <t>WAUNETA TEL CO</t>
  </si>
  <si>
    <t>BENKELMAN TEL CO</t>
  </si>
  <si>
    <t>NORTH DAKOTA TEL CO</t>
  </si>
  <si>
    <t>BEK COMM. COOP.</t>
  </si>
  <si>
    <t>CONSOLIDATED TELCOM</t>
  </si>
  <si>
    <t>DAKOTA CENTRAL COOP</t>
  </si>
  <si>
    <t>DICKEY RURAL COOP</t>
  </si>
  <si>
    <t>INTER-COMMUNITY TEL</t>
  </si>
  <si>
    <t>MIDSTATE TEL CO</t>
  </si>
  <si>
    <t>NORTHWEST COMM COOP</t>
  </si>
  <si>
    <t>POLAR COMM MUT AID</t>
  </si>
  <si>
    <t>RESERVATION TEL COOP</t>
  </si>
  <si>
    <t>UNITED TEL MUTUAL</t>
  </si>
  <si>
    <t>W. RIVER TELECOM.</t>
  </si>
  <si>
    <t>NEMONT TEL COOP - ND</t>
  </si>
  <si>
    <t>SRT COMMUNICATIONS</t>
  </si>
  <si>
    <t>ALLIANCE-BALTIC</t>
  </si>
  <si>
    <t>CHEYENNE RIVER SIOUX</t>
  </si>
  <si>
    <t>INTERSTATE TELECOMM.</t>
  </si>
  <si>
    <t>ALLIANCE-SPLITROCK</t>
  </si>
  <si>
    <t>JEFFERSON TEL CO -SD</t>
  </si>
  <si>
    <t>KENNEBEC TEL CO</t>
  </si>
  <si>
    <t>MIDSTATE COMM., INC.</t>
  </si>
  <si>
    <t>SANTEL COMM. COOP.</t>
  </si>
  <si>
    <t>VENTURE COMM. COOP</t>
  </si>
  <si>
    <t>VALLEY TELECOMM.</t>
  </si>
  <si>
    <t>WEST RIVER COOP</t>
  </si>
  <si>
    <t>ARKANSAS TEL CO</t>
  </si>
  <si>
    <t>CENTRAL ARKANSAS TEL</t>
  </si>
  <si>
    <t>CLEVELAND COUNTY TEL</t>
  </si>
  <si>
    <t>DECATUR TEL CO INC</t>
  </si>
  <si>
    <t>SOUTH ARKANSAS TEL</t>
  </si>
  <si>
    <t>LAVACA TEL CO-AR</t>
  </si>
  <si>
    <t>MADISON COUNTY TEL</t>
  </si>
  <si>
    <t>NORTH ARKANSAS TEL</t>
  </si>
  <si>
    <t>PRAIRIE GROVE TEL CO</t>
  </si>
  <si>
    <t>RICE BELT TEL CO</t>
  </si>
  <si>
    <t>SW ARKANSAS TEL COOP</t>
  </si>
  <si>
    <t>TRI-COUNTY TEL CO-AR</t>
  </si>
  <si>
    <t>WALNUT HILL TEL CO</t>
  </si>
  <si>
    <t>YELCOT TEL CO INC</t>
  </si>
  <si>
    <t>ARKWEST COMM., INC.</t>
  </si>
  <si>
    <t>SCOTT COUNTY TEL CO</t>
  </si>
  <si>
    <t>BLUE VALLEY TELE-COM</t>
  </si>
  <si>
    <t>COLUMBUS TELEPHONE</t>
  </si>
  <si>
    <t>COUNCIL GROVE TEL CO</t>
  </si>
  <si>
    <t>CUNNINGHAM TEL CO</t>
  </si>
  <si>
    <t>ELKHART TEL CO INC</t>
  </si>
  <si>
    <t>GOLDEN BELT TEL ASSN</t>
  </si>
  <si>
    <t>GORHAM TEL CO</t>
  </si>
  <si>
    <t>HAVILAND TEL CO</t>
  </si>
  <si>
    <t>H &amp; B COMMUNICATIONS</t>
  </si>
  <si>
    <t>HOME TEL CO</t>
  </si>
  <si>
    <t>J. B. N. TEL CO INC</t>
  </si>
  <si>
    <t>KANOKLA TEL ASSN-KS</t>
  </si>
  <si>
    <t>LA HARPE TEL CO INC</t>
  </si>
  <si>
    <t>MADISON TEL., LLC</t>
  </si>
  <si>
    <t>MOKAN DIAL INC-KS</t>
  </si>
  <si>
    <t>MOUNDRIDGE TEL CO</t>
  </si>
  <si>
    <t>PEOPLES TELECOM LLC</t>
  </si>
  <si>
    <t>PIONEER TEL ASSN INC</t>
  </si>
  <si>
    <t>CRAW-KAN TEL COOP</t>
  </si>
  <si>
    <t>RAINBOW TELECOM</t>
  </si>
  <si>
    <t>S &amp; T TEL COOP ASSN</t>
  </si>
  <si>
    <t>S &amp; A TEL CO INC</t>
  </si>
  <si>
    <t>S. CENTRAL TEL - KS</t>
  </si>
  <si>
    <t>SOUTHERN KANSAS TEL</t>
  </si>
  <si>
    <t>TRI-COUNTY TEL ASSN</t>
  </si>
  <si>
    <t>TWIN VALLEY TEL INC</t>
  </si>
  <si>
    <t>UNITED TEL ASSN</t>
  </si>
  <si>
    <t>WAMEGO TEL CO INC</t>
  </si>
  <si>
    <t>WHEAT STATE TEL, INC</t>
  </si>
  <si>
    <t>WILSON TEL CO INC</t>
  </si>
  <si>
    <t>ZENDA TEL COMPANY</t>
  </si>
  <si>
    <t>TOTAH COMMUNICATIONS</t>
  </si>
  <si>
    <t>IAMO TEL CO - MO</t>
  </si>
  <si>
    <t>CRAW-KAN TEL COOP-MO</t>
  </si>
  <si>
    <t>MOKAN DIAL INC-MO</t>
  </si>
  <si>
    <t>ALMA COMM. CO.</t>
  </si>
  <si>
    <t>CHARITON VALLEY TEL</t>
  </si>
  <si>
    <t>CITIZENS TEL CO - MO</t>
  </si>
  <si>
    <t>ELLINGTON TEL CO</t>
  </si>
  <si>
    <t>FARBER TEL CO</t>
  </si>
  <si>
    <t>FIDELITY TEL CO</t>
  </si>
  <si>
    <t>GOODMAN TEL CO</t>
  </si>
  <si>
    <t>GRANBY TEL CO - MO</t>
  </si>
  <si>
    <t>GRAND RIVER MUT-MO</t>
  </si>
  <si>
    <t>GREEN HILLS TEL CORP</t>
  </si>
  <si>
    <t>KINGDOM TELEPHONE CO</t>
  </si>
  <si>
    <t>LE-RU TELEPHONE CO</t>
  </si>
  <si>
    <t>MCDONALD COUNTY TEL</t>
  </si>
  <si>
    <t>MARK TWAIN RURAL TEL</t>
  </si>
  <si>
    <t>MILLER TEL CO - MO</t>
  </si>
  <si>
    <t>NEW FLORENCE TEL CO</t>
  </si>
  <si>
    <t>NEW LONDON TEL CO</t>
  </si>
  <si>
    <t>HOLWAY TEL CO</t>
  </si>
  <si>
    <t>NE MISSOURI RURAL</t>
  </si>
  <si>
    <t>ORCHARD FARM TEL CO</t>
  </si>
  <si>
    <t>OREGON FARMERS MUT</t>
  </si>
  <si>
    <t>SENECA TEL CO</t>
  </si>
  <si>
    <t>STEELVILLE TEL EXCH</t>
  </si>
  <si>
    <t>STOUTLAND TEL CO</t>
  </si>
  <si>
    <t>LAVACA TEL CO-OK</t>
  </si>
  <si>
    <t>KANOKLA TEL ASSN-OK</t>
  </si>
  <si>
    <t>S. CENTRAL TEL - OK</t>
  </si>
  <si>
    <t>ATLAS TEL CO</t>
  </si>
  <si>
    <t>BIXBY TEL CO</t>
  </si>
  <si>
    <t>CANADIAN VALLEY TEL</t>
  </si>
  <si>
    <t>CARNEGIE TEL CO INC</t>
  </si>
  <si>
    <t>CENTRAL OKLAHOMA TEL</t>
  </si>
  <si>
    <t>CHEROKEE TEL CO</t>
  </si>
  <si>
    <t>CHICKASAW TEL CO</t>
  </si>
  <si>
    <t>CIMARRON TEL CO</t>
  </si>
  <si>
    <t>OKLAHOMA COMM SYSTEM</t>
  </si>
  <si>
    <t>CROSS TEL CO</t>
  </si>
  <si>
    <t>DOBSON TEL CO</t>
  </si>
  <si>
    <t>GRAND TEL CO INC</t>
  </si>
  <si>
    <t>HINTON TEL CO</t>
  </si>
  <si>
    <t>MCLOUD TEL CO</t>
  </si>
  <si>
    <t>MEDICINE PARK TEL CO</t>
  </si>
  <si>
    <t>MID-AMERICA TEL INC</t>
  </si>
  <si>
    <t>OKLAHOMA WESTERN TEL</t>
  </si>
  <si>
    <t>PANHANDLE TEL COOP</t>
  </si>
  <si>
    <t>PINE TELEPHONE CO</t>
  </si>
  <si>
    <t>PIONEER TEL COOP INC</t>
  </si>
  <si>
    <t>POTTAWATOMIE TEL CO</t>
  </si>
  <si>
    <t>SALINA-SPAVINAW TEL</t>
  </si>
  <si>
    <t>SHIDLER TEL CO</t>
  </si>
  <si>
    <t>SW OKLAHOMA TEL CO</t>
  </si>
  <si>
    <t>TERRAL TEL CO</t>
  </si>
  <si>
    <t>VALLIANT TEL CO</t>
  </si>
  <si>
    <t>WYANDOTTE TEL CO</t>
  </si>
  <si>
    <t>SANTA ROSA TEL COOP</t>
  </si>
  <si>
    <t>CAMERON TEL CO TEXAS</t>
  </si>
  <si>
    <t>BLOSSOM TEL CO</t>
  </si>
  <si>
    <t>BIG BEND TEL CO INC</t>
  </si>
  <si>
    <t>BRAZORIA TEL CO</t>
  </si>
  <si>
    <t>BRAZOS TEL COOP INC</t>
  </si>
  <si>
    <t>CAP ROCK TEL COOP</t>
  </si>
  <si>
    <t>CENTRAL TEXAS CO-OP</t>
  </si>
  <si>
    <t>COLEMAN COUNTY CO-OP</t>
  </si>
  <si>
    <t>COLORADO VALLEY TEL</t>
  </si>
  <si>
    <t>COMMUNITY TEL CO</t>
  </si>
  <si>
    <t>CUMBY TEL COOP INC</t>
  </si>
  <si>
    <t>DELL TEL. CO-OP - TX</t>
  </si>
  <si>
    <t>EASTEX TEL COOP INC</t>
  </si>
  <si>
    <t>ELECTRA TELEPHONE CO</t>
  </si>
  <si>
    <t>ETEX TEL COOP INC</t>
  </si>
  <si>
    <t>FIVE AREA TEL CO-OP</t>
  </si>
  <si>
    <t>BORDER TO BORDER</t>
  </si>
  <si>
    <t>GUADALUPE VALLEY TEL</t>
  </si>
  <si>
    <t>HILL COUNTRY CO-OP</t>
  </si>
  <si>
    <t>ALENCO COMMUNICATION</t>
  </si>
  <si>
    <t>INDUSTRY TEL CO</t>
  </si>
  <si>
    <t>LA WARD TEL EXCHANGE</t>
  </si>
  <si>
    <t>LAKE LIVINGSTON TEL</t>
  </si>
  <si>
    <t>LIPAN TEL CO</t>
  </si>
  <si>
    <t>MID-PLAINS RURAL TEL</t>
  </si>
  <si>
    <t>MUENSTER DBA NORTEX</t>
  </si>
  <si>
    <t>PEOPLES TEL COOP -TX</t>
  </si>
  <si>
    <t>POKA-LAMBRO TEL COOP</t>
  </si>
  <si>
    <t>RIVIERA TEL CO INC</t>
  </si>
  <si>
    <t>SOUTHWEST TEXAS TEL</t>
  </si>
  <si>
    <t>SOUTH PLAINS TEL</t>
  </si>
  <si>
    <t>TATUM TEL CO</t>
  </si>
  <si>
    <t>TAYLOR TEL CO-OP INC</t>
  </si>
  <si>
    <t>VALLEY TEL CO-OP -TX</t>
  </si>
  <si>
    <t>WEST TEXAS RURAL TEL</t>
  </si>
  <si>
    <t>WES-TEX TEL CO-OP</t>
  </si>
  <si>
    <t>XIT RURAL TEL CO-OP</t>
  </si>
  <si>
    <t>ENMR TEL COOP-TX</t>
  </si>
  <si>
    <t>SAN CARLOS APACHE</t>
  </si>
  <si>
    <t>ARIZONA TELEPHONE CO</t>
  </si>
  <si>
    <t>TOHONO O'ODHAM UTIL.</t>
  </si>
  <si>
    <t>SOUTHWESTERN TEL CO</t>
  </si>
  <si>
    <t>VALLEY TEL COOP-AZ</t>
  </si>
  <si>
    <t>GILA RIVER TELECOM.</t>
  </si>
  <si>
    <t>FORT MOJAVE TEL, INC</t>
  </si>
  <si>
    <t>MIDVALE-AZ</t>
  </si>
  <si>
    <t>TABLE TOP TEL CO</t>
  </si>
  <si>
    <t>SADDLEBACK COMM CO</t>
  </si>
  <si>
    <t>AGATE MUTUAL TEL CO</t>
  </si>
  <si>
    <t>BIJOU TEL COOP ASSOC</t>
  </si>
  <si>
    <t>BLANCA TEL CO</t>
  </si>
  <si>
    <t>DELTA COUNTY TEL CO</t>
  </si>
  <si>
    <t>EASTERN SLOPE RURAL</t>
  </si>
  <si>
    <t>FARMERS TEL CO - CO</t>
  </si>
  <si>
    <t>HAXTUN TEL CO</t>
  </si>
  <si>
    <t>NUCLA-NATURITA TEL</t>
  </si>
  <si>
    <t>NUNN TEL CO</t>
  </si>
  <si>
    <t>SOUTH PARK TEL. CO.</t>
  </si>
  <si>
    <t>PEETZ COOP TEL CO</t>
  </si>
  <si>
    <t>PHILLIPS COUNTY TEL</t>
  </si>
  <si>
    <t>PLAINS COOP TEL ASSN</t>
  </si>
  <si>
    <t>RICO TEL CO</t>
  </si>
  <si>
    <t>ROGGEN TEL COOP CO</t>
  </si>
  <si>
    <t>RYE TELEPHONE CO</t>
  </si>
  <si>
    <t>STRASBURG TEL CO</t>
  </si>
  <si>
    <t>WIGGINS TEL ASSOC</t>
  </si>
  <si>
    <t>ALBION TEL CO-ATC</t>
  </si>
  <si>
    <t>CAMBRIDGE TEL CO</t>
  </si>
  <si>
    <t>CUSTER TEL COOP</t>
  </si>
  <si>
    <t>FILER MUTUAL TEL -ID</t>
  </si>
  <si>
    <t>MIDVALE TEL EXCH INC</t>
  </si>
  <si>
    <t>POTLATCH TEL CO INC</t>
  </si>
  <si>
    <t>PROJECT MUTUAL TEL</t>
  </si>
  <si>
    <t>DIRECT COMM-ROCKLAND</t>
  </si>
  <si>
    <t>RURAL TEL CO - ID</t>
  </si>
  <si>
    <t>INLAND TEL-ID</t>
  </si>
  <si>
    <t>BLACKFOOT TEL - BTC</t>
  </si>
  <si>
    <t>HOT SPRINGS TEL CO</t>
  </si>
  <si>
    <t>INTERBEL TEL COOP</t>
  </si>
  <si>
    <t>LINCOLN TEL CO INC</t>
  </si>
  <si>
    <t>MID-RIVERS TEL COOP</t>
  </si>
  <si>
    <t>NEMONT TEL COOP-MT</t>
  </si>
  <si>
    <t>NORTHERN TEL COOP</t>
  </si>
  <si>
    <t>PROJECT TEL CO</t>
  </si>
  <si>
    <t>RANGE TEL COOP-MT</t>
  </si>
  <si>
    <t>SOUTHERN MONTANA TEL</t>
  </si>
  <si>
    <t>3-RIVERS TEL COOP</t>
  </si>
  <si>
    <t>TRIANGLE TEL COOP</t>
  </si>
  <si>
    <t>BLACKFOOT TEL - CFT</t>
  </si>
  <si>
    <t>MESCALERO APACHE</t>
  </si>
  <si>
    <t>DELL TEL CO-OP - NM</t>
  </si>
  <si>
    <t>VALLEY TEL COOP - NM</t>
  </si>
  <si>
    <t>BACA VALLEY TEL CO</t>
  </si>
  <si>
    <t>ENMR TEL COOP INC-NM</t>
  </si>
  <si>
    <t>LA JICARITA RURAL</t>
  </si>
  <si>
    <t>LEACO RURAL TEL COOP</t>
  </si>
  <si>
    <t>WESTERN NEW MEXICO</t>
  </si>
  <si>
    <t>PENASCO VALLEY TEL</t>
  </si>
  <si>
    <t>ROOSEVELT CNTY RURAL</t>
  </si>
  <si>
    <t>SACRED WIND</t>
  </si>
  <si>
    <t>CENTRAL UTAH TEL INC</t>
  </si>
  <si>
    <t>BEEHIVE TEL CO - UT</t>
  </si>
  <si>
    <t>SOUTH CENTRAL UTAH</t>
  </si>
  <si>
    <t>ALL WEST COMM-UT</t>
  </si>
  <si>
    <t>BEAR LAKE COMM</t>
  </si>
  <si>
    <t>RANGE TEL COOP - WY</t>
  </si>
  <si>
    <t>CHUGWATER TEL CO</t>
  </si>
  <si>
    <t>ALL WEST COMM.-WY</t>
  </si>
  <si>
    <t>DUBOIS TEL EXCHANGE</t>
  </si>
  <si>
    <t>SILVER STAR TEL-WY</t>
  </si>
  <si>
    <t>TRI COUNTY TEL ASSN</t>
  </si>
  <si>
    <t>UNION TELEPHONE CO</t>
  </si>
  <si>
    <t>ASOTIN TEL - WA</t>
  </si>
  <si>
    <t>HAT ISLAND TEL CO</t>
  </si>
  <si>
    <t>PEND OREILLE TEL.</t>
  </si>
  <si>
    <t>HOOD CANAL TEL CO</t>
  </si>
  <si>
    <t>INLAND TEL CO -WA</t>
  </si>
  <si>
    <t>KALAMA TEL CO</t>
  </si>
  <si>
    <t>LEWIS RIVER TEL CO</t>
  </si>
  <si>
    <t>MCDANIEL TEL CO</t>
  </si>
  <si>
    <t>MASHELL TELECOM INC</t>
  </si>
  <si>
    <t>PIONEER TEL CO</t>
  </si>
  <si>
    <t>TENINO TELEPHONE CO</t>
  </si>
  <si>
    <t>TOLEDO TELEPHONE CO</t>
  </si>
  <si>
    <t>WESTERN WAHKIAKUM</t>
  </si>
  <si>
    <t>WHIDBEY TEL CO.</t>
  </si>
  <si>
    <t>BEAVER CREEK COOP</t>
  </si>
  <si>
    <t>CANBY TEL ASSN</t>
  </si>
  <si>
    <t>CLEAR CREEK MUTUAL</t>
  </si>
  <si>
    <t>COLTON TEL CO</t>
  </si>
  <si>
    <t>EAGLE TEL SYSTEMS</t>
  </si>
  <si>
    <t>CASCADE UTIL INC</t>
  </si>
  <si>
    <t>ROOME TELECOMM INC</t>
  </si>
  <si>
    <t>HELIX TEL CO.</t>
  </si>
  <si>
    <t>HOME TELEPHONE CO</t>
  </si>
  <si>
    <t>TRANS-CASCADES TEL</t>
  </si>
  <si>
    <t>MOLALLA TEL CO.</t>
  </si>
  <si>
    <t>MONITOR COOP TEL</t>
  </si>
  <si>
    <t>MONROE TELEPHONE CO.</t>
  </si>
  <si>
    <t>NEHALEM TELECOMM.</t>
  </si>
  <si>
    <t>NORTH STATE TEL CO.</t>
  </si>
  <si>
    <t>OREGON TEL CORP</t>
  </si>
  <si>
    <t>OREGON-IDAHO UTIL.</t>
  </si>
  <si>
    <t>PEOPLES TEL CO. - OR</t>
  </si>
  <si>
    <t>PINE TEL SYSTEM INC.</t>
  </si>
  <si>
    <t>PIONEER TEL COOP</t>
  </si>
  <si>
    <t>SCIO MUTUAL TEL ASSN</t>
  </si>
  <si>
    <t>STAYTON COOP TEL CO</t>
  </si>
  <si>
    <t>ASOTIN TEL - OR</t>
  </si>
  <si>
    <t>CALAVERAS TEL CO</t>
  </si>
  <si>
    <t>CAL-ORE TELEPHONE CO</t>
  </si>
  <si>
    <t>DUCOR TELEPHONE CO</t>
  </si>
  <si>
    <t>HAPPY VALLEY TEL CO</t>
  </si>
  <si>
    <t>HORNITOS TEL CO</t>
  </si>
  <si>
    <t>WINTERHAVEN TEL. CO.</t>
  </si>
  <si>
    <t>THE PONDEROSA TEL CO</t>
  </si>
  <si>
    <t>SIERRA TELEPHONE CO</t>
  </si>
  <si>
    <t>THE SISKIYOU TEL CO</t>
  </si>
  <si>
    <t>VOLCANO TEL CO</t>
  </si>
  <si>
    <t>PINNACLES TEL CO</t>
  </si>
  <si>
    <t>FILER MUTUAL TEL -NV</t>
  </si>
  <si>
    <t>RURAL TEL CO - NV</t>
  </si>
  <si>
    <t>BEEHIVE TEL CO - NV</t>
  </si>
  <si>
    <t>CHURCHILL-CC COMM.</t>
  </si>
  <si>
    <t>LINCOLN CTY TEL SYS</t>
  </si>
  <si>
    <t>MOAPA VALLEY TEL CO.</t>
  </si>
  <si>
    <t>RIO VIRGIN TEL CO</t>
  </si>
  <si>
    <t>HUMBOLDT TEL CO</t>
  </si>
  <si>
    <t>SANDWICH ISLES COMM.</t>
  </si>
  <si>
    <t>AMERICAN SAMOA</t>
  </si>
  <si>
    <t xml:space="preserve">Study Area Name </t>
  </si>
  <si>
    <t xml:space="preserve"> Enter  Study Area Code </t>
  </si>
  <si>
    <t xml:space="preserve">Application of the Limit Factors in 4a. </t>
  </si>
  <si>
    <t>Enter annual amounts for the following OPEX accounts at the total company level</t>
  </si>
  <si>
    <t xml:space="preserve">4b </t>
  </si>
  <si>
    <t xml:space="preserve">4a </t>
  </si>
  <si>
    <t xml:space="preserve">3 </t>
  </si>
  <si>
    <t xml:space="preserve">1a and 1b </t>
  </si>
  <si>
    <t xml:space="preserve">1b </t>
  </si>
  <si>
    <t xml:space="preserve">1a </t>
  </si>
  <si>
    <t>Study Area Code</t>
  </si>
  <si>
    <t>Study Area Name</t>
  </si>
  <si>
    <t>Housing
Units
HCLS</t>
  </si>
  <si>
    <t>Density
HCLS</t>
  </si>
  <si>
    <t>For HCLS, multiply the USF accounts listed below by the HCLS Limit factor.</t>
  </si>
  <si>
    <t>Capped OpEx</t>
  </si>
  <si>
    <t>Sum of applicable OpEx annual amounts.  Enter data by account in Tab "Enter Cost Data Here".
The sum totals will be transferred automatically in two columns on Line 3.</t>
  </si>
  <si>
    <t>Dollar reduction in annual OpEx costs.</t>
  </si>
  <si>
    <t>Acquired Exchanges 
Indicator</t>
  </si>
  <si>
    <t>Annual Costs from USF Study for HCLS or Annual Projections</t>
  </si>
  <si>
    <t xml:space="preserve"> Input data </t>
  </si>
  <si>
    <t xml:space="preserve">Actual OpEx </t>
  </si>
  <si>
    <t>NEW LISBON TEL CO</t>
  </si>
  <si>
    <t>NORTHERN IOWA TEL CO</t>
  </si>
  <si>
    <t>PRESTON TEL CO</t>
  </si>
  <si>
    <t>SIOUX VALLEY TEL. CO</t>
  </si>
  <si>
    <t>C</t>
  </si>
  <si>
    <t>LINCOLNVILLE TEL CO</t>
  </si>
  <si>
    <t>COBBOSSEECONTEE TEL</t>
  </si>
  <si>
    <t>A</t>
  </si>
  <si>
    <t>OXFORD COUNTY TEL</t>
  </si>
  <si>
    <t>PINE TREE TEL &amp; TEL</t>
  </si>
  <si>
    <t>SACO RIVER TEL &amp; TEL</t>
  </si>
  <si>
    <t>UNITY TEL CO., INC.</t>
  </si>
  <si>
    <t>MID MAINE TELECOM</t>
  </si>
  <si>
    <t>GRANBY TEL &amp; TEL -MA</t>
  </si>
  <si>
    <t>DIXVILLE TEL CO</t>
  </si>
  <si>
    <t>DUNBARTON TEL CO</t>
  </si>
  <si>
    <t>FRANKLIN TEL CO - VT</t>
  </si>
  <si>
    <t>SHOREHAM TELEPHONE COMPANY, LLC</t>
  </si>
  <si>
    <t>CASSADAGA TEL CORP</t>
  </si>
  <si>
    <t>STATE TEL CO</t>
  </si>
  <si>
    <t>WARWICK VALLEY-NY</t>
  </si>
  <si>
    <t>WARWICK VALLEY-NJ</t>
  </si>
  <si>
    <t>CITIZENS - KECKSBURG</t>
  </si>
  <si>
    <t>HICKORY TEL CO</t>
  </si>
  <si>
    <t>IRONTON TEL CO</t>
  </si>
  <si>
    <t>NORTH EASTERN PA TEL</t>
  </si>
  <si>
    <t>ARMSTRONG TEL NORTH</t>
  </si>
  <si>
    <t>PALMERTON TEL CO</t>
  </si>
  <si>
    <t>PENNSYLVANIA TEL CO</t>
  </si>
  <si>
    <t>PYMATUNING IND TEL</t>
  </si>
  <si>
    <t>SOUTH CANAAN TEL CO</t>
  </si>
  <si>
    <t>VENUS TEL CORP</t>
  </si>
  <si>
    <t>WEST SIDE TEL CO-PA</t>
  </si>
  <si>
    <t>BURKE'S GARDEN TEL</t>
  </si>
  <si>
    <t>CITIZENS TEL COOP</t>
  </si>
  <si>
    <t>NTELOS, INC.</t>
  </si>
  <si>
    <t>HIGHLAND TEL COOP</t>
  </si>
  <si>
    <t>MGW TEL. CO. INC.</t>
  </si>
  <si>
    <t>PEMBROKE TEL COOP</t>
  </si>
  <si>
    <t>ROANOKE &amp; BOTETOURT</t>
  </si>
  <si>
    <t>SHENANDOAH TEL CO</t>
  </si>
  <si>
    <t>SHENANDOAH TELEPHONE COMPANY - NR</t>
  </si>
  <si>
    <t>WAR ACQUISITION CORP., DBA OTT COMMUNICATIONS</t>
  </si>
  <si>
    <t>VALLEY TEL CO, LLC</t>
  </si>
  <si>
    <t>KNOLOGY OF THE VALLEY FORMERLY INTERSTATE</t>
  </si>
  <si>
    <t>PROGRESSIVE RURAL</t>
  </si>
  <si>
    <t>TRENTON TEL CO</t>
  </si>
  <si>
    <t>ELLERBE TEL CO</t>
  </si>
  <si>
    <t>N.ST. DBA N. ST.COMM</t>
  </si>
  <si>
    <t>PINEVILLE TEL CO</t>
  </si>
  <si>
    <t>RANDOLPH MEMBERSHIP</t>
  </si>
  <si>
    <t>PIEDMONT MEMBERSHIP</t>
  </si>
  <si>
    <t>SERVICE TEL CO</t>
  </si>
  <si>
    <t>SKYLINE MEMBERSHIP</t>
  </si>
  <si>
    <t>SURRY MEMBERSHIP</t>
  </si>
  <si>
    <t>TRI COUNTY TEL MEMBR</t>
  </si>
  <si>
    <t>YADKIN VALLEY TEL</t>
  </si>
  <si>
    <t>CHESNEE TEL CO</t>
  </si>
  <si>
    <t>CHESTER TEL CO - SC</t>
  </si>
  <si>
    <t>LOCKHART TEL CO INC</t>
  </si>
  <si>
    <t>NORWAY TEL CO</t>
  </si>
  <si>
    <t>RIDGEWAY TEL CO</t>
  </si>
  <si>
    <t>ROCK HILL TEL CO</t>
  </si>
  <si>
    <t>SANDHILL TEL COOP</t>
  </si>
  <si>
    <t>BLOUNTSVILLE TEL CO</t>
  </si>
  <si>
    <t>BRINDLEE MOUNTAIN TELEPHONE COMPANY</t>
  </si>
  <si>
    <t>CASTLEBERRY TEL CO</t>
  </si>
  <si>
    <t>KNOLOGY TOTAL COMMUNICATIONS</t>
  </si>
  <si>
    <t>HOPPER TELECOMM. CO.</t>
  </si>
  <si>
    <t>OAKMAN TEL CO (TDS)</t>
  </si>
  <si>
    <t>OTELCO TELEPHONE LLC</t>
  </si>
  <si>
    <t>BRANDENBURG TEL CO</t>
  </si>
  <si>
    <t>GEARHEART-COALFIELDS</t>
  </si>
  <si>
    <t>THACKER/GRIGSBY TEL</t>
  </si>
  <si>
    <t>DELCAMBRE TEL CO</t>
  </si>
  <si>
    <t>DECATUR TEL CO -MS</t>
  </si>
  <si>
    <t>SMITHVILLE TEL CO</t>
  </si>
  <si>
    <t>MYRTLE TEL CO</t>
  </si>
  <si>
    <t>BEN LOMAND RURAL</t>
  </si>
  <si>
    <t>BLEDSOE TEL COOP</t>
  </si>
  <si>
    <t>HIGHLAND TEL COOP-TN</t>
  </si>
  <si>
    <t>LORETTO TEL CO</t>
  </si>
  <si>
    <t>MILLINGTON TEL CO</t>
  </si>
  <si>
    <t>UTC OF TN</t>
  </si>
  <si>
    <t>WEST KENTUCKY RURAL TELEPHONE</t>
  </si>
  <si>
    <t>ARCADIA TEL CO</t>
  </si>
  <si>
    <t>AYERSVILLE TEL CO</t>
  </si>
  <si>
    <t>BASCOM MUTUAL TEL CO</t>
  </si>
  <si>
    <t>BUCKLAND TEL. CO.</t>
  </si>
  <si>
    <t>DOYLESTOWN TEL CO</t>
  </si>
  <si>
    <t>FORT JENNINGS TEL CO</t>
  </si>
  <si>
    <t>GLANDORF TEL CO</t>
  </si>
  <si>
    <t>KALIDA TEL CO</t>
  </si>
  <si>
    <t>MIDDLE POINT HOME</t>
  </si>
  <si>
    <t>MINFORD TEL CO</t>
  </si>
  <si>
    <t>THE NEW KNOXVILLE</t>
  </si>
  <si>
    <t>OAKWOOD TEL CO</t>
  </si>
  <si>
    <t>OTTOVILLE MUTUAL</t>
  </si>
  <si>
    <t>RIDGEVILLE TEL CO</t>
  </si>
  <si>
    <t>SHERWOOD MUTUAL TEL</t>
  </si>
  <si>
    <t>TELEPHONE SERVICE</t>
  </si>
  <si>
    <t>VANLUE TEL CO</t>
  </si>
  <si>
    <t>VAUGHNSVILLE TEL CO</t>
  </si>
  <si>
    <t>WABASH MUTUAL TEL CO</t>
  </si>
  <si>
    <t>ALLBAND COMMUNICATIONS COOPERATIVE</t>
  </si>
  <si>
    <t>ALLENDALE TEL CO</t>
  </si>
  <si>
    <t>BARAGA TEL CO</t>
  </si>
  <si>
    <t>BARRY COUNTY TEL CO</t>
  </si>
  <si>
    <t>BLANCHARD TEL ASSN</t>
  </si>
  <si>
    <t>CLIMAX TEL CO</t>
  </si>
  <si>
    <t>DRENTHE TEL CO</t>
  </si>
  <si>
    <t>FARMERS DBA CHAPIN</t>
  </si>
  <si>
    <t>KALEVA TEL CO</t>
  </si>
  <si>
    <t>SAND CREEK TEL CO</t>
  </si>
  <si>
    <t>WESTPHALIA TEL CO</t>
  </si>
  <si>
    <t>ACE TELEPHONE CO. OF MI, INC. (OLD MISSION)</t>
  </si>
  <si>
    <t>MICHIGAN CENTRAL BROADBAND COMPANY, LLC</t>
  </si>
  <si>
    <t>CITIZENS TEL CORP</t>
  </si>
  <si>
    <t>CLAY COUNTY RURAL TEL COOP D/B/A ENDEAVOR COMMUNICATION</t>
  </si>
  <si>
    <t>CRAIGVILLE TEL CO</t>
  </si>
  <si>
    <t>GEETINGSVILLE TEL CO</t>
  </si>
  <si>
    <t>HANCOCK TELECOM</t>
  </si>
  <si>
    <t>HOME TEL CO INC</t>
  </si>
  <si>
    <t>MULBERRY COOP TEL CO</t>
  </si>
  <si>
    <t>COMM CORP OF S. IN</t>
  </si>
  <si>
    <t>S &amp; W TEL CO</t>
  </si>
  <si>
    <t>SWAYZEE TEL CO</t>
  </si>
  <si>
    <t>SWEETSER RURAL TEL</t>
  </si>
  <si>
    <t>WEST POINT TEL CO</t>
  </si>
  <si>
    <t>YEOMAN TEL CO, INC</t>
  </si>
  <si>
    <t>AMERY TELCOM, INC.</t>
  </si>
  <si>
    <t>AMHERST TEL CO</t>
  </si>
  <si>
    <t>BALDWIN TELECOM</t>
  </si>
  <si>
    <t>BELMONT TEL CO</t>
  </si>
  <si>
    <t>BERGEN TEL CO</t>
  </si>
  <si>
    <t>CLEAR LAKE TEL CO-WI</t>
  </si>
  <si>
    <t>COON VALLEY FARMERS</t>
  </si>
  <si>
    <t>CUBA CITY EXCHANGE</t>
  </si>
  <si>
    <t>DICKEYVILLE TEL CORP</t>
  </si>
  <si>
    <t>FARMERS INDEPENDENT</t>
  </si>
  <si>
    <t>FARMERS TEL CO - WI</t>
  </si>
  <si>
    <t>HAGER TELECOM INC.</t>
  </si>
  <si>
    <t>LAKEFIELD TEL CO</t>
  </si>
  <si>
    <t>LUCK TEL CO</t>
  </si>
  <si>
    <t>MANAWA TEL CO</t>
  </si>
  <si>
    <t>MILLTOWN MUTUAL TEL</t>
  </si>
  <si>
    <t>EASTCOAST TELECOM</t>
  </si>
  <si>
    <t>MOSINEE TEL CO</t>
  </si>
  <si>
    <t>NELSON TEL COOP</t>
  </si>
  <si>
    <t>BAYLAND TEL CO</t>
  </si>
  <si>
    <t>NORTHEAST TEL CO</t>
  </si>
  <si>
    <t>SHARON TEL CO</t>
  </si>
  <si>
    <t>VERNON TEL COOP</t>
  </si>
  <si>
    <t>CAMBRIDGE TEL CO -IL</t>
  </si>
  <si>
    <t>CLARKSVILLE MUTUAL</t>
  </si>
  <si>
    <t>CROSSVILLE TEL CO</t>
  </si>
  <si>
    <t>GENESEO TEL CO</t>
  </si>
  <si>
    <t>GLASFORD TEL CO</t>
  </si>
  <si>
    <t>GRANDVIEW MUTUAL TEL</t>
  </si>
  <si>
    <t>HAMILTON COUNTY TEL</t>
  </si>
  <si>
    <t>SHAWNEE TELEPHONE CO</t>
  </si>
  <si>
    <t>HENRY COUNTY TEL CO</t>
  </si>
  <si>
    <t>KINSMAN MUTUAL TEL</t>
  </si>
  <si>
    <t>LEONORE MUTUAL TEL</t>
  </si>
  <si>
    <t>MARSEILLES TEL CO</t>
  </si>
  <si>
    <t>METAMORA TEL CO</t>
  </si>
  <si>
    <t>MID CENTURY TEL COOP</t>
  </si>
  <si>
    <t>NEW WINDSOR TEL CO</t>
  </si>
  <si>
    <t>REYNOLDS TEL CO, INC</t>
  </si>
  <si>
    <t>TONICA TEL CO</t>
  </si>
  <si>
    <t>VIOLA HOME TEL CO</t>
  </si>
  <si>
    <t>STELLE TEL CO</t>
  </si>
  <si>
    <t>REASNOR TELEPHONE COMPANY</t>
  </si>
  <si>
    <t>ANDREW TEL CO INC</t>
  </si>
  <si>
    <t>ATKINS TEL CO, INC</t>
  </si>
  <si>
    <t>BALDWIN-NASHVILLE</t>
  </si>
  <si>
    <t>BARNES CITY COOP</t>
  </si>
  <si>
    <t>BREDA TEL CORP.</t>
  </si>
  <si>
    <t>BROOKLYN MUTUAL TEL</t>
  </si>
  <si>
    <t>THE BURT TEL CO</t>
  </si>
  <si>
    <t>BUTLER-BREMER MUTUAL</t>
  </si>
  <si>
    <t>CASCADE COMM. CO.</t>
  </si>
  <si>
    <t>CASEY MUTUAL TEL CO</t>
  </si>
  <si>
    <t>CENTER JUNCTION TEL</t>
  </si>
  <si>
    <t>CENTRAL SCOTT TEL CO</t>
  </si>
  <si>
    <t>C-M-L TEL COOP ASSN</t>
  </si>
  <si>
    <t>COON CREEK TEL CO</t>
  </si>
  <si>
    <t>COON VALLEY COOP TEL</t>
  </si>
  <si>
    <t>COOPERATIVE TEL CO</t>
  </si>
  <si>
    <t>CORN BELT TEL CO</t>
  </si>
  <si>
    <t>CUMBERLAND TEL CO</t>
  </si>
  <si>
    <t>DANVILLE MUTUAL TEL</t>
  </si>
  <si>
    <t>FARMERS (DEFIANCE)</t>
  </si>
  <si>
    <t>DIXON TEL CO</t>
  </si>
  <si>
    <t>DUNKERTON TEL COOP</t>
  </si>
  <si>
    <t>ELLSWORTH COOP ASSN</t>
  </si>
  <si>
    <t>FARMERS&amp;BUSINESS MEN</t>
  </si>
  <si>
    <t>FARMERS COOP TEL CO</t>
  </si>
  <si>
    <t>FARMERS &amp; MERCHANTS</t>
  </si>
  <si>
    <t>FARMERS MUTUAL JESUP</t>
  </si>
  <si>
    <t>FARMERS TEL CO - BAT</t>
  </si>
  <si>
    <t>FARMERS TEL CO-ESSEX</t>
  </si>
  <si>
    <t>FENTON CO-OP TEL CO</t>
  </si>
  <si>
    <t>GOLDFIELD TEL CO</t>
  </si>
  <si>
    <t>RIVER VALLEY TELECOM</t>
  </si>
  <si>
    <t>GRAND MOUND COOP TEL</t>
  </si>
  <si>
    <t>HAWKEYE TEL CO</t>
  </si>
  <si>
    <t>HOSPERS TEL EXCH INC</t>
  </si>
  <si>
    <t>HUBBARD COOP ASSN</t>
  </si>
  <si>
    <t>HUXLEY COMM. COOP.</t>
  </si>
  <si>
    <t>JEFFERSON TEL CO -IA</t>
  </si>
  <si>
    <t>JORDAN SOLDIERVALLEY</t>
  </si>
  <si>
    <t>LA MOTTE TEL CO</t>
  </si>
  <si>
    <t>LONE ROCK CO-OP TEL</t>
  </si>
  <si>
    <t>LYNNVILLE TEL. CO.</t>
  </si>
  <si>
    <t>FARMERS (MANILLA)</t>
  </si>
  <si>
    <t>MARTELLE COOP ASSN</t>
  </si>
  <si>
    <t>MASSENA TEL CO</t>
  </si>
  <si>
    <t>MECHANICSVILLE TEL</t>
  </si>
  <si>
    <t>MILES COOP TEL ASSN</t>
  </si>
  <si>
    <t>MINERVA VALLEY TEL</t>
  </si>
  <si>
    <t>MODERN COOP TEL CO</t>
  </si>
  <si>
    <t>NORTH ENGLISH COOP</t>
  </si>
  <si>
    <t>NORTHWEST IOWA TEL</t>
  </si>
  <si>
    <t>NORTHWEST TEL COOP</t>
  </si>
  <si>
    <t>OLIN TEL CO, INC</t>
  </si>
  <si>
    <t>ONSLOW COOP TEL ASSN</t>
  </si>
  <si>
    <t>ORAN MUTUAL TEL CO</t>
  </si>
  <si>
    <t>PALO COOP TEL ASSN</t>
  </si>
  <si>
    <t>PALMER MUTUAL TEL CO</t>
  </si>
  <si>
    <t>PEOPLES TEL CO - IA</t>
  </si>
  <si>
    <t>PRAIRIEBURG TEL CO</t>
  </si>
  <si>
    <t>READLYN TEL CO</t>
  </si>
  <si>
    <t>ROCKWELL COOP ASSN</t>
  </si>
  <si>
    <t>ROYAL TEL CO</t>
  </si>
  <si>
    <t>RUTHVEN TEL EXCHANGE</t>
  </si>
  <si>
    <t>SAC COUNTY MUTUAL</t>
  </si>
  <si>
    <t>SCHALLER TEL CO</t>
  </si>
  <si>
    <t>SEARSBORO TEL CO</t>
  </si>
  <si>
    <t>SHELL ROCK TEL CO</t>
  </si>
  <si>
    <t>SOUTHWEST TEL EXCH</t>
  </si>
  <si>
    <t>SPRINGVILLE COOP TEL</t>
  </si>
  <si>
    <t>SWISHER TEL CO</t>
  </si>
  <si>
    <t>SULLY TEL ASSOC</t>
  </si>
  <si>
    <t>SUPERIOR TEL COOP</t>
  </si>
  <si>
    <t>TEMPLETON TEL CO</t>
  </si>
  <si>
    <t>TERRIL TEL. COOP.</t>
  </si>
  <si>
    <t>TITONKA TEL CO</t>
  </si>
  <si>
    <t>VAN BUREN TEL CO</t>
  </si>
  <si>
    <t>VAN HORNE COOP TEL</t>
  </si>
  <si>
    <t>VENTURA TEL CO, INC</t>
  </si>
  <si>
    <t>WEST IOWA TEL CO</t>
  </si>
  <si>
    <t>WESTERN IOWA ASSN</t>
  </si>
  <si>
    <t>WESTSIDE INDEPENDENT</t>
  </si>
  <si>
    <t>WILTON TEL CO</t>
  </si>
  <si>
    <t>WINNEBAGO COOP ASSN</t>
  </si>
  <si>
    <t>WOOLSTOCK MUTUAL</t>
  </si>
  <si>
    <t>PRAIRIE TEL CO</t>
  </si>
  <si>
    <t>HILLS TEL CO, INC-IA</t>
  </si>
  <si>
    <t>KILLDUFF TEL. CO.</t>
  </si>
  <si>
    <t>MABEL COOP TEL-IA</t>
  </si>
  <si>
    <t>WILDERNESS VALLEY</t>
  </si>
  <si>
    <t>CITY OF BARNESVILLE</t>
  </si>
  <si>
    <t>BENTON COOP TEL CO</t>
  </si>
  <si>
    <t>CALLAWAY TEL CO</t>
  </si>
  <si>
    <t>CLEMENTS TEL CO</t>
  </si>
  <si>
    <t>FEDERATED TEL COOP</t>
  </si>
  <si>
    <t>GARDONVILLE COOP TEL</t>
  </si>
  <si>
    <t>HALSTAD TEL CO</t>
  </si>
  <si>
    <t>FEDERATED UTILITIES</t>
  </si>
  <si>
    <t>HARMONY TEL CO</t>
  </si>
  <si>
    <t>HILLS TEL CO, INC</t>
  </si>
  <si>
    <t>HOME TEL CO - MN</t>
  </si>
  <si>
    <t>HUTCHINSON TEL CO</t>
  </si>
  <si>
    <t>MID STATE DBA KMP</t>
  </si>
  <si>
    <t>RUNESTONE TELEPHONE ASSOCIATION</t>
  </si>
  <si>
    <t>MABEL COOP TEL - MN</t>
  </si>
  <si>
    <t>MELROSE TEL CO</t>
  </si>
  <si>
    <t>MIDWEST TEL CO</t>
  </si>
  <si>
    <t>MINNESOTA VALLEY TEL</t>
  </si>
  <si>
    <t>CANNON VLY TELECOM</t>
  </si>
  <si>
    <t>LORETEL SYSTEMS, INC</t>
  </si>
  <si>
    <t>PARK REGION MUTUAL</t>
  </si>
  <si>
    <t>REDWOOD COUNTY TEL</t>
  </si>
  <si>
    <t>ROTHSAY TEL CO, INC</t>
  </si>
  <si>
    <t>RUNESTONE TEL ASSN</t>
  </si>
  <si>
    <t>SACRED HEART TEL CO</t>
  </si>
  <si>
    <t>SCOTT RICE -INTEGRA</t>
  </si>
  <si>
    <t>SPRING GROVE COOP</t>
  </si>
  <si>
    <t>STARBUCK TEL CO</t>
  </si>
  <si>
    <t>VALLEY TEL CO - MN</t>
  </si>
  <si>
    <t>CROSSLAKE TEL CO</t>
  </si>
  <si>
    <t>NORTHERN TEL CO - MN</t>
  </si>
  <si>
    <t>WESTERN TEL CO</t>
  </si>
  <si>
    <t>WIKSTROM TEL CO, INC</t>
  </si>
  <si>
    <t>WINTHROP TEL CO</t>
  </si>
  <si>
    <t>WOLVERTON TEL CO</t>
  </si>
  <si>
    <t>ZUMBROTA TEL CO</t>
  </si>
  <si>
    <t>BLAIR TEL CO</t>
  </si>
  <si>
    <t>CONSOLIDATED TELCO</t>
  </si>
  <si>
    <t>HAMILTON TEL CO</t>
  </si>
  <si>
    <t>HARTINGTON TEL CO</t>
  </si>
  <si>
    <t>HOOPER TEL CO</t>
  </si>
  <si>
    <t>KEYSTONE-ARTHUR TEL</t>
  </si>
  <si>
    <t>PIERCE TEL CO</t>
  </si>
  <si>
    <t>SODTOWN TEL CO</t>
  </si>
  <si>
    <t>SE NEBRASKA TEL CO</t>
  </si>
  <si>
    <t>ABSARAKA COOP TEL CO</t>
  </si>
  <si>
    <t>POLAR TELECOMM.</t>
  </si>
  <si>
    <t>GRIGGS COUNTY TEL CO</t>
  </si>
  <si>
    <t>MOORE &amp; LIBERTY TEL</t>
  </si>
  <si>
    <t>RED RIVER RURAL TEL</t>
  </si>
  <si>
    <t>MIDSTATE COMM.</t>
  </si>
  <si>
    <t>HILLS TEL CO-SD</t>
  </si>
  <si>
    <t>ARMOUR INDEPENDENT</t>
  </si>
  <si>
    <t>BERESFORD MUNICIPAL</t>
  </si>
  <si>
    <t>CITY OF BROOKINGS</t>
  </si>
  <si>
    <t>KNOLOGY COMMUNITY TELEPHONE, INC.</t>
  </si>
  <si>
    <t>CITY OF FAITH MUNIC</t>
  </si>
  <si>
    <t>GOLDEN WEST TELECOMM</t>
  </si>
  <si>
    <t>FT RANDALL-MT RUSHMR</t>
  </si>
  <si>
    <t>JAMES VALLEY COOP</t>
  </si>
  <si>
    <t>KADOKA TELEPHONE CO</t>
  </si>
  <si>
    <t>MCCOOK COOP TEL CO</t>
  </si>
  <si>
    <t>WEST RIVER(MOBRIDGE)</t>
  </si>
  <si>
    <t>ROBERTS COUNTY COOP</t>
  </si>
  <si>
    <t>STOCKHOLM-STRANDBURG</t>
  </si>
  <si>
    <t>TRI-COUNTY TELCOM</t>
  </si>
  <si>
    <t>UNION TEL CO.</t>
  </si>
  <si>
    <t>VIVIAN TELEPHONE CO</t>
  </si>
  <si>
    <t>WESTERN TEL CO.</t>
  </si>
  <si>
    <t>MAGAZINE TEL CO</t>
  </si>
  <si>
    <t>MOUNTAIN VIEW TEL CO</t>
  </si>
  <si>
    <t>E RITTER TEL CO</t>
  </si>
  <si>
    <t>RURAL TEL SERVICE CO</t>
  </si>
  <si>
    <t>BPS TEL. CO.</t>
  </si>
  <si>
    <t>OZARK TEL. CO.</t>
  </si>
  <si>
    <t>CHOCTAW TELEPHONE CO</t>
  </si>
  <si>
    <t>KLM TEL CO</t>
  </si>
  <si>
    <t>MID-MISSOURI TEL CO</t>
  </si>
  <si>
    <t>LATHROP TEL COMPANY</t>
  </si>
  <si>
    <t>PEACE VALLEY TEL CO</t>
  </si>
  <si>
    <t>ROCK PORT TEL CO</t>
  </si>
  <si>
    <t>BEGGS TEL CO</t>
  </si>
  <si>
    <t>OKLATEL COMMUNICATIONS, INC.</t>
  </si>
  <si>
    <t>NORTH TEXAS TEL. CO.</t>
  </si>
  <si>
    <t>TOTELCOM COMMUNICATIONS, LLC</t>
  </si>
  <si>
    <t>GANADO TELEPHONE CO</t>
  </si>
  <si>
    <t>LIVINGSTON TEL CO</t>
  </si>
  <si>
    <t>HOPI TELECOMMUNICATIONS COMPANY</t>
  </si>
  <si>
    <t>ACCIPITER COMM.</t>
  </si>
  <si>
    <t>PINE DRIVE TEL CO</t>
  </si>
  <si>
    <t>STONEHAM COOP TEL CO</t>
  </si>
  <si>
    <t>WILLARD TEL CO</t>
  </si>
  <si>
    <t>FREMONT TELECOM - ROR</t>
  </si>
  <si>
    <t>MUD LAKE TEL COOP</t>
  </si>
  <si>
    <t>SILVER STAR TEL- ID</t>
  </si>
  <si>
    <t>RONAN TEL CO</t>
  </si>
  <si>
    <t>CENTRAL MONTANA</t>
  </si>
  <si>
    <t>TULAROSA BASIN TEL.</t>
  </si>
  <si>
    <t>DIRECT COMMUNICATIONS CEDAR VALLEY, LLC</t>
  </si>
  <si>
    <t>EMRY DBA EMRY TELCOM</t>
  </si>
  <si>
    <t>GUNNISON TEL CO</t>
  </si>
  <si>
    <t>MANTI TEL CO</t>
  </si>
  <si>
    <t>SKYLINE TELECOM</t>
  </si>
  <si>
    <t>UBTA-UBET COMM INC.</t>
  </si>
  <si>
    <t>WESTGATE COMMUNICATIONS LLC D/B/A WEAVTEL</t>
  </si>
  <si>
    <t>BEAVER CREEK TELEPHONE COMPANY</t>
  </si>
  <si>
    <t>ST JOHN TEL CO</t>
  </si>
  <si>
    <t>GERVAIS TELEPHONE CO</t>
  </si>
  <si>
    <t>MT. ANGEL TEL CO.</t>
  </si>
  <si>
    <t>ST PAUL COOP ASSN</t>
  </si>
  <si>
    <t>OREGON TEL. CORP. (MTE - OREGON)</t>
  </si>
  <si>
    <t>FORESTHILL TEL CO.</t>
  </si>
  <si>
    <t>KERMAN TELEPHONE CO</t>
  </si>
  <si>
    <t>GTA TELECOM, LLC</t>
  </si>
  <si>
    <t>In NECA's 
Common Line Pool as of July 2016</t>
  </si>
  <si>
    <t>Settlement Type as of July 2016</t>
  </si>
  <si>
    <t>X5 RTC dba RICHMOND TEL CO</t>
  </si>
  <si>
    <t>ETS TEL. CO., INC.</t>
  </si>
  <si>
    <t>ADAK TEL UTILITY</t>
  </si>
  <si>
    <t>ARCTIC SLOPE TEL</t>
  </si>
  <si>
    <t>BETTLES TEL CO INC</t>
  </si>
  <si>
    <t>BRISTOL BAY TEL COOP</t>
  </si>
  <si>
    <t>BUSH-TELL INC.</t>
  </si>
  <si>
    <t>CIRCLE UTILITIES</t>
  </si>
  <si>
    <t>COPPER VALLEY TEL</t>
  </si>
  <si>
    <t>CORDOVA TEL COOP</t>
  </si>
  <si>
    <t>INTERIOR TEL CO INC</t>
  </si>
  <si>
    <t>KETCHIKAN PUBLIC UT</t>
  </si>
  <si>
    <t>MATANUSKA TEL ASSOC</t>
  </si>
  <si>
    <t>MUKLUK TEL CO INC</t>
  </si>
  <si>
    <t>ALASKA TEL CO</t>
  </si>
  <si>
    <t>NUSHAGAK ELEC &amp; TEL</t>
  </si>
  <si>
    <t>OTZ TEL COOPERATIVE</t>
  </si>
  <si>
    <t>UNITED UTILITIES INC</t>
  </si>
  <si>
    <t>YUKON TEL CO INC</t>
  </si>
  <si>
    <t>NORTH COUNTRY TEL CO</t>
  </si>
  <si>
    <t>SUMMIT TEL &amp; TEL -AK</t>
  </si>
  <si>
    <r>
      <t xml:space="preserve">Annual Costs from USF Study for HCLS or Annual Projections for the </t>
    </r>
    <r>
      <rPr>
        <b/>
        <sz val="11"/>
        <color theme="1"/>
        <rFont val="Times New Roman"/>
        <family val="1"/>
      </rPr>
      <t>Original Exchanges</t>
    </r>
  </si>
  <si>
    <t>Expense Incurred In</t>
  </si>
  <si>
    <t>2a</t>
  </si>
  <si>
    <t>2b</t>
  </si>
  <si>
    <t>2c</t>
  </si>
  <si>
    <t>T</t>
  </si>
  <si>
    <t>Tribal Indicator</t>
  </si>
  <si>
    <t>Non-Tribal Formula</t>
  </si>
  <si>
    <t>Tribal Formula</t>
  </si>
  <si>
    <t>EC enters annual amounts from USF HCLS data</t>
  </si>
  <si>
    <t>EC enters annual amounts from Cost Studies</t>
  </si>
  <si>
    <t xml:space="preserve"> OpEx Annual Costs</t>
  </si>
  <si>
    <t xml:space="preserve"> OpEx Limit Factor</t>
  </si>
  <si>
    <t xml:space="preserve"> Dollar Impact on OpEx</t>
  </si>
  <si>
    <t xml:space="preserve"> Locations (Housing Units)</t>
  </si>
  <si>
    <t xml:space="preserve"> Density</t>
  </si>
  <si>
    <t xml:space="preserve"> Unadjusted Maximum Allowable Annual OpEx</t>
  </si>
  <si>
    <t xml:space="preserve"> Inflation Adjusted Maximum Allowable Annual OpEx</t>
  </si>
  <si>
    <t>Maximum allowable annual OpEx adjusted for inflation, or (2a) x (2b).</t>
  </si>
  <si>
    <t>Inflation adjustment factor as defined in paragraph 87 of the March 23, 2018 FCC Order.</t>
  </si>
  <si>
    <t>CAF BLS</t>
  </si>
  <si>
    <t>Annual Costs from Cost Study for CAF BLS or Annual Projections</t>
  </si>
  <si>
    <r>
      <t xml:space="preserve">Annual Costs from Cost Study for CAF BLS or Annual Projections for 
</t>
    </r>
    <r>
      <rPr>
        <b/>
        <sz val="11"/>
        <color theme="1"/>
        <rFont val="Times New Roman"/>
        <family val="1"/>
      </rPr>
      <t>All Exchanges</t>
    </r>
  </si>
  <si>
    <t>* The Tribal lands formula is applied to the accounting years governing support payments from 2017 onward. So, for the CAF BLS the first applicable year is 2017, and for HCLS the first applicable year is 2015.</t>
  </si>
  <si>
    <t>Maximum allowable annual OpEx amount before adjusting for inflation is calculated according to the following formulas:
For qualified study areas in Tribal lands for applicable years*:  {EXP[8.745247-0.226648*LN(1a)-0.235871*LN(1b)+0.023715*[(LN(1b)]^2+1.07255]} x (1a)
For all other study areas and for qualified Tribal study areas prior to 2017 payment year: {EXP[8.745247-0.226648*LN(1a)-0.235871*LN(1b)+0.023715*[(LN(1b)]^2+0.64353]} x (1a)</t>
  </si>
  <si>
    <t xml:space="preserve">Worksheet to Calculate OpEx Limit Factors for CAF BLS and HCLS Purposes for Cost Companies </t>
  </si>
  <si>
    <t>Housing
Units
CAF BLS</t>
  </si>
  <si>
    <t>Density
CAF BLS</t>
  </si>
  <si>
    <t>Number of locations (housing units) and density published by the FCC and are prepopulated in this spreadsheet after a study area code is entered.
For study areas with acquired exchanges only the data of original exchanges is included for HCLS limit.  For CAF BLS limit, the entire study area is included.</t>
  </si>
  <si>
    <t>Factor by which OpEx costs are multiplied. It is equal to 1 if a study area is not impacted by the limits.  It is less than 1 if a study area is impacted.
The factor represents a portion of  the original OpEx costs that are allowed for CAF BLS or HCLS purposes.</t>
  </si>
  <si>
    <t>Enter Cost Data Year</t>
  </si>
  <si>
    <t>Z</t>
  </si>
  <si>
    <t>Total Opex</t>
  </si>
  <si>
    <t>B</t>
  </si>
  <si>
    <t>D = C x A</t>
  </si>
  <si>
    <t>G = F x D</t>
  </si>
  <si>
    <t>SAC 1</t>
  </si>
  <si>
    <t>SAC 2</t>
  </si>
  <si>
    <t>SAC 3</t>
  </si>
  <si>
    <t>Section
214
Transfer</t>
  </si>
  <si>
    <t>Section 214</t>
  </si>
  <si>
    <t>Section 214 Indicator</t>
  </si>
  <si>
    <t>SAC 4</t>
  </si>
  <si>
    <t>SAC 5</t>
  </si>
  <si>
    <t>E = Sum ( Ds )</t>
  </si>
  <si>
    <t>C = B / A, If less than 1, 
1 Otherwise</t>
  </si>
  <si>
    <t>F = Z / E, If less than 1,
1 Otherwise</t>
  </si>
  <si>
    <t xml:space="preserve"> Opex Limit</t>
  </si>
  <si>
    <t xml:space="preserve"> Percent Allowed Opex Before Acquisition Cap</t>
  </si>
  <si>
    <t xml:space="preserve"> Allowed Opex Before Acqusition Cap</t>
  </si>
  <si>
    <t xml:space="preserve"> Combined Allowed Opex Before Acquisition Cap</t>
  </si>
  <si>
    <t xml:space="preserve"> Total Allowed Percent of Line E After Acquisition Cap</t>
  </si>
  <si>
    <t xml:space="preserve"> Total Allowed Opex After All Caps</t>
  </si>
  <si>
    <t>SAC 6</t>
  </si>
  <si>
    <t>EC enters data</t>
  </si>
  <si>
    <t>I</t>
  </si>
  <si>
    <t xml:space="preserve"> Cumulative Inflation Adjustment Factor</t>
  </si>
  <si>
    <t>Year to Year Inflation Adjustment</t>
  </si>
  <si>
    <t>Cumulative Inflation Factor</t>
  </si>
  <si>
    <t>H = G / A or F x C</t>
  </si>
  <si>
    <t>Automatically calculated</t>
  </si>
  <si>
    <r>
      <t xml:space="preserve"> Percent Allowed Opex After All Caps (</t>
    </r>
    <r>
      <rPr>
        <b/>
        <sz val="11"/>
        <color theme="1"/>
        <rFont val="Times New Roman"/>
        <family val="1"/>
      </rPr>
      <t>4a OpEx Limit Factor</t>
    </r>
    <r>
      <rPr>
        <sz val="11"/>
        <color theme="1"/>
        <rFont val="Times New Roman"/>
        <family val="1"/>
      </rPr>
      <t>)</t>
    </r>
  </si>
  <si>
    <r>
      <t xml:space="preserve"> Dollar Reduction in Annual OpEx Costs (</t>
    </r>
    <r>
      <rPr>
        <b/>
        <sz val="11"/>
        <color theme="1"/>
        <rFont val="Times New Roman"/>
        <family val="1"/>
      </rPr>
      <t>4b Dollar Impact on OpEx</t>
    </r>
    <r>
      <rPr>
        <sz val="11"/>
        <color theme="1"/>
        <rFont val="Times New Roman"/>
        <family val="1"/>
      </rPr>
      <t>)</t>
    </r>
  </si>
  <si>
    <t>As of 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</si>
</sst>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_);\(0\)"/>
    <numFmt numFmtId="165" formatCode="0.000000"/>
    <numFmt numFmtId="166" formatCode="0.0000"/>
    <numFmt numFmtId="167" formatCode="0_)"/>
    <numFmt numFmtId="168" formatCode="_(&quot;$&quot;* #,##0_);_(&quot;$&quot;* \(#,##0\);_(&quot;$&quot;* &quot;-&quot;??_);_(@_)"/>
    <numFmt numFmtId="169" formatCode="0.0000%"/>
  </numFmts>
  <fonts count="17" x14ac:knownFonts="1">
    <font>
      <sz val="11"/>
      <color theme="1"/>
      <name val="Calibri"/>
      <family val="2"/>
      <scheme val="minor"/>
    </font>
    <font>
      <sz val="10"/>
      <name val="MS Sans Serif"/>
      <family val="2"/>
    </font>
    <font>
      <sz val="11"/>
      <color rgb="FF000000"/>
      <name val="Times New Roman"/>
      <family val="1"/>
    </font>
    <font>
      <sz val="11"/>
      <color theme="1"/>
      <name val="Times New Roman"/>
      <family val="1"/>
    </font>
    <font>
      <b/>
      <sz val="11"/>
      <color theme="1"/>
      <name val="Times New Roman"/>
      <family val="1"/>
    </font>
    <font>
      <b/>
      <sz val="11"/>
      <name val="Times New Roman"/>
      <family val="1"/>
    </font>
    <font>
      <sz val="11"/>
      <name val="Times New Roman"/>
      <family val="1"/>
    </font>
    <font>
      <b/>
      <u/>
      <sz val="11"/>
      <color theme="1"/>
      <name val="Times New Roman"/>
      <family val="1"/>
    </font>
    <font>
      <b/>
      <sz val="14"/>
      <color theme="1"/>
      <name val="Times New Roman"/>
      <family val="1"/>
    </font>
    <font>
      <sz val="11"/>
      <color theme="1"/>
      <name val="Calibri"/>
      <family val="2"/>
      <scheme val="minor"/>
    </font>
    <font>
      <b/>
      <sz val="12"/>
      <color theme="1"/>
      <name val="Times New Roman"/>
      <family val="1"/>
    </font>
    <font>
      <sz val="11"/>
      <name val="Calibri"/>
      <family val="2"/>
      <scheme val="minor"/>
    </font>
    <font>
      <b/>
      <sz val="11"/>
      <color theme="1"/>
      <name val="Calibri"/>
      <family val="2"/>
      <scheme val="minor"/>
    </font>
    <font>
      <sz val="11"/>
      <color rgb="FFFF0000"/>
      <name val="Calibri"/>
      <family val="2"/>
      <scheme val="minor"/>
    </font>
    <font>
      <sz val="12"/>
      <name val="Arial"/>
      <family val="2"/>
    </font>
    <font>
      <sz val="10"/>
      <name val="Arial"/>
      <family val="2"/>
    </font>
    <font>
      <sz val="11"/>
      <color theme="1"/>
      <name val="Calibri"/>
      <family val="2"/>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9" tint="0.59999389629810485"/>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9" fontId="1" fillId="0" borderId="0" applyFont="0" applyFill="0" applyBorder="0" applyAlignment="0" applyProtection="0"/>
    <xf numFmtId="44" fontId="9" fillId="0" borderId="0" applyFont="0" applyFill="0" applyBorder="0" applyAlignment="0" applyProtection="0"/>
    <xf numFmtId="167" fontId="14" fillId="0" borderId="0"/>
    <xf numFmtId="0" fontId="16" fillId="0" borderId="0"/>
    <xf numFmtId="43" fontId="15" fillId="0" borderId="0" applyFont="0" applyFill="0" applyBorder="0" applyAlignment="0" applyProtection="0"/>
  </cellStyleXfs>
  <cellXfs count="103">
    <xf numFmtId="0" fontId="0" fillId="0" borderId="0" xfId="0"/>
    <xf numFmtId="0" fontId="0" fillId="0" borderId="0" xfId="0" applyAlignment="1">
      <alignment vertical="center"/>
    </xf>
    <xf numFmtId="0" fontId="11" fillId="0" borderId="0" xfId="0" applyFont="1" applyAlignment="1">
      <alignment vertical="center" wrapText="1"/>
    </xf>
    <xf numFmtId="0" fontId="11" fillId="0" borderId="0" xfId="0" applyFont="1" applyAlignment="1">
      <alignment horizontal="right" vertical="center" wrapText="1"/>
    </xf>
    <xf numFmtId="44" fontId="3" fillId="3" borderId="1" xfId="0" applyNumberFormat="1" applyFont="1" applyFill="1" applyBorder="1" applyAlignment="1" applyProtection="1">
      <alignment vertical="center"/>
      <protection locked="0"/>
    </xf>
    <xf numFmtId="44" fontId="3" fillId="2" borderId="1" xfId="0" applyNumberFormat="1" applyFont="1" applyFill="1" applyBorder="1" applyAlignment="1" applyProtection="1">
      <alignment vertical="center"/>
      <protection locked="0"/>
    </xf>
    <xf numFmtId="0" fontId="3" fillId="0" borderId="0" xfId="0" applyFont="1" applyAlignment="1">
      <alignment vertical="center"/>
    </xf>
    <xf numFmtId="0" fontId="4" fillId="0" borderId="0" xfId="0" quotePrefix="1"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42" fontId="3" fillId="0" borderId="1" xfId="3" quotePrefix="1" applyNumberFormat="1" applyFont="1" applyFill="1" applyBorder="1" applyAlignment="1" applyProtection="1">
      <alignment horizontal="right" vertical="center" indent="1"/>
    </xf>
    <xf numFmtId="0" fontId="5" fillId="0" borderId="0" xfId="0" applyFont="1" applyAlignment="1">
      <alignment horizontal="right" vertical="center"/>
    </xf>
    <xf numFmtId="0" fontId="4" fillId="0" borderId="0" xfId="0" applyFont="1" applyAlignment="1">
      <alignment horizontal="left" vertical="center"/>
    </xf>
    <xf numFmtId="0" fontId="7" fillId="0" borderId="0" xfId="0" applyFont="1" applyAlignment="1">
      <alignment horizontal="right" vertical="center"/>
    </xf>
    <xf numFmtId="0" fontId="4" fillId="0" borderId="0" xfId="0" applyFont="1" applyAlignment="1">
      <alignment horizontal="right" vertical="center" wrapText="1"/>
    </xf>
    <xf numFmtId="0" fontId="7"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wrapText="1"/>
    </xf>
    <xf numFmtId="17" fontId="10" fillId="0" borderId="0" xfId="0" quotePrefix="1" applyNumberFormat="1" applyFont="1" applyAlignment="1">
      <alignment horizontal="center" vertical="center"/>
    </xf>
    <xf numFmtId="17" fontId="10" fillId="0" borderId="0" xfId="0" applyNumberFormat="1" applyFont="1" applyAlignment="1">
      <alignment horizontal="center" vertical="center"/>
    </xf>
    <xf numFmtId="44" fontId="3" fillId="0" borderId="1" xfId="0" applyNumberFormat="1" applyFont="1" applyBorder="1" applyAlignment="1">
      <alignment vertical="center"/>
    </xf>
    <xf numFmtId="4" fontId="6" fillId="0" borderId="1" xfId="0" applyNumberFormat="1" applyFont="1" applyBorder="1" applyAlignment="1">
      <alignment horizontal="right" vertical="center" indent="1"/>
    </xf>
    <xf numFmtId="44" fontId="3" fillId="2" borderId="1" xfId="0" applyNumberFormat="1" applyFont="1" applyFill="1" applyBorder="1" applyAlignment="1">
      <alignment vertical="center"/>
    </xf>
    <xf numFmtId="44" fontId="3" fillId="3" borderId="1" xfId="0" applyNumberFormat="1" applyFont="1" applyFill="1" applyBorder="1" applyAlignment="1">
      <alignment vertical="center"/>
    </xf>
    <xf numFmtId="44" fontId="3" fillId="0" borderId="0" xfId="0" applyNumberFormat="1" applyFont="1" applyAlignment="1">
      <alignment vertical="center"/>
    </xf>
    <xf numFmtId="0" fontId="3" fillId="0" borderId="0" xfId="0" applyFont="1" applyAlignment="1">
      <alignment vertical="center" wrapText="1"/>
    </xf>
    <xf numFmtId="42" fontId="6" fillId="0" borderId="1" xfId="3" applyNumberFormat="1" applyFont="1" applyFill="1" applyBorder="1" applyAlignment="1" applyProtection="1">
      <alignment horizontal="right" vertical="center" indent="1"/>
    </xf>
    <xf numFmtId="0" fontId="12" fillId="0" borderId="0" xfId="0" applyFont="1" applyAlignment="1">
      <alignment vertical="center"/>
    </xf>
    <xf numFmtId="0" fontId="4" fillId="0" borderId="0" xfId="0" applyFont="1" applyAlignment="1">
      <alignment horizontal="center" vertical="center" wrapText="1"/>
    </xf>
    <xf numFmtId="0" fontId="3" fillId="0" borderId="1" xfId="0" applyFont="1" applyBorder="1" applyAlignment="1">
      <alignment horizontal="center" vertical="center"/>
    </xf>
    <xf numFmtId="165" fontId="3" fillId="0" borderId="1" xfId="0" applyNumberFormat="1" applyFont="1" applyBorder="1" applyAlignment="1">
      <alignment horizontal="right" vertical="center" indent="1"/>
    </xf>
    <xf numFmtId="0" fontId="0" fillId="0" borderId="8" xfId="0" applyBorder="1" applyAlignment="1">
      <alignment vertical="center"/>
    </xf>
    <xf numFmtId="0" fontId="0" fillId="0" borderId="11" xfId="0" applyBorder="1" applyAlignment="1">
      <alignment vertical="center"/>
    </xf>
    <xf numFmtId="0" fontId="0" fillId="0" borderId="4" xfId="0" applyBorder="1" applyAlignment="1">
      <alignment vertical="center"/>
    </xf>
    <xf numFmtId="0" fontId="0" fillId="0" borderId="7" xfId="0" applyBorder="1"/>
    <xf numFmtId="0" fontId="13" fillId="0" borderId="7" xfId="0" applyFont="1" applyBorder="1"/>
    <xf numFmtId="0" fontId="0" fillId="0" borderId="7" xfId="0" applyBorder="1" applyAlignment="1">
      <alignment horizontal="center" vertical="center"/>
    </xf>
    <xf numFmtId="0" fontId="0" fillId="0" borderId="9" xfId="0" applyBorder="1" applyAlignment="1">
      <alignment vertical="center"/>
    </xf>
    <xf numFmtId="166" fontId="3" fillId="0" borderId="1" xfId="3" quotePrefix="1" applyNumberFormat="1" applyFont="1" applyFill="1" applyBorder="1" applyAlignment="1" applyProtection="1">
      <alignment horizontal="right" vertical="center" indent="1"/>
    </xf>
    <xf numFmtId="0" fontId="3" fillId="0" borderId="0" xfId="0" applyFont="1" applyAlignment="1">
      <alignment horizontal="left" vertical="center"/>
    </xf>
    <xf numFmtId="0" fontId="0" fillId="0" borderId="6" xfId="0" applyBorder="1" applyAlignment="1">
      <alignment horizontal="center" vertical="center"/>
    </xf>
    <xf numFmtId="0" fontId="3" fillId="0" borderId="0" xfId="0" applyFont="1" applyAlignment="1">
      <alignment horizontal="center" vertical="center"/>
    </xf>
    <xf numFmtId="167" fontId="3" fillId="0" borderId="0" xfId="4" applyFont="1" applyAlignment="1">
      <alignment vertical="center"/>
    </xf>
    <xf numFmtId="167" fontId="3" fillId="0" borderId="0" xfId="4" applyFont="1" applyAlignment="1">
      <alignment horizontal="right" vertical="center"/>
    </xf>
    <xf numFmtId="0" fontId="3" fillId="0" borderId="0" xfId="5" applyFont="1" applyAlignment="1">
      <alignment horizontal="center" vertical="center"/>
    </xf>
    <xf numFmtId="0" fontId="3" fillId="6" borderId="0" xfId="0" applyFont="1" applyFill="1" applyAlignment="1">
      <alignment horizontal="center" vertical="center"/>
    </xf>
    <xf numFmtId="5" fontId="4" fillId="6" borderId="0" xfId="0" applyNumberFormat="1" applyFont="1" applyFill="1" applyAlignment="1">
      <alignment horizontal="center" vertical="center"/>
    </xf>
    <xf numFmtId="167" fontId="6" fillId="0" borderId="0" xfId="4" applyFont="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0" fillId="0" borderId="9" xfId="0" applyBorder="1" applyAlignment="1">
      <alignment horizontal="center" vertical="center"/>
    </xf>
    <xf numFmtId="42" fontId="3" fillId="0" borderId="0" xfId="3" applyNumberFormat="1" applyFont="1" applyFill="1" applyBorder="1" applyAlignment="1" applyProtection="1">
      <alignment vertical="center"/>
    </xf>
    <xf numFmtId="1" fontId="3" fillId="0" borderId="0" xfId="0" applyNumberFormat="1" applyFont="1" applyAlignment="1">
      <alignment horizontal="center" vertical="center" wrapText="1"/>
    </xf>
    <xf numFmtId="1" fontId="0" fillId="0" borderId="0" xfId="0" applyNumberFormat="1" applyAlignment="1">
      <alignment horizontal="right" vertical="center" wrapText="1"/>
    </xf>
    <xf numFmtId="0" fontId="0" fillId="0" borderId="4" xfId="0" applyBorder="1" applyAlignment="1">
      <alignment horizontal="right" vertical="center" wrapText="1"/>
    </xf>
    <xf numFmtId="49" fontId="0" fillId="0" borderId="0" xfId="0" applyNumberFormat="1"/>
    <xf numFmtId="4" fontId="0" fillId="0" borderId="0" xfId="0" applyNumberFormat="1"/>
    <xf numFmtId="49" fontId="0" fillId="0" borderId="0" xfId="0" applyNumberFormat="1" applyAlignment="1">
      <alignment horizontal="right"/>
    </xf>
    <xf numFmtId="0" fontId="0" fillId="0" borderId="7" xfId="0" applyBorder="1" applyAlignment="1">
      <alignment horizontal="right" vertical="center" wrapText="1"/>
    </xf>
    <xf numFmtId="0" fontId="0" fillId="0" borderId="7" xfId="0" applyBorder="1" applyAlignment="1">
      <alignment horizontal="right" vertical="center"/>
    </xf>
    <xf numFmtId="0" fontId="0" fillId="0" borderId="0" xfId="0" quotePrefix="1" applyAlignment="1">
      <alignment horizontal="center" vertical="center"/>
    </xf>
    <xf numFmtId="1" fontId="0" fillId="0" borderId="0" xfId="0" applyNumberFormat="1" applyAlignment="1">
      <alignment vertical="center"/>
    </xf>
    <xf numFmtId="0" fontId="3" fillId="0" borderId="0" xfId="0" applyFont="1" applyAlignment="1">
      <alignment horizontal="center" vertical="center" wrapText="1"/>
    </xf>
    <xf numFmtId="44" fontId="3" fillId="5" borderId="1" xfId="0" applyNumberFormat="1" applyFont="1" applyFill="1" applyBorder="1" applyAlignment="1">
      <alignment vertical="center"/>
    </xf>
    <xf numFmtId="0" fontId="3" fillId="0" borderId="0" xfId="5" applyFont="1" applyAlignment="1">
      <alignment vertical="center"/>
    </xf>
    <xf numFmtId="1" fontId="3" fillId="0" borderId="0" xfId="0" applyNumberFormat="1" applyFont="1" applyAlignment="1" applyProtection="1">
      <alignment horizontal="center" vertical="center"/>
      <protection locked="0"/>
    </xf>
    <xf numFmtId="42" fontId="3" fillId="0" borderId="0" xfId="0" applyNumberFormat="1" applyFont="1" applyAlignment="1" applyProtection="1">
      <alignment vertical="center"/>
      <protection locked="0"/>
    </xf>
    <xf numFmtId="42" fontId="3" fillId="0" borderId="0" xfId="0" applyNumberFormat="1" applyFont="1" applyAlignment="1">
      <alignment horizontal="center" vertical="center"/>
    </xf>
    <xf numFmtId="42" fontId="3" fillId="0" borderId="0" xfId="0" applyNumberFormat="1" applyFont="1" applyAlignment="1">
      <alignment vertical="center"/>
    </xf>
    <xf numFmtId="42" fontId="3" fillId="4" borderId="0" xfId="3" applyNumberFormat="1" applyFont="1" applyFill="1" applyBorder="1" applyAlignment="1" applyProtection="1">
      <alignment vertical="center"/>
      <protection locked="0"/>
    </xf>
    <xf numFmtId="44" fontId="3" fillId="6" borderId="1" xfId="0" applyNumberFormat="1" applyFont="1" applyFill="1" applyBorder="1" applyAlignment="1">
      <alignment vertical="center"/>
    </xf>
    <xf numFmtId="167" fontId="3" fillId="4" borderId="0" xfId="4" applyFont="1" applyFill="1" applyAlignment="1" applyProtection="1">
      <alignment horizontal="center" vertical="center" wrapText="1"/>
      <protection locked="0"/>
    </xf>
    <xf numFmtId="1" fontId="6" fillId="4" borderId="0" xfId="4" applyNumberFormat="1" applyFont="1" applyFill="1" applyAlignment="1" applyProtection="1">
      <alignment horizontal="center" vertical="center"/>
      <protection locked="0"/>
    </xf>
    <xf numFmtId="168" fontId="3" fillId="0" borderId="0" xfId="3" applyNumberFormat="1" applyFont="1" applyFill="1" applyBorder="1" applyAlignment="1" applyProtection="1">
      <alignment horizontal="right" vertical="center" wrapText="1"/>
    </xf>
    <xf numFmtId="10" fontId="3" fillId="0" borderId="0" xfId="0" applyNumberFormat="1" applyFont="1" applyAlignment="1">
      <alignment horizontal="right" vertical="center"/>
    </xf>
    <xf numFmtId="168" fontId="3" fillId="0" borderId="0" xfId="3" applyNumberFormat="1" applyFont="1" applyFill="1" applyBorder="1" applyAlignment="1" applyProtection="1">
      <alignment vertical="center"/>
    </xf>
    <xf numFmtId="169" fontId="3" fillId="0" borderId="0" xfId="0" applyNumberFormat="1" applyFont="1" applyAlignment="1">
      <alignment horizontal="right" vertical="center"/>
    </xf>
    <xf numFmtId="166" fontId="0" fillId="0" borderId="0" xfId="0" applyNumberFormat="1" applyAlignment="1">
      <alignment vertical="center"/>
    </xf>
    <xf numFmtId="0" fontId="0" fillId="0" borderId="5" xfId="0" applyBorder="1" applyAlignment="1">
      <alignment horizontal="right" vertical="center" wrapText="1"/>
    </xf>
    <xf numFmtId="0" fontId="0" fillId="0" borderId="6" xfId="0" applyBorder="1" applyAlignment="1">
      <alignment horizontal="right" vertical="center" wrapText="1"/>
    </xf>
    <xf numFmtId="1" fontId="0" fillId="0" borderId="4" xfId="0" applyNumberFormat="1" applyBorder="1" applyAlignment="1">
      <alignment vertical="center"/>
    </xf>
    <xf numFmtId="0" fontId="0" fillId="0" borderId="7" xfId="0" applyBorder="1" applyAlignment="1">
      <alignment vertical="center"/>
    </xf>
    <xf numFmtId="0" fontId="0" fillId="7" borderId="9" xfId="0" applyFill="1" applyBorder="1" applyAlignment="1">
      <alignment vertical="center"/>
    </xf>
    <xf numFmtId="166" fontId="0" fillId="7" borderId="10" xfId="0" applyNumberFormat="1" applyFill="1" applyBorder="1" applyAlignment="1">
      <alignment vertical="center"/>
    </xf>
    <xf numFmtId="0" fontId="0" fillId="7" borderId="11" xfId="0" applyFill="1" applyBorder="1" applyAlignment="1">
      <alignment vertical="center"/>
    </xf>
    <xf numFmtId="0" fontId="0" fillId="0" borderId="5" xfId="0" applyBorder="1" applyAlignment="1">
      <alignment vertical="center"/>
    </xf>
    <xf numFmtId="0" fontId="13" fillId="0" borderId="0" xfId="0" applyFont="1"/>
    <xf numFmtId="0" fontId="0" fillId="0" borderId="0" xfId="0" applyAlignment="1">
      <alignment horizontal="center" vertical="center"/>
    </xf>
    <xf numFmtId="0" fontId="0" fillId="0" borderId="10" xfId="0" applyBorder="1" applyAlignment="1">
      <alignment vertical="center"/>
    </xf>
    <xf numFmtId="1" fontId="0" fillId="0" borderId="5" xfId="0" applyNumberFormat="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164" fontId="6" fillId="4"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7" fontId="10" fillId="0" borderId="0" xfId="0" quotePrefix="1" applyNumberFormat="1" applyFont="1" applyAlignment="1">
      <alignment horizontal="center" vertical="center"/>
    </xf>
    <xf numFmtId="17" fontId="10" fillId="0" borderId="0" xfId="0" applyNumberFormat="1" applyFont="1" applyAlignment="1">
      <alignment horizontal="center" vertical="center"/>
    </xf>
    <xf numFmtId="0" fontId="3" fillId="0" borderId="1" xfId="0" applyFont="1" applyBorder="1" applyAlignment="1">
      <alignment horizontal="center" vertical="center"/>
    </xf>
    <xf numFmtId="1" fontId="3" fillId="5" borderId="2" xfId="0" applyNumberFormat="1" applyFont="1" applyFill="1" applyBorder="1" applyAlignment="1" applyProtection="1">
      <alignment horizontal="center" vertical="center"/>
      <protection locked="0"/>
    </xf>
    <xf numFmtId="1" fontId="3" fillId="5"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5" fontId="3" fillId="0" borderId="0" xfId="0" applyNumberFormat="1" applyFont="1" applyAlignment="1">
      <alignment horizontal="center" vertical="center"/>
    </xf>
  </cellXfs>
  <cellStyles count="7">
    <cellStyle name="Comma 2" xfId="6" xr:uid="{82D07182-C45C-46CA-B6A1-9178C77D3085}"/>
    <cellStyle name="Currency" xfId="3" builtinId="4"/>
    <cellStyle name="Normal" xfId="0" builtinId="0"/>
    <cellStyle name="Normal 2" xfId="1" xr:uid="{00000000-0005-0000-0000-000002000000}"/>
    <cellStyle name="Normal 2 2" xfId="4" xr:uid="{95B204C3-0EED-4C52-BCF7-3164C3BB2EB9}"/>
    <cellStyle name="Normal 3" xfId="5" xr:uid="{95022758-1284-4E62-BBD2-FAA7553E42E1}"/>
    <cellStyle name="Percent 2" xfId="2" xr:uid="{00000000-0005-0000-0000-000003000000}"/>
  </cellStyles>
  <dxfs count="20">
    <dxf>
      <fill>
        <patternFill>
          <bgColor theme="3" tint="0.79998168889431442"/>
        </patternFill>
      </fill>
    </dxf>
    <dxf>
      <fill>
        <patternFill>
          <bgColor theme="3" tint="0.79998168889431442"/>
        </patternFill>
      </fill>
    </dxf>
    <dxf>
      <fill>
        <patternFill>
          <bgColor theme="9" tint="0.59996337778862885"/>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3" tint="0.79998168889431442"/>
        </patternFill>
      </fill>
    </dxf>
    <dxf>
      <fill>
        <patternFill>
          <bgColor theme="3" tint="0.79998168889431442"/>
        </patternFill>
      </fill>
    </dxf>
    <dxf>
      <fill>
        <patternFill patternType="solid">
          <bgColor theme="9" tint="0.59996337778862885"/>
        </patternFill>
      </fill>
      <border>
        <left/>
        <right/>
        <top/>
        <bottom/>
        <vertical/>
        <horizontal/>
      </border>
    </dxf>
    <dxf>
      <numFmt numFmtId="170" formatCode="0.0"/>
    </dxf>
    <dxf>
      <numFmt numFmtId="165" formatCode="0.000000"/>
    </dxf>
  </dxfs>
  <tableStyles count="0" defaultTableStyle="TableStyleMedium2" defaultPivotStyle="PivotStyleLight16"/>
  <colors>
    <mruColors>
      <color rgb="FFFFCCFF"/>
      <color rgb="FFC5D9F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I49"/>
  <sheetViews>
    <sheetView tabSelected="1" zoomScaleNormal="100" workbookViewId="0">
      <selection activeCell="A2" sqref="A2:E2"/>
    </sheetView>
  </sheetViews>
  <sheetFormatPr defaultColWidth="9.140625" defaultRowHeight="15" x14ac:dyDescent="0.25"/>
  <cols>
    <col min="1" max="1" width="13.42578125" style="10" customWidth="1"/>
    <col min="2" max="2" width="30.42578125" style="6" customWidth="1"/>
    <col min="3" max="3" width="48.7109375" style="6" customWidth="1"/>
    <col min="4" max="5" width="20.7109375" style="6" customWidth="1"/>
    <col min="6" max="12" width="12.7109375" style="6" customWidth="1"/>
    <col min="13" max="16384" width="9.140625" style="6"/>
  </cols>
  <sheetData>
    <row r="1" spans="1:7" ht="24" customHeight="1" x14ac:dyDescent="0.25">
      <c r="A1" s="95" t="s">
        <v>1167</v>
      </c>
      <c r="B1" s="95"/>
      <c r="C1" s="95"/>
      <c r="D1" s="95"/>
      <c r="E1" s="95"/>
    </row>
    <row r="2" spans="1:7" ht="24" customHeight="1" x14ac:dyDescent="0.25">
      <c r="A2" s="95" t="s">
        <v>1205</v>
      </c>
      <c r="B2" s="95"/>
      <c r="C2" s="95"/>
      <c r="D2" s="95"/>
      <c r="E2" s="95"/>
    </row>
    <row r="3" spans="1:7" ht="24" customHeight="1" x14ac:dyDescent="0.25">
      <c r="A3" s="96"/>
      <c r="B3" s="97"/>
      <c r="C3" s="97"/>
      <c r="D3" s="97"/>
      <c r="E3" s="97"/>
    </row>
    <row r="4" spans="1:7" ht="15" customHeight="1" x14ac:dyDescent="0.25">
      <c r="A4" s="20"/>
      <c r="B4" s="21"/>
      <c r="C4" s="21"/>
      <c r="D4" s="21"/>
      <c r="E4" s="21"/>
    </row>
    <row r="5" spans="1:7" ht="24" customHeight="1" x14ac:dyDescent="0.25">
      <c r="A5" s="7"/>
      <c r="B5" s="8"/>
      <c r="C5" s="9" t="s">
        <v>722</v>
      </c>
      <c r="D5" s="94"/>
      <c r="E5" s="94"/>
      <c r="F5" s="8" t="str">
        <f>IF(D5="","",IFERROR(IF(VLOOKUP($D$5,OpexDemand,11,FALSE)=1," This company was involved in M&amp;A activity that could be subjected to Section 214 conditions.",""),""))</f>
        <v/>
      </c>
    </row>
    <row r="6" spans="1:7" ht="24" customHeight="1" x14ac:dyDescent="0.25">
      <c r="A6" s="7"/>
      <c r="B6" s="8"/>
      <c r="C6" s="10" t="s">
        <v>721</v>
      </c>
      <c r="D6" s="98" t="str">
        <f>IF(D5="","",IFERROR(VLOOKUP(D5,OpexDemand,2,FALSE)," Study Area Code NOT Found!"))</f>
        <v/>
      </c>
      <c r="E6" s="98"/>
      <c r="F6" s="8" t="str">
        <f>IF(D5="","",IFERROR(IF(VLOOKUP($D$5,OpexDemand,11,FALSE)=1," If necessary, please enter data in the green Tab: 'OPEX Limit - S214'.",""),""))</f>
        <v/>
      </c>
    </row>
    <row r="7" spans="1:7" ht="24" customHeight="1" x14ac:dyDescent="0.25">
      <c r="A7" s="7"/>
      <c r="B7" s="8"/>
      <c r="C7" s="9" t="s">
        <v>1172</v>
      </c>
      <c r="D7" s="99"/>
      <c r="E7" s="100"/>
    </row>
    <row r="8" spans="1:7" ht="24" customHeight="1" x14ac:dyDescent="0.25">
      <c r="A8" s="7" t="s">
        <v>0</v>
      </c>
      <c r="B8" s="8" t="s">
        <v>741</v>
      </c>
      <c r="D8" s="31" t="s">
        <v>1162</v>
      </c>
      <c r="E8" s="31" t="s">
        <v>44</v>
      </c>
    </row>
    <row r="9" spans="1:7" ht="24" customHeight="1" x14ac:dyDescent="0.25">
      <c r="A9" s="11"/>
      <c r="B9" s="13" t="s">
        <v>730</v>
      </c>
      <c r="C9" s="6" t="s">
        <v>1156</v>
      </c>
      <c r="D9" s="23" t="str">
        <f>IF($D$5="","",IFERROR(VLOOKUP($D$5,OpexDemand,3,FALSE),""))</f>
        <v/>
      </c>
      <c r="E9" s="23" t="str">
        <f>IF($D$5="","",IFERROR(VLOOKUP($D$5,OpexDemand,5,FALSE),""))</f>
        <v/>
      </c>
    </row>
    <row r="10" spans="1:7" ht="24" customHeight="1" x14ac:dyDescent="0.25">
      <c r="A10" s="11"/>
      <c r="B10" s="13" t="s">
        <v>729</v>
      </c>
      <c r="C10" s="6" t="s">
        <v>1157</v>
      </c>
      <c r="D10" s="23" t="str">
        <f>IF($D$5="","",IFERROR(VLOOKUP($D$5,OpexDemand,4,FALSE),""))</f>
        <v/>
      </c>
      <c r="E10" s="23" t="str">
        <f>IF($D$5="","",IFERROR(VLOOKUP($D$5,OpexDemand,6,FALSE),""))</f>
        <v/>
      </c>
    </row>
    <row r="11" spans="1:7" ht="24" customHeight="1" x14ac:dyDescent="0.25">
      <c r="A11" s="7" t="s">
        <v>2</v>
      </c>
      <c r="B11" s="8" t="s">
        <v>736</v>
      </c>
    </row>
    <row r="12" spans="1:7" ht="24" customHeight="1" x14ac:dyDescent="0.25">
      <c r="A12" s="6"/>
      <c r="B12" s="7" t="s">
        <v>1144</v>
      </c>
      <c r="C12" s="6" t="s">
        <v>1158</v>
      </c>
      <c r="D12" s="12" t="str">
        <f>IF(OR(D9="",D10="",D9=0,D10=0),"",((EXP(8.745247-0.226648*ROUND(LN(D9),6)-0.235871*ROUND(LN(D10),6)+0.023715*ROUND((LN(D10)^2),6)+BLSxrnStdDev))*D9))</f>
        <v/>
      </c>
      <c r="E12" s="12" t="str">
        <f>IF(OR(E9="",E10="",E9=0,E10=0),"",((EXP(8.745247-0.226648*ROUND(LN(E9),6)-0.235871*ROUND(LN(E10),6)+0.023715*ROUND((LN(E10)^2),6)+HCLSxrnStdDev))*E9))</f>
        <v/>
      </c>
      <c r="F12" s="26"/>
      <c r="G12" s="26"/>
    </row>
    <row r="13" spans="1:7" ht="24" customHeight="1" x14ac:dyDescent="0.25">
      <c r="A13" s="6"/>
      <c r="B13" s="7" t="s">
        <v>1145</v>
      </c>
      <c r="C13" s="6" t="s">
        <v>1198</v>
      </c>
      <c r="D13" s="40" t="str">
        <f>IF($D$7="","",VLOOKUP($D$7,InflationAdjustmentFactor,3,FALSE))</f>
        <v/>
      </c>
      <c r="E13" s="40" t="str">
        <f>IF($D$7="","",VLOOKUP($D$7,InflationAdjustmentFactor,3,FALSE))</f>
        <v/>
      </c>
      <c r="F13" s="26"/>
      <c r="G13" s="26"/>
    </row>
    <row r="14" spans="1:7" ht="24" customHeight="1" x14ac:dyDescent="0.25">
      <c r="A14" s="6"/>
      <c r="B14" s="7" t="s">
        <v>1146</v>
      </c>
      <c r="C14" s="6" t="s">
        <v>1159</v>
      </c>
      <c r="D14" s="12" t="str">
        <f>IF(OR($D$5="",$D$7=""),"",+D12*D13)</f>
        <v/>
      </c>
      <c r="E14" s="12" t="str">
        <f>IF(OR($D$5="",$D$7=""),"",+E12*E13)</f>
        <v/>
      </c>
      <c r="F14" s="26"/>
      <c r="G14" s="26"/>
    </row>
    <row r="15" spans="1:7" ht="24" customHeight="1" x14ac:dyDescent="0.25">
      <c r="A15" s="7" t="s">
        <v>3</v>
      </c>
      <c r="B15" s="8" t="s">
        <v>742</v>
      </c>
    </row>
    <row r="16" spans="1:7" ht="24" customHeight="1" x14ac:dyDescent="0.25">
      <c r="A16" s="6"/>
      <c r="B16" s="7" t="s">
        <v>727</v>
      </c>
      <c r="C16" s="6" t="s">
        <v>1153</v>
      </c>
      <c r="D16" s="28" t="str">
        <f>IFERROR(IF(VLOOKUP($D$5,OpexDemand,11)=1,"",IF(VLOOKUP($D$5,OpexDemand,7)=1,IF(OR('Enter Cost Data - Acq Exch'!C20="",'Enter Cost Data - Acq Exch'!C20=0),"",'Enter Cost Data - Acq Exch'!C20),IF(OR('Enter Cost Data - No Acq Exch'!C20="",'Enter Cost Data - No Acq Exch'!C20=0),"",'Enter Cost Data - No Acq Exch'!C20))),"")</f>
        <v/>
      </c>
      <c r="E16" s="28" t="str">
        <f>IFERROR(IF(VLOOKUP($D$5,OpexDemand,11)=1,"",IF(VLOOKUP($D$5,OpexDemand,7)=1,IF(OR('Enter Cost Data - Acq Exch'!D20="",'Enter Cost Data - Acq Exch'!D20=0),"",'Enter Cost Data - Acq Exch'!D20),IF(OR('Enter Cost Data - No Acq Exch'!D20="",'Enter Cost Data - No Acq Exch'!D20=0),"",'Enter Cost Data - No Acq Exch'!D20))),"")</f>
        <v/>
      </c>
      <c r="F16" s="8" t="str">
        <f>IF(D5="","",IFERROR(IF(VLOOKUP($D$5,OpexDemand,11,FALSE)=1,"",IFERROR(IF(VLOOKUP($D$5,OpexDemand,7,FALSE)=1," Enter data in the red Tab: 'Enter Cost Data - Acq Exch'"," Enter data in the yellow Tab: 'Enter Cost Data - No Acq Exch'"),"")),""))</f>
        <v/>
      </c>
    </row>
    <row r="17" spans="1:9" ht="24" customHeight="1" x14ac:dyDescent="0.25">
      <c r="A17" s="7" t="s">
        <v>45</v>
      </c>
      <c r="B17" s="8" t="s">
        <v>6</v>
      </c>
    </row>
    <row r="18" spans="1:9" ht="24" customHeight="1" x14ac:dyDescent="0.25">
      <c r="B18" s="7" t="s">
        <v>726</v>
      </c>
      <c r="C18" s="6" t="s">
        <v>1154</v>
      </c>
      <c r="D18" s="32" t="str">
        <f>IF(OR(D14="",D16="",D14=0,D16=0),"",MIN(1,D14/D16))</f>
        <v/>
      </c>
      <c r="E18" s="32" t="str">
        <f>IF(OR(E14="",E16="",E14=0,E16=0),"",MIN(1,E14/E16))</f>
        <v/>
      </c>
    </row>
    <row r="19" spans="1:9" ht="24" customHeight="1" x14ac:dyDescent="0.25">
      <c r="B19" s="7" t="s">
        <v>725</v>
      </c>
      <c r="C19" s="6" t="s">
        <v>1155</v>
      </c>
      <c r="D19" s="12" t="str">
        <f>IF(OR(D14="",D16="",D14=0,D16=0),"",MIN(0,D14-D16))</f>
        <v/>
      </c>
      <c r="E19" s="12" t="str">
        <f>IF(OR(E14="",E16="",E14=0,E16=0),"",MIN(0,E14-E16))</f>
        <v/>
      </c>
    </row>
    <row r="20" spans="1:9" ht="24" customHeight="1" x14ac:dyDescent="0.25">
      <c r="A20" s="14" t="s">
        <v>14</v>
      </c>
    </row>
    <row r="21" spans="1:9" ht="9" customHeight="1" x14ac:dyDescent="0.25"/>
    <row r="22" spans="1:9" ht="16.5" customHeight="1" x14ac:dyDescent="0.25">
      <c r="A22" s="15" t="s">
        <v>7</v>
      </c>
    </row>
    <row r="23" spans="1:9" ht="30" customHeight="1" x14ac:dyDescent="0.25">
      <c r="A23" s="16" t="s">
        <v>728</v>
      </c>
      <c r="B23" s="92" t="s">
        <v>1170</v>
      </c>
      <c r="C23" s="92"/>
      <c r="D23" s="92"/>
      <c r="E23" s="92"/>
      <c r="F23" s="92"/>
      <c r="G23" s="92"/>
      <c r="H23" s="92"/>
      <c r="I23" s="92"/>
    </row>
    <row r="24" spans="1:9" ht="9" customHeight="1" x14ac:dyDescent="0.25">
      <c r="A24" s="9"/>
    </row>
    <row r="25" spans="1:9" ht="45" customHeight="1" x14ac:dyDescent="0.25">
      <c r="A25" s="7" t="s">
        <v>1144</v>
      </c>
      <c r="B25" s="92" t="s">
        <v>1166</v>
      </c>
      <c r="C25" s="93"/>
      <c r="D25" s="93"/>
      <c r="E25" s="93"/>
      <c r="F25" s="93"/>
      <c r="G25" s="93"/>
      <c r="H25" s="93"/>
      <c r="I25" s="93"/>
    </row>
    <row r="26" spans="1:9" ht="16.5" customHeight="1" x14ac:dyDescent="0.25">
      <c r="A26" s="9"/>
      <c r="B26" s="41" t="s">
        <v>1165</v>
      </c>
      <c r="C26" s="19"/>
      <c r="D26" s="19"/>
      <c r="E26" s="19"/>
    </row>
    <row r="27" spans="1:9" ht="15" customHeight="1" x14ac:dyDescent="0.25">
      <c r="A27" s="7" t="s">
        <v>1145</v>
      </c>
      <c r="B27" s="92" t="s">
        <v>1161</v>
      </c>
      <c r="C27" s="93"/>
      <c r="D27" s="93"/>
      <c r="E27" s="93"/>
      <c r="F27" s="93"/>
      <c r="G27" s="93"/>
      <c r="H27" s="93"/>
      <c r="I27" s="93"/>
    </row>
    <row r="28" spans="1:9" ht="9" customHeight="1" x14ac:dyDescent="0.25">
      <c r="A28" s="9"/>
      <c r="B28" s="19"/>
      <c r="C28" s="19"/>
      <c r="D28" s="19"/>
      <c r="E28" s="19"/>
    </row>
    <row r="29" spans="1:9" ht="15" customHeight="1" x14ac:dyDescent="0.25">
      <c r="A29" s="7" t="s">
        <v>1146</v>
      </c>
      <c r="B29" s="92" t="s">
        <v>1160</v>
      </c>
      <c r="C29" s="93"/>
      <c r="D29" s="93"/>
      <c r="E29" s="93"/>
      <c r="F29" s="93"/>
      <c r="G29" s="93"/>
      <c r="H29" s="93"/>
      <c r="I29" s="93"/>
    </row>
    <row r="30" spans="1:9" ht="9" customHeight="1" x14ac:dyDescent="0.25">
      <c r="A30" s="9"/>
      <c r="B30" s="19"/>
      <c r="C30" s="19"/>
      <c r="D30" s="19"/>
      <c r="E30" s="19"/>
    </row>
    <row r="31" spans="1:9" ht="30" customHeight="1" x14ac:dyDescent="0.25">
      <c r="A31" s="7" t="s">
        <v>727</v>
      </c>
      <c r="B31" s="92" t="s">
        <v>737</v>
      </c>
      <c r="C31" s="93"/>
      <c r="D31" s="93"/>
      <c r="E31" s="93"/>
      <c r="F31" s="93"/>
      <c r="G31" s="93"/>
      <c r="H31" s="93"/>
      <c r="I31" s="93"/>
    </row>
    <row r="32" spans="1:9" ht="9" customHeight="1" x14ac:dyDescent="0.25"/>
    <row r="33" spans="1:9" ht="30" customHeight="1" x14ac:dyDescent="0.25">
      <c r="A33" s="9" t="s">
        <v>726</v>
      </c>
      <c r="B33" s="92" t="s">
        <v>1171</v>
      </c>
      <c r="C33" s="92"/>
      <c r="D33" s="92"/>
      <c r="E33" s="92"/>
      <c r="F33" s="92"/>
      <c r="G33" s="92"/>
      <c r="H33" s="92"/>
      <c r="I33" s="92"/>
    </row>
    <row r="34" spans="1:9" ht="9" customHeight="1" x14ac:dyDescent="0.25"/>
    <row r="35" spans="1:9" ht="15" customHeight="1" x14ac:dyDescent="0.25">
      <c r="A35" s="9" t="s">
        <v>725</v>
      </c>
      <c r="B35" s="6" t="s">
        <v>738</v>
      </c>
    </row>
    <row r="36" spans="1:9" ht="15" customHeight="1" x14ac:dyDescent="0.25"/>
    <row r="37" spans="1:9" ht="15" customHeight="1" x14ac:dyDescent="0.25">
      <c r="A37" s="17" t="s">
        <v>723</v>
      </c>
    </row>
    <row r="38" spans="1:9" ht="15" customHeight="1" x14ac:dyDescent="0.25">
      <c r="B38" s="6" t="str">
        <f>IF(D5="","For CAF BLS, multiply all OpEx accounts listed in the CAF BLS column in Tab 'Enter Cost Data - No Acq Exch' by the CAF BLS limit factor.",IFERROR(IF(VLOOKUP($D$5,OpexDemand,7,FALSE)=1,"For CAF BLS, multiply all OpEx accounts listed in the CAF BLS column in Tab 'Enter Cost Data - Acq Exch' by the CAF BLS limit factor.","For CAF BLS, multiply all OpEx accounts listed in the CAF BLS column in Tab 'Enter Cost Data - No Acq Exch' by the CAF BLS limit factor."),"For CAF BLS, multiply all OpEx accounts listed in the CAF BLS column in Tab 'Enter Cost Data - No Acq Exch' by the CAF BLS limit factor."))</f>
        <v>For CAF BLS, multiply all OpEx accounts listed in the CAF BLS column in Tab 'Enter Cost Data - No Acq Exch' by the CAF BLS limit factor.</v>
      </c>
    </row>
    <row r="39" spans="1:9" ht="15" customHeight="1" x14ac:dyDescent="0.25">
      <c r="B39" s="6" t="s">
        <v>735</v>
      </c>
    </row>
    <row r="40" spans="1:9" ht="12" customHeight="1" x14ac:dyDescent="0.25"/>
    <row r="41" spans="1:9" ht="15" customHeight="1" x14ac:dyDescent="0.25">
      <c r="B41" s="17" t="s">
        <v>10</v>
      </c>
      <c r="C41" s="17" t="s">
        <v>11</v>
      </c>
      <c r="D41" s="17" t="s">
        <v>20</v>
      </c>
    </row>
    <row r="42" spans="1:9" ht="15" customHeight="1" x14ac:dyDescent="0.25">
      <c r="B42" s="6" t="s">
        <v>13</v>
      </c>
      <c r="C42" s="18" t="s">
        <v>24</v>
      </c>
      <c r="D42" s="6" t="s">
        <v>15</v>
      </c>
    </row>
    <row r="43" spans="1:9" ht="15" customHeight="1" x14ac:dyDescent="0.25">
      <c r="B43" s="6" t="s">
        <v>12</v>
      </c>
      <c r="C43" s="18" t="s">
        <v>25</v>
      </c>
      <c r="D43" s="6" t="s">
        <v>16</v>
      </c>
    </row>
    <row r="44" spans="1:9" ht="15" customHeight="1" x14ac:dyDescent="0.25">
      <c r="B44" s="6" t="s">
        <v>8</v>
      </c>
      <c r="C44" s="18" t="s">
        <v>26</v>
      </c>
      <c r="D44" s="6" t="s">
        <v>17</v>
      </c>
    </row>
    <row r="45" spans="1:9" x14ac:dyDescent="0.25">
      <c r="B45" s="6" t="s">
        <v>9</v>
      </c>
      <c r="C45" s="18" t="s">
        <v>27</v>
      </c>
      <c r="D45" s="6" t="s">
        <v>19</v>
      </c>
    </row>
    <row r="46" spans="1:9" x14ac:dyDescent="0.25">
      <c r="B46" s="6" t="s">
        <v>4</v>
      </c>
      <c r="C46" s="18" t="s">
        <v>28</v>
      </c>
      <c r="D46" s="6" t="s">
        <v>18</v>
      </c>
    </row>
    <row r="47" spans="1:9" x14ac:dyDescent="0.25">
      <c r="B47" s="6" t="s">
        <v>5</v>
      </c>
      <c r="C47" s="18" t="s">
        <v>29</v>
      </c>
      <c r="D47" s="6" t="s">
        <v>21</v>
      </c>
    </row>
    <row r="48" spans="1:9" x14ac:dyDescent="0.25">
      <c r="B48" s="6" t="s">
        <v>22</v>
      </c>
      <c r="C48" s="18" t="s">
        <v>30</v>
      </c>
      <c r="D48" s="6" t="s">
        <v>23</v>
      </c>
    </row>
    <row r="49" spans="3:3" x14ac:dyDescent="0.25">
      <c r="C49" s="18"/>
    </row>
  </sheetData>
  <sheetProtection sheet="1" objects="1" scenarios="1"/>
  <mergeCells count="12">
    <mergeCell ref="B31:I31"/>
    <mergeCell ref="B33:I33"/>
    <mergeCell ref="D5:E5"/>
    <mergeCell ref="A1:E1"/>
    <mergeCell ref="A2:E2"/>
    <mergeCell ref="A3:E3"/>
    <mergeCell ref="D6:E6"/>
    <mergeCell ref="B23:I23"/>
    <mergeCell ref="B25:I25"/>
    <mergeCell ref="D7:E7"/>
    <mergeCell ref="B29:I29"/>
    <mergeCell ref="B27:I27"/>
  </mergeCells>
  <conditionalFormatting sqref="D18:E18">
    <cfRule type="cellIs" dxfId="19" priority="1" operator="notEqual">
      <formula>1</formula>
    </cfRule>
    <cfRule type="cellIs" dxfId="18" priority="2" operator="equal">
      <formula>1</formula>
    </cfRule>
  </conditionalFormatting>
  <pageMargins left="0.5" right="0.25" top="0.5" bottom="0.5" header="0.25" footer="0.25"/>
  <pageSetup scale="58" orientation="landscape" r:id="rId1"/>
  <headerFooter>
    <oddFooter>&amp;L&amp;F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Please Enter Year between 2015 and 2023." xr:uid="{00000000-0002-0000-0000-000000000000}">
          <x14:formula1>
            <xm:f>'Geographic Data'!$M$3:$M$13</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2"/>
  <sheetViews>
    <sheetView workbookViewId="0"/>
  </sheetViews>
  <sheetFormatPr defaultColWidth="9.140625" defaultRowHeight="15" x14ac:dyDescent="0.25"/>
  <cols>
    <col min="1" max="1" width="8.7109375" customWidth="1"/>
    <col min="2" max="2" width="60.7109375" customWidth="1"/>
    <col min="3" max="4" width="22.7109375" customWidth="1"/>
    <col min="6" max="6" width="9.140625" customWidth="1"/>
  </cols>
  <sheetData>
    <row r="1" spans="1:5" ht="24" customHeight="1" x14ac:dyDescent="0.25">
      <c r="A1" s="14" t="s">
        <v>1</v>
      </c>
    </row>
    <row r="2" spans="1:5" ht="24" customHeight="1" x14ac:dyDescent="0.25">
      <c r="A2" s="24" t="s">
        <v>1151</v>
      </c>
      <c r="B2" s="24"/>
    </row>
    <row r="3" spans="1:5" ht="24" customHeight="1" x14ac:dyDescent="0.25">
      <c r="A3" s="25" t="s">
        <v>1152</v>
      </c>
      <c r="B3" s="25"/>
      <c r="E3" s="6"/>
    </row>
    <row r="4" spans="1:5" ht="12" customHeight="1" x14ac:dyDescent="0.25">
      <c r="A4" s="26"/>
      <c r="B4" s="26"/>
      <c r="E4" s="6"/>
    </row>
    <row r="5" spans="1:5" ht="24" customHeight="1" x14ac:dyDescent="0.25">
      <c r="B5" s="8" t="s">
        <v>724</v>
      </c>
      <c r="C5" s="6"/>
      <c r="D5" s="6"/>
      <c r="E5" s="6"/>
    </row>
    <row r="6" spans="1:5" ht="42" customHeight="1" x14ac:dyDescent="0.25">
      <c r="B6" s="6"/>
      <c r="C6" s="101" t="s">
        <v>1163</v>
      </c>
      <c r="D6" s="101" t="s">
        <v>740</v>
      </c>
      <c r="E6" s="6"/>
    </row>
    <row r="7" spans="1:5" ht="42" customHeight="1" x14ac:dyDescent="0.25">
      <c r="B7" s="6"/>
      <c r="C7" s="101"/>
      <c r="D7" s="101"/>
      <c r="E7" s="6"/>
    </row>
    <row r="8" spans="1:5" ht="24" customHeight="1" x14ac:dyDescent="0.25">
      <c r="B8" s="6" t="s">
        <v>31</v>
      </c>
      <c r="C8" s="4"/>
      <c r="D8" s="5"/>
      <c r="E8" s="6"/>
    </row>
    <row r="9" spans="1:5" ht="24" customHeight="1" x14ac:dyDescent="0.25">
      <c r="B9" s="6" t="s">
        <v>41</v>
      </c>
      <c r="C9" s="4"/>
      <c r="D9" s="5"/>
      <c r="E9" s="6"/>
    </row>
    <row r="10" spans="1:5" ht="24" customHeight="1" x14ac:dyDescent="0.25">
      <c r="B10" s="6" t="s">
        <v>43</v>
      </c>
      <c r="C10" s="4"/>
      <c r="D10" s="5"/>
      <c r="E10" s="6"/>
    </row>
    <row r="11" spans="1:5" ht="24" customHeight="1" x14ac:dyDescent="0.25">
      <c r="B11" s="6" t="s">
        <v>42</v>
      </c>
      <c r="C11" s="4"/>
      <c r="D11" s="5"/>
      <c r="E11" s="6"/>
    </row>
    <row r="12" spans="1:5" ht="24" customHeight="1" x14ac:dyDescent="0.25">
      <c r="B12" s="6" t="s">
        <v>40</v>
      </c>
      <c r="C12" s="4"/>
      <c r="D12" s="5"/>
      <c r="E12" s="6"/>
    </row>
    <row r="13" spans="1:5" ht="24" customHeight="1" x14ac:dyDescent="0.25">
      <c r="B13" s="6" t="s">
        <v>39</v>
      </c>
      <c r="C13" s="4"/>
      <c r="D13" s="5"/>
      <c r="E13" s="6"/>
    </row>
    <row r="14" spans="1:5" ht="24" customHeight="1" x14ac:dyDescent="0.25">
      <c r="B14" s="6" t="s">
        <v>32</v>
      </c>
      <c r="C14" s="4"/>
      <c r="D14" s="5"/>
      <c r="E14" s="6"/>
    </row>
    <row r="15" spans="1:5" ht="24" customHeight="1" x14ac:dyDescent="0.25">
      <c r="B15" s="6" t="s">
        <v>33</v>
      </c>
      <c r="C15" s="4"/>
      <c r="D15" s="5"/>
      <c r="E15" s="6"/>
    </row>
    <row r="16" spans="1:5" ht="24" customHeight="1" x14ac:dyDescent="0.25">
      <c r="B16" s="6" t="s">
        <v>34</v>
      </c>
      <c r="C16" s="4"/>
      <c r="D16" s="5"/>
      <c r="E16" s="6"/>
    </row>
    <row r="17" spans="2:5" ht="24" customHeight="1" x14ac:dyDescent="0.25">
      <c r="B17" s="6" t="s">
        <v>35</v>
      </c>
      <c r="C17" s="4"/>
      <c r="D17" s="5"/>
      <c r="E17" s="6"/>
    </row>
    <row r="18" spans="2:5" ht="24" customHeight="1" x14ac:dyDescent="0.25">
      <c r="B18" s="6" t="s">
        <v>36</v>
      </c>
      <c r="C18" s="4"/>
      <c r="D18" s="5"/>
      <c r="E18" s="6"/>
    </row>
    <row r="19" spans="2:5" ht="24" customHeight="1" x14ac:dyDescent="0.25">
      <c r="B19" s="6" t="s">
        <v>37</v>
      </c>
      <c r="C19" s="4"/>
      <c r="D19" s="5"/>
      <c r="E19" s="6"/>
    </row>
    <row r="20" spans="2:5" ht="24" customHeight="1" x14ac:dyDescent="0.25">
      <c r="B20" s="10" t="s">
        <v>38</v>
      </c>
      <c r="C20" s="22">
        <f>SUM(C8:C19)</f>
        <v>0</v>
      </c>
      <c r="D20" s="22">
        <f>SUM(D8:D19)</f>
        <v>0</v>
      </c>
      <c r="E20" s="6"/>
    </row>
    <row r="21" spans="2:5" ht="24.95" customHeight="1" x14ac:dyDescent="0.25">
      <c r="B21" s="6"/>
      <c r="C21" s="6"/>
      <c r="D21" s="6"/>
      <c r="E21" s="6"/>
    </row>
    <row r="22" spans="2:5" ht="24.95" customHeight="1" x14ac:dyDescent="0.25">
      <c r="B22" s="6"/>
      <c r="C22" s="6"/>
      <c r="D22" s="6"/>
      <c r="E22" s="6"/>
    </row>
    <row r="23" spans="2:5" ht="24.95" customHeight="1" x14ac:dyDescent="0.25">
      <c r="B23" s="6"/>
      <c r="C23" s="6"/>
      <c r="D23" s="6"/>
      <c r="E23" s="6"/>
    </row>
    <row r="24" spans="2:5" ht="24.95" customHeight="1" x14ac:dyDescent="0.25">
      <c r="B24" s="6"/>
      <c r="C24" s="6"/>
      <c r="D24" s="6"/>
      <c r="E24" s="6"/>
    </row>
    <row r="25" spans="2:5" ht="24.95" customHeight="1" x14ac:dyDescent="0.25">
      <c r="B25" s="6"/>
      <c r="C25" s="6"/>
      <c r="D25" s="6"/>
      <c r="E25" s="6"/>
    </row>
    <row r="26" spans="2:5" ht="24.95" customHeight="1" x14ac:dyDescent="0.25">
      <c r="B26" s="6"/>
      <c r="C26" s="6"/>
      <c r="D26" s="6"/>
      <c r="E26" s="6"/>
    </row>
    <row r="27" spans="2:5" ht="24.95" customHeight="1" x14ac:dyDescent="0.25">
      <c r="B27" s="6"/>
      <c r="C27" s="6"/>
      <c r="D27" s="6"/>
      <c r="E27" s="6"/>
    </row>
    <row r="28" spans="2:5" ht="24.95" customHeight="1" x14ac:dyDescent="0.25">
      <c r="B28" s="6"/>
      <c r="C28" s="6"/>
      <c r="D28" s="6"/>
      <c r="E28" s="6"/>
    </row>
    <row r="29" spans="2:5" x14ac:dyDescent="0.25">
      <c r="B29" s="6"/>
      <c r="C29" s="6"/>
      <c r="D29" s="6"/>
      <c r="E29" s="6"/>
    </row>
    <row r="30" spans="2:5" x14ac:dyDescent="0.25">
      <c r="B30" s="6"/>
      <c r="C30" s="6"/>
      <c r="D30" s="6"/>
      <c r="E30" s="6"/>
    </row>
    <row r="31" spans="2:5" x14ac:dyDescent="0.25">
      <c r="B31" s="6"/>
      <c r="C31" s="6"/>
      <c r="D31" s="6"/>
      <c r="E31" s="6"/>
    </row>
    <row r="32" spans="2:5" x14ac:dyDescent="0.25">
      <c r="B32" s="6"/>
      <c r="C32" s="6"/>
      <c r="D32" s="6"/>
    </row>
  </sheetData>
  <sheetProtection sheet="1" objects="1" scenarios="1"/>
  <mergeCells count="2">
    <mergeCell ref="C6:C7"/>
    <mergeCell ref="D6:D7"/>
  </mergeCells>
  <pageMargins left="0.5" right="0.5" top="0.75" bottom="0.5" header="0.5" footer="0.25"/>
  <pageSetup orientation="landscape" verticalDpi="1200" r:id="rId1"/>
  <headerFoot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G32"/>
  <sheetViews>
    <sheetView workbookViewId="0"/>
  </sheetViews>
  <sheetFormatPr defaultColWidth="9.140625" defaultRowHeight="15" x14ac:dyDescent="0.25"/>
  <cols>
    <col min="1" max="1" width="8.7109375" style="1" customWidth="1"/>
    <col min="2" max="2" width="60.7109375" style="1" customWidth="1"/>
    <col min="3" max="4" width="22.7109375" style="1" customWidth="1"/>
    <col min="5" max="5" width="9.140625" style="6" customWidth="1"/>
    <col min="6" max="7" width="9.140625" style="6"/>
    <col min="8" max="16384" width="9.140625" style="1"/>
  </cols>
  <sheetData>
    <row r="1" spans="1:5" ht="24" customHeight="1" x14ac:dyDescent="0.25">
      <c r="A1" s="14" t="s">
        <v>1</v>
      </c>
    </row>
    <row r="2" spans="1:5" ht="24" customHeight="1" x14ac:dyDescent="0.25">
      <c r="A2" s="24" t="s">
        <v>1151</v>
      </c>
      <c r="B2" s="24"/>
      <c r="D2" s="30"/>
    </row>
    <row r="3" spans="1:5" ht="24" customHeight="1" x14ac:dyDescent="0.25">
      <c r="A3" s="25" t="s">
        <v>1152</v>
      </c>
      <c r="B3" s="25"/>
      <c r="D3" s="29"/>
    </row>
    <row r="4" spans="1:5" ht="12" customHeight="1" x14ac:dyDescent="0.25">
      <c r="A4" s="26"/>
      <c r="B4" s="26"/>
    </row>
    <row r="5" spans="1:5" ht="24" customHeight="1" x14ac:dyDescent="0.25">
      <c r="B5" s="8" t="s">
        <v>724</v>
      </c>
      <c r="C5" s="6"/>
      <c r="D5" s="6"/>
    </row>
    <row r="6" spans="1:5" ht="42" customHeight="1" x14ac:dyDescent="0.25">
      <c r="B6" s="6"/>
      <c r="C6" s="101" t="s">
        <v>1164</v>
      </c>
      <c r="D6" s="101" t="s">
        <v>1142</v>
      </c>
      <c r="E6" s="27"/>
    </row>
    <row r="7" spans="1:5" ht="42" customHeight="1" x14ac:dyDescent="0.25">
      <c r="B7" s="6"/>
      <c r="C7" s="101"/>
      <c r="D7" s="101"/>
      <c r="E7" s="27"/>
    </row>
    <row r="8" spans="1:5" ht="24" customHeight="1" x14ac:dyDescent="0.25">
      <c r="B8" s="6" t="s">
        <v>31</v>
      </c>
      <c r="C8" s="4"/>
      <c r="D8" s="5"/>
      <c r="E8" s="1"/>
    </row>
    <row r="9" spans="1:5" ht="24" customHeight="1" x14ac:dyDescent="0.25">
      <c r="B9" s="6" t="s">
        <v>41</v>
      </c>
      <c r="C9" s="4"/>
      <c r="D9" s="5"/>
    </row>
    <row r="10" spans="1:5" ht="24" customHeight="1" x14ac:dyDescent="0.25">
      <c r="B10" s="6" t="s">
        <v>43</v>
      </c>
      <c r="C10" s="4"/>
      <c r="D10" s="5"/>
    </row>
    <row r="11" spans="1:5" ht="24" customHeight="1" x14ac:dyDescent="0.25">
      <c r="B11" s="6" t="s">
        <v>42</v>
      </c>
      <c r="C11" s="4"/>
      <c r="D11" s="5"/>
    </row>
    <row r="12" spans="1:5" ht="24" customHeight="1" x14ac:dyDescent="0.25">
      <c r="B12" s="6" t="s">
        <v>40</v>
      </c>
      <c r="C12" s="4"/>
      <c r="D12" s="5"/>
    </row>
    <row r="13" spans="1:5" ht="24" customHeight="1" x14ac:dyDescent="0.25">
      <c r="B13" s="6" t="s">
        <v>39</v>
      </c>
      <c r="C13" s="4"/>
      <c r="D13" s="5"/>
    </row>
    <row r="14" spans="1:5" ht="24" customHeight="1" x14ac:dyDescent="0.25">
      <c r="B14" s="6" t="s">
        <v>32</v>
      </c>
      <c r="C14" s="4"/>
      <c r="D14" s="5"/>
    </row>
    <row r="15" spans="1:5" ht="24" customHeight="1" x14ac:dyDescent="0.25">
      <c r="B15" s="6" t="s">
        <v>33</v>
      </c>
      <c r="C15" s="4"/>
      <c r="D15" s="5"/>
    </row>
    <row r="16" spans="1:5" ht="24" customHeight="1" x14ac:dyDescent="0.25">
      <c r="B16" s="6" t="s">
        <v>34</v>
      </c>
      <c r="C16" s="4"/>
      <c r="D16" s="5"/>
    </row>
    <row r="17" spans="2:4" ht="24" customHeight="1" x14ac:dyDescent="0.25">
      <c r="B17" s="6" t="s">
        <v>35</v>
      </c>
      <c r="C17" s="4"/>
      <c r="D17" s="5"/>
    </row>
    <row r="18" spans="2:4" ht="24" customHeight="1" x14ac:dyDescent="0.25">
      <c r="B18" s="6" t="s">
        <v>36</v>
      </c>
      <c r="C18" s="4"/>
      <c r="D18" s="5"/>
    </row>
    <row r="19" spans="2:4" ht="24" customHeight="1" x14ac:dyDescent="0.25">
      <c r="B19" s="6" t="s">
        <v>37</v>
      </c>
      <c r="C19" s="4"/>
      <c r="D19" s="5"/>
    </row>
    <row r="20" spans="2:4" ht="24" customHeight="1" x14ac:dyDescent="0.25">
      <c r="B20" s="10" t="s">
        <v>38</v>
      </c>
      <c r="C20" s="22">
        <f>SUM(C8:C19)</f>
        <v>0</v>
      </c>
      <c r="D20" s="22">
        <f>SUM(D8:D19)</f>
        <v>0</v>
      </c>
    </row>
    <row r="21" spans="2:4" ht="24.95" customHeight="1" x14ac:dyDescent="0.25">
      <c r="B21" s="6"/>
      <c r="C21" s="6"/>
      <c r="D21" s="6"/>
    </row>
    <row r="22" spans="2:4" ht="24.95" customHeight="1" x14ac:dyDescent="0.25">
      <c r="B22" s="6"/>
      <c r="C22" s="6"/>
      <c r="D22" s="6"/>
    </row>
    <row r="23" spans="2:4" ht="24.95" customHeight="1" x14ac:dyDescent="0.25">
      <c r="B23" s="6"/>
      <c r="C23" s="6"/>
      <c r="D23" s="6"/>
    </row>
    <row r="24" spans="2:4" ht="24.95" customHeight="1" x14ac:dyDescent="0.25">
      <c r="B24" s="6"/>
      <c r="C24" s="6"/>
      <c r="D24" s="6"/>
    </row>
    <row r="25" spans="2:4" ht="24.95" customHeight="1" x14ac:dyDescent="0.25">
      <c r="B25" s="6"/>
      <c r="C25" s="6"/>
      <c r="D25" s="6"/>
    </row>
    <row r="26" spans="2:4" ht="24.95" customHeight="1" x14ac:dyDescent="0.25">
      <c r="B26" s="6"/>
      <c r="C26" s="6"/>
      <c r="D26" s="6"/>
    </row>
    <row r="27" spans="2:4" ht="24.95" customHeight="1" x14ac:dyDescent="0.25">
      <c r="B27" s="6"/>
      <c r="C27" s="6"/>
      <c r="D27" s="6"/>
    </row>
    <row r="28" spans="2:4" ht="24.95" customHeight="1" x14ac:dyDescent="0.25">
      <c r="B28" s="6"/>
      <c r="C28" s="6"/>
      <c r="D28" s="6"/>
    </row>
    <row r="29" spans="2:4" x14ac:dyDescent="0.25">
      <c r="B29" s="6"/>
      <c r="C29" s="6"/>
      <c r="D29" s="6"/>
    </row>
    <row r="30" spans="2:4" x14ac:dyDescent="0.25">
      <c r="B30" s="6"/>
      <c r="C30" s="6"/>
      <c r="D30" s="6"/>
    </row>
    <row r="31" spans="2:4" x14ac:dyDescent="0.25">
      <c r="B31" s="6"/>
      <c r="C31" s="6"/>
      <c r="D31" s="6"/>
    </row>
    <row r="32" spans="2:4" x14ac:dyDescent="0.25">
      <c r="B32" s="6"/>
      <c r="C32" s="6"/>
      <c r="D32" s="6"/>
    </row>
  </sheetData>
  <sheetProtection sheet="1" objects="1" scenarios="1"/>
  <mergeCells count="2">
    <mergeCell ref="C6:C7"/>
    <mergeCell ref="D6:D7"/>
  </mergeCells>
  <pageMargins left="0.5" right="0.5" top="0.75" bottom="0.5" header="0.5" footer="0.25"/>
  <pageSetup orientation="landscape" verticalDpi="1200" r:id="rId1"/>
  <headerFooter>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97"/>
  <sheetViews>
    <sheetView workbookViewId="0">
      <pane xSplit="1" ySplit="1" topLeftCell="B2" activePane="bottomRight" state="frozen"/>
      <selection pane="topRight" activeCell="B1" sqref="B1"/>
      <selection pane="bottomLeft" activeCell="A2" sqref="A2"/>
      <selection pane="bottomRight"/>
    </sheetView>
  </sheetViews>
  <sheetFormatPr defaultColWidth="9.140625" defaultRowHeight="15" customHeight="1" x14ac:dyDescent="0.25"/>
  <cols>
    <col min="1" max="1" width="8.7109375" style="63" customWidth="1"/>
    <col min="2" max="2" width="36.7109375" style="63" customWidth="1"/>
    <col min="3" max="3" width="12.7109375" style="1" customWidth="1"/>
    <col min="4" max="4" width="10.7109375" style="1" customWidth="1"/>
    <col min="5" max="5" width="12.7109375" style="1" customWidth="1"/>
    <col min="6" max="6" width="10.7109375" style="1" customWidth="1"/>
    <col min="7" max="7" width="12.7109375" style="1" customWidth="1"/>
    <col min="8" max="8" width="12.7109375" style="51" customWidth="1"/>
    <col min="9" max="9" width="12.7109375" style="1" customWidth="1"/>
    <col min="10" max="10" width="10.7109375" style="51" customWidth="1"/>
    <col min="11" max="11" width="10.7109375" style="51" hidden="1" customWidth="1"/>
    <col min="12" max="12" width="11.7109375" style="51" hidden="1" customWidth="1"/>
    <col min="13" max="13" width="10.7109375" style="1" hidden="1" customWidth="1"/>
    <col min="14" max="15" width="12.7109375" style="1" hidden="1" customWidth="1"/>
    <col min="16" max="16" width="8.7109375" style="1" hidden="1" customWidth="1"/>
    <col min="17" max="17" width="20.7109375" style="1" hidden="1" customWidth="1"/>
    <col min="18" max="18" width="8.7109375" style="1" hidden="1" customWidth="1"/>
    <col min="19" max="19" width="20.7109375" style="1" hidden="1" customWidth="1"/>
    <col min="20" max="20" width="8.7109375" style="1" hidden="1" customWidth="1"/>
    <col min="21" max="21" width="20.7109375" style="1" hidden="1" customWidth="1"/>
    <col min="22" max="16384" width="9.140625" style="1"/>
  </cols>
  <sheetData>
    <row r="1" spans="1:21" ht="80.25" customHeight="1" x14ac:dyDescent="0.25">
      <c r="A1" s="55" t="s">
        <v>731</v>
      </c>
      <c r="B1" s="2" t="s">
        <v>732</v>
      </c>
      <c r="C1" s="3" t="s">
        <v>1168</v>
      </c>
      <c r="D1" s="3" t="s">
        <v>1169</v>
      </c>
      <c r="E1" s="3" t="s">
        <v>733</v>
      </c>
      <c r="F1" s="3" t="s">
        <v>734</v>
      </c>
      <c r="G1" s="3" t="s">
        <v>739</v>
      </c>
      <c r="H1" s="50" t="s">
        <v>1120</v>
      </c>
      <c r="I1" s="50" t="s">
        <v>1119</v>
      </c>
      <c r="J1" s="50" t="s">
        <v>1148</v>
      </c>
      <c r="K1" s="50" t="s">
        <v>1181</v>
      </c>
      <c r="L1" s="50" t="str">
        <f>"# of Tribal SACs: "&amp;COUNTIF(J2:J1096,"=T")&amp;"
# of Section 214: "&amp;COUNTIF(K2:K1096,"=1")</f>
        <v># of Tribal SACs: 19
# of Section 214: 26</v>
      </c>
      <c r="M1" s="56" t="s">
        <v>1143</v>
      </c>
      <c r="N1" s="80" t="s">
        <v>1199</v>
      </c>
      <c r="O1" s="81" t="s">
        <v>1200</v>
      </c>
      <c r="P1" s="87">
        <f>+'OPEX Limit Calculation'!D5</f>
        <v>0</v>
      </c>
      <c r="Q1" s="42" t="s">
        <v>1162</v>
      </c>
      <c r="R1" s="35">
        <f>+'OPEX Limit Calculation'!D5</f>
        <v>0</v>
      </c>
      <c r="S1" s="42" t="s">
        <v>44</v>
      </c>
      <c r="T1" s="35">
        <f>+'OPEX Limit Calculation'!D5</f>
        <v>0</v>
      </c>
      <c r="U1" s="42" t="s">
        <v>1182</v>
      </c>
    </row>
    <row r="2" spans="1:21" ht="15" customHeight="1" thickBot="1" x14ac:dyDescent="0.3">
      <c r="A2" s="1">
        <v>100002</v>
      </c>
      <c r="B2" s="57" t="s">
        <v>46</v>
      </c>
      <c r="C2" s="58">
        <v>7774.75</v>
      </c>
      <c r="D2" s="58">
        <v>12.33</v>
      </c>
      <c r="E2" s="58">
        <v>7774.75</v>
      </c>
      <c r="F2" s="58">
        <v>12.33</v>
      </c>
      <c r="G2">
        <v>0</v>
      </c>
      <c r="H2" s="59" t="s">
        <v>747</v>
      </c>
      <c r="I2">
        <v>1</v>
      </c>
      <c r="M2" s="60">
        <v>2014</v>
      </c>
      <c r="N2" s="50">
        <v>1</v>
      </c>
      <c r="O2" s="33">
        <v>1</v>
      </c>
      <c r="P2">
        <v>0.64353000000000005</v>
      </c>
      <c r="Q2" s="33" t="s">
        <v>1149</v>
      </c>
      <c r="R2" s="36">
        <v>0.64353000000000005</v>
      </c>
      <c r="S2" s="33" t="s">
        <v>1149</v>
      </c>
      <c r="T2" s="52" t="e">
        <f>VLOOKUP($T$1,A2:K1096,11,FALSE)</f>
        <v>#N/A</v>
      </c>
      <c r="U2" s="34" t="s">
        <v>1183</v>
      </c>
    </row>
    <row r="3" spans="1:21" ht="15" customHeight="1" x14ac:dyDescent="0.25">
      <c r="A3" s="1">
        <v>100003</v>
      </c>
      <c r="B3" s="57" t="s">
        <v>748</v>
      </c>
      <c r="C3" s="58">
        <v>12222.07</v>
      </c>
      <c r="D3" s="58">
        <v>44.93</v>
      </c>
      <c r="E3" s="58">
        <v>12222.07</v>
      </c>
      <c r="F3" s="58">
        <v>44.93</v>
      </c>
      <c r="G3">
        <v>0</v>
      </c>
      <c r="H3" s="59" t="s">
        <v>747</v>
      </c>
      <c r="I3">
        <v>1</v>
      </c>
      <c r="M3" s="60">
        <v>2015</v>
      </c>
      <c r="N3" s="50">
        <v>1</v>
      </c>
      <c r="O3" s="33">
        <f t="shared" ref="O3:O4" si="0">O2*N3</f>
        <v>1</v>
      </c>
      <c r="P3" s="88">
        <v>1.0725499999999999</v>
      </c>
      <c r="Q3" s="33" t="s">
        <v>1150</v>
      </c>
      <c r="R3" s="37">
        <v>1.0725499999999999</v>
      </c>
      <c r="S3" s="33" t="s">
        <v>1150</v>
      </c>
    </row>
    <row r="4" spans="1:21" ht="15" customHeight="1" x14ac:dyDescent="0.25">
      <c r="A4" s="1">
        <v>100005</v>
      </c>
      <c r="B4" s="57" t="s">
        <v>749</v>
      </c>
      <c r="C4" s="58">
        <v>964.88</v>
      </c>
      <c r="D4" s="58">
        <v>72.900000000000006</v>
      </c>
      <c r="E4" s="58">
        <v>964.88</v>
      </c>
      <c r="F4" s="58">
        <v>72.900000000000006</v>
      </c>
      <c r="G4">
        <v>0</v>
      </c>
      <c r="H4" s="59" t="s">
        <v>750</v>
      </c>
      <c r="I4">
        <v>1</v>
      </c>
      <c r="M4" s="61">
        <v>2016</v>
      </c>
      <c r="N4" s="51">
        <v>1</v>
      </c>
      <c r="O4" s="33">
        <f t="shared" si="0"/>
        <v>1</v>
      </c>
      <c r="P4" s="89" t="e">
        <f>VLOOKUP($P$1,A2:J1096,10,FALSE)</f>
        <v>#N/A</v>
      </c>
      <c r="Q4" s="33" t="s">
        <v>1148</v>
      </c>
      <c r="R4" s="38" t="e">
        <f>VLOOKUP($R$1,A2:J1096,10,FALSE)</f>
        <v>#N/A</v>
      </c>
      <c r="S4" s="33" t="s">
        <v>1148</v>
      </c>
    </row>
    <row r="5" spans="1:21" ht="15" customHeight="1" thickBot="1" x14ac:dyDescent="0.3">
      <c r="A5" s="1">
        <v>100007</v>
      </c>
      <c r="B5" s="57" t="s">
        <v>47</v>
      </c>
      <c r="C5" s="58">
        <v>815.57</v>
      </c>
      <c r="D5" s="58">
        <v>33.15</v>
      </c>
      <c r="E5" s="58">
        <v>815.57</v>
      </c>
      <c r="F5" s="58">
        <v>33.15</v>
      </c>
      <c r="G5">
        <v>0</v>
      </c>
      <c r="H5" s="59" t="s">
        <v>747</v>
      </c>
      <c r="I5">
        <v>1</v>
      </c>
      <c r="M5" s="61">
        <v>2017</v>
      </c>
      <c r="N5" s="51">
        <v>1.0273000000000001</v>
      </c>
      <c r="O5" s="33">
        <f t="shared" ref="O5:O9" si="1">ROUND(O4*N5,4)</f>
        <v>1.0273000000000001</v>
      </c>
      <c r="P5" s="90" t="e">
        <f>IF(AND(P4="T",'OPEX Limit Calculation'!D7&gt;2016),BLSxrnTribal,BLSxrnNonTribal)</f>
        <v>#N/A</v>
      </c>
      <c r="Q5" s="34"/>
      <c r="R5" s="39" t="e">
        <f>IF(AND(R4="T",'OPEX Limit Calculation'!D7&gt;2014),HCLSxrnTribal,HCLSxrnNonTribal)</f>
        <v>#N/A</v>
      </c>
      <c r="S5" s="34"/>
    </row>
    <row r="6" spans="1:21" ht="15" customHeight="1" x14ac:dyDescent="0.25">
      <c r="A6" s="1">
        <v>100010</v>
      </c>
      <c r="B6" s="57" t="s">
        <v>48</v>
      </c>
      <c r="C6" s="58">
        <v>2977.1</v>
      </c>
      <c r="D6" s="58">
        <v>50.28</v>
      </c>
      <c r="E6" s="58">
        <v>2977.1</v>
      </c>
      <c r="F6" s="58">
        <v>50.28</v>
      </c>
      <c r="G6">
        <v>0</v>
      </c>
      <c r="H6" s="59" t="s">
        <v>747</v>
      </c>
      <c r="I6">
        <v>1</v>
      </c>
      <c r="M6" s="61">
        <v>2018</v>
      </c>
      <c r="N6" s="51">
        <v>1.0127999999999999</v>
      </c>
      <c r="O6" s="33">
        <f t="shared" si="1"/>
        <v>1.0404</v>
      </c>
      <c r="P6" s="91">
        <f>+'OPEX Limit - S214'!C$5</f>
        <v>0</v>
      </c>
      <c r="Q6" s="42" t="s">
        <v>1162</v>
      </c>
    </row>
    <row r="7" spans="1:21" ht="15" customHeight="1" x14ac:dyDescent="0.25">
      <c r="A7" s="1">
        <v>100011</v>
      </c>
      <c r="B7" s="57" t="s">
        <v>49</v>
      </c>
      <c r="C7" s="58">
        <v>4760.03</v>
      </c>
      <c r="D7" s="58">
        <v>18.57</v>
      </c>
      <c r="E7" s="58">
        <v>4760.03</v>
      </c>
      <c r="F7" s="58">
        <v>18.57</v>
      </c>
      <c r="G7">
        <v>0</v>
      </c>
      <c r="H7" s="59" t="s">
        <v>747</v>
      </c>
      <c r="I7">
        <v>1</v>
      </c>
      <c r="M7" s="61">
        <v>2019</v>
      </c>
      <c r="N7" s="51">
        <v>1.0192000000000001</v>
      </c>
      <c r="O7" s="33">
        <f t="shared" si="1"/>
        <v>1.0604</v>
      </c>
      <c r="P7">
        <v>0.64353000000000005</v>
      </c>
      <c r="Q7" s="33" t="s">
        <v>1149</v>
      </c>
    </row>
    <row r="8" spans="1:21" ht="15" customHeight="1" x14ac:dyDescent="0.25">
      <c r="A8" s="1">
        <v>100019</v>
      </c>
      <c r="B8" s="57" t="s">
        <v>751</v>
      </c>
      <c r="C8" s="58">
        <v>6110.94</v>
      </c>
      <c r="D8" s="58">
        <v>24.33</v>
      </c>
      <c r="E8" s="58">
        <v>6110.94</v>
      </c>
      <c r="F8" s="58">
        <v>24.33</v>
      </c>
      <c r="G8">
        <v>0</v>
      </c>
      <c r="H8" s="59" t="s">
        <v>750</v>
      </c>
      <c r="I8">
        <v>1</v>
      </c>
      <c r="M8" s="61">
        <v>2020</v>
      </c>
      <c r="N8" s="79">
        <v>1.024</v>
      </c>
      <c r="O8" s="33">
        <f t="shared" si="1"/>
        <v>1.0858000000000001</v>
      </c>
      <c r="P8" s="88">
        <v>1.0725499999999999</v>
      </c>
      <c r="Q8" s="33" t="s">
        <v>1150</v>
      </c>
    </row>
    <row r="9" spans="1:21" ht="15" customHeight="1" x14ac:dyDescent="0.25">
      <c r="A9" s="1">
        <v>100020</v>
      </c>
      <c r="B9" s="57" t="s">
        <v>752</v>
      </c>
      <c r="C9" s="58">
        <v>6351.65</v>
      </c>
      <c r="D9" s="58">
        <v>66.63</v>
      </c>
      <c r="E9" s="58">
        <v>6351.65</v>
      </c>
      <c r="F9" s="58">
        <v>66.63</v>
      </c>
      <c r="G9">
        <v>0</v>
      </c>
      <c r="H9" s="59" t="s">
        <v>750</v>
      </c>
      <c r="I9">
        <v>1</v>
      </c>
      <c r="M9" s="83">
        <v>2021</v>
      </c>
      <c r="N9" s="79">
        <v>1.018</v>
      </c>
      <c r="O9" s="33">
        <f t="shared" si="1"/>
        <v>1.1052999999999999</v>
      </c>
      <c r="P9" s="89" t="e">
        <f>VLOOKUP($P6,A$2:J$1096,10,FALSE)</f>
        <v>#N/A</v>
      </c>
      <c r="Q9" s="33" t="s">
        <v>1148</v>
      </c>
    </row>
    <row r="10" spans="1:21" ht="15" customHeight="1" thickBot="1" x14ac:dyDescent="0.3">
      <c r="A10" s="1">
        <v>100022</v>
      </c>
      <c r="B10" s="57" t="s">
        <v>753</v>
      </c>
      <c r="C10" s="58">
        <v>8749.85</v>
      </c>
      <c r="D10" s="58">
        <v>66.709999999999994</v>
      </c>
      <c r="E10" s="58">
        <v>8749.85</v>
      </c>
      <c r="F10" s="58">
        <v>66.709999999999994</v>
      </c>
      <c r="G10">
        <v>0</v>
      </c>
      <c r="H10" s="59" t="s">
        <v>750</v>
      </c>
      <c r="I10">
        <v>1</v>
      </c>
      <c r="M10" s="83">
        <v>2022</v>
      </c>
      <c r="N10" s="79">
        <v>1.0129999999999999</v>
      </c>
      <c r="O10" s="33">
        <f>ROUND(O9*N10,4)</f>
        <v>1.1196999999999999</v>
      </c>
      <c r="P10" s="90" t="e">
        <f>IF(AND(P9="T",'OPEX Limit - S214'!$H$1&gt;2016),BLSxrnTribal,BLSxrnNonTribal)</f>
        <v>#N/A</v>
      </c>
      <c r="Q10" s="34"/>
    </row>
    <row r="11" spans="1:21" ht="15" customHeight="1" x14ac:dyDescent="0.25">
      <c r="A11" s="1">
        <v>100024</v>
      </c>
      <c r="B11" s="57" t="s">
        <v>50</v>
      </c>
      <c r="C11" s="58">
        <v>14956.99</v>
      </c>
      <c r="D11" s="58">
        <v>8.8699999999999992</v>
      </c>
      <c r="E11" s="58">
        <v>14956.99</v>
      </c>
      <c r="F11" s="58">
        <v>8.8699999999999992</v>
      </c>
      <c r="G11">
        <v>0</v>
      </c>
      <c r="H11" s="59" t="s">
        <v>747</v>
      </c>
      <c r="I11">
        <v>1</v>
      </c>
      <c r="M11" s="83">
        <v>2023</v>
      </c>
      <c r="N11" s="79">
        <v>1.042</v>
      </c>
      <c r="O11" s="33">
        <f>ROUND(O10*N11,4)</f>
        <v>1.1667000000000001</v>
      </c>
      <c r="P11" s="91">
        <f>+'OPEX Limit - S214'!D$5</f>
        <v>0</v>
      </c>
      <c r="Q11" s="42" t="s">
        <v>1162</v>
      </c>
    </row>
    <row r="12" spans="1:21" ht="15" customHeight="1" x14ac:dyDescent="0.25">
      <c r="A12" s="1">
        <v>100027</v>
      </c>
      <c r="B12" s="57" t="s">
        <v>51</v>
      </c>
      <c r="C12" s="58">
        <v>2919.45</v>
      </c>
      <c r="D12" s="58">
        <v>3.5</v>
      </c>
      <c r="E12" s="58">
        <v>2919.45</v>
      </c>
      <c r="F12" s="58">
        <v>3.5</v>
      </c>
      <c r="G12">
        <v>0</v>
      </c>
      <c r="H12" s="59" t="s">
        <v>747</v>
      </c>
      <c r="I12">
        <v>1</v>
      </c>
      <c r="M12" s="83">
        <v>2024</v>
      </c>
      <c r="N12" s="79">
        <v>1.07</v>
      </c>
      <c r="O12" s="33">
        <f>ROUND(O11*N12,4)</f>
        <v>1.2484</v>
      </c>
      <c r="P12">
        <v>0.64353000000000005</v>
      </c>
      <c r="Q12" s="33" t="s">
        <v>1149</v>
      </c>
    </row>
    <row r="13" spans="1:21" ht="15" customHeight="1" thickBot="1" x14ac:dyDescent="0.3">
      <c r="A13" s="1">
        <v>100029</v>
      </c>
      <c r="B13" s="57" t="s">
        <v>754</v>
      </c>
      <c r="C13" s="58">
        <v>4574.3</v>
      </c>
      <c r="D13" s="58">
        <v>18.510000000000002</v>
      </c>
      <c r="E13" s="58">
        <v>4574.3</v>
      </c>
      <c r="F13" s="58">
        <v>18.510000000000002</v>
      </c>
      <c r="G13">
        <v>0</v>
      </c>
      <c r="H13" s="59" t="s">
        <v>747</v>
      </c>
      <c r="I13">
        <v>1</v>
      </c>
      <c r="M13" s="84">
        <v>2025</v>
      </c>
      <c r="N13" s="85">
        <v>1.036</v>
      </c>
      <c r="O13" s="86">
        <f>ROUND(O12*N13,4)</f>
        <v>1.2932999999999999</v>
      </c>
      <c r="P13" s="37">
        <v>1.0725499999999999</v>
      </c>
      <c r="Q13" s="33" t="s">
        <v>1150</v>
      </c>
    </row>
    <row r="14" spans="1:21" ht="15" customHeight="1" x14ac:dyDescent="0.25">
      <c r="A14" s="1">
        <v>100031</v>
      </c>
      <c r="B14" s="57" t="s">
        <v>52</v>
      </c>
      <c r="C14" s="58">
        <v>1558.3</v>
      </c>
      <c r="D14" s="58">
        <v>37.28</v>
      </c>
      <c r="E14" s="58">
        <v>1558.3</v>
      </c>
      <c r="F14" s="58">
        <v>37.28</v>
      </c>
      <c r="G14">
        <v>0</v>
      </c>
      <c r="H14" s="59" t="s">
        <v>747</v>
      </c>
      <c r="I14">
        <v>1</v>
      </c>
      <c r="P14" s="38" t="e">
        <f>VLOOKUP($P11,A$2:J$1096,10,FALSE)</f>
        <v>#N/A</v>
      </c>
      <c r="Q14" s="33" t="s">
        <v>1148</v>
      </c>
    </row>
    <row r="15" spans="1:21" ht="15" customHeight="1" thickBot="1" x14ac:dyDescent="0.3">
      <c r="A15" s="1">
        <v>100034</v>
      </c>
      <c r="B15" s="57" t="s">
        <v>53</v>
      </c>
      <c r="C15" s="58">
        <v>2627.57</v>
      </c>
      <c r="D15" s="58">
        <v>16.45</v>
      </c>
      <c r="E15" s="58">
        <v>2627.57</v>
      </c>
      <c r="F15" s="58">
        <v>16.45</v>
      </c>
      <c r="G15">
        <v>0</v>
      </c>
      <c r="H15" s="59" t="s">
        <v>747</v>
      </c>
      <c r="I15">
        <v>1</v>
      </c>
      <c r="P15" s="39" t="e">
        <f>IF(AND(P14="T",'OPEX Limit - S214'!$H$1&gt;2016),BLSxrnTribal,BLSxrnNonTribal)</f>
        <v>#N/A</v>
      </c>
      <c r="Q15" s="34"/>
    </row>
    <row r="16" spans="1:21" ht="15" customHeight="1" x14ac:dyDescent="0.25">
      <c r="A16" s="1">
        <v>103315</v>
      </c>
      <c r="B16" s="57" t="s">
        <v>755</v>
      </c>
      <c r="C16" s="58">
        <v>7130.94</v>
      </c>
      <c r="D16" s="58">
        <v>12.52</v>
      </c>
      <c r="E16" s="58">
        <v>7130.94</v>
      </c>
      <c r="F16" s="58">
        <v>12.52</v>
      </c>
      <c r="G16">
        <v>0</v>
      </c>
      <c r="H16" s="59" t="s">
        <v>747</v>
      </c>
      <c r="I16">
        <v>1</v>
      </c>
      <c r="P16" s="82">
        <f>+'OPEX Limit - S214'!E$5</f>
        <v>0</v>
      </c>
      <c r="Q16" s="42" t="s">
        <v>1162</v>
      </c>
    </row>
    <row r="17" spans="1:17" ht="15" customHeight="1" x14ac:dyDescent="0.25">
      <c r="A17" s="1">
        <v>110036</v>
      </c>
      <c r="B17" s="57" t="s">
        <v>756</v>
      </c>
      <c r="C17" s="58">
        <v>2455.0700000000002</v>
      </c>
      <c r="D17" s="58">
        <v>88.26</v>
      </c>
      <c r="E17" s="58">
        <v>2455.0700000000002</v>
      </c>
      <c r="F17" s="58">
        <v>88.26</v>
      </c>
      <c r="G17">
        <v>0</v>
      </c>
      <c r="H17" s="59" t="s">
        <v>747</v>
      </c>
      <c r="I17">
        <v>1</v>
      </c>
      <c r="P17" s="36">
        <v>0.64353000000000005</v>
      </c>
      <c r="Q17" s="33" t="s">
        <v>1149</v>
      </c>
    </row>
    <row r="18" spans="1:17" ht="15" customHeight="1" x14ac:dyDescent="0.25">
      <c r="A18" s="1">
        <v>110737</v>
      </c>
      <c r="B18" s="1" t="s">
        <v>1121</v>
      </c>
      <c r="C18" s="58">
        <v>891.44</v>
      </c>
      <c r="D18" s="58">
        <v>48.47</v>
      </c>
      <c r="E18" s="58">
        <v>891.44</v>
      </c>
      <c r="F18" s="58">
        <v>48.47</v>
      </c>
      <c r="G18">
        <v>0</v>
      </c>
      <c r="H18" s="59" t="s">
        <v>747</v>
      </c>
      <c r="I18">
        <v>0</v>
      </c>
      <c r="P18" s="37">
        <v>1.0725499999999999</v>
      </c>
      <c r="Q18" s="33" t="s">
        <v>1150</v>
      </c>
    </row>
    <row r="19" spans="1:17" ht="15" customHeight="1" x14ac:dyDescent="0.25">
      <c r="A19" s="1">
        <v>120038</v>
      </c>
      <c r="B19" s="57" t="s">
        <v>54</v>
      </c>
      <c r="C19" s="58">
        <v>320.75</v>
      </c>
      <c r="D19" s="58">
        <v>10.36</v>
      </c>
      <c r="E19" s="58">
        <v>320.75</v>
      </c>
      <c r="F19" s="58">
        <v>10.36</v>
      </c>
      <c r="G19">
        <v>0</v>
      </c>
      <c r="H19" s="59" t="s">
        <v>747</v>
      </c>
      <c r="I19">
        <v>1</v>
      </c>
      <c r="P19" s="38" t="e">
        <f>VLOOKUP($P16,A$2:J$1096,10,FALSE)</f>
        <v>#N/A</v>
      </c>
      <c r="Q19" s="33" t="s">
        <v>1148</v>
      </c>
    </row>
    <row r="20" spans="1:17" ht="15" customHeight="1" thickBot="1" x14ac:dyDescent="0.3">
      <c r="A20" s="1">
        <v>120039</v>
      </c>
      <c r="B20" s="57" t="s">
        <v>55</v>
      </c>
      <c r="C20" s="58">
        <v>9418.51</v>
      </c>
      <c r="D20" s="58">
        <v>51.23</v>
      </c>
      <c r="E20" s="58">
        <v>9418.51</v>
      </c>
      <c r="F20" s="58">
        <v>51.23</v>
      </c>
      <c r="G20">
        <v>0</v>
      </c>
      <c r="H20" s="59" t="s">
        <v>747</v>
      </c>
      <c r="I20">
        <v>1</v>
      </c>
      <c r="P20" s="39" t="e">
        <f>IF(AND(P19="T",'OPEX Limit - S214'!$H$1&gt;2016),BLSxrnTribal,BLSxrnNonTribal)</f>
        <v>#N/A</v>
      </c>
      <c r="Q20" s="34"/>
    </row>
    <row r="21" spans="1:17" ht="15" customHeight="1" x14ac:dyDescent="0.25">
      <c r="A21" s="1">
        <v>120042</v>
      </c>
      <c r="B21" s="57" t="s">
        <v>757</v>
      </c>
      <c r="C21" s="58">
        <v>31.11</v>
      </c>
      <c r="D21" s="58">
        <v>0.86</v>
      </c>
      <c r="E21" s="58">
        <v>31.11</v>
      </c>
      <c r="F21" s="58">
        <v>0.86</v>
      </c>
      <c r="G21">
        <v>0</v>
      </c>
      <c r="H21" s="59" t="s">
        <v>750</v>
      </c>
      <c r="I21">
        <v>1</v>
      </c>
      <c r="P21" s="82">
        <f>+'OPEX Limit - S214'!F$5</f>
        <v>0</v>
      </c>
      <c r="Q21" s="42" t="s">
        <v>1162</v>
      </c>
    </row>
    <row r="22" spans="1:17" ht="15" customHeight="1" x14ac:dyDescent="0.25">
      <c r="A22" s="1">
        <v>120043</v>
      </c>
      <c r="B22" s="57" t="s">
        <v>758</v>
      </c>
      <c r="C22" s="58">
        <v>1423.53</v>
      </c>
      <c r="D22" s="58">
        <v>41.51</v>
      </c>
      <c r="E22" s="58">
        <v>1423.53</v>
      </c>
      <c r="F22" s="58">
        <v>41.51</v>
      </c>
      <c r="G22">
        <v>0</v>
      </c>
      <c r="H22" s="59" t="s">
        <v>750</v>
      </c>
      <c r="I22">
        <v>1</v>
      </c>
      <c r="P22" s="36">
        <v>0.64353000000000005</v>
      </c>
      <c r="Q22" s="33" t="s">
        <v>1149</v>
      </c>
    </row>
    <row r="23" spans="1:17" ht="15" customHeight="1" x14ac:dyDescent="0.25">
      <c r="A23" s="1">
        <v>120045</v>
      </c>
      <c r="B23" s="57" t="s">
        <v>56</v>
      </c>
      <c r="C23" s="58">
        <v>7248.4</v>
      </c>
      <c r="D23" s="58">
        <v>36.56</v>
      </c>
      <c r="E23" s="58">
        <v>7248.4</v>
      </c>
      <c r="F23" s="58">
        <v>36.56</v>
      </c>
      <c r="G23">
        <v>0</v>
      </c>
      <c r="H23" s="59" t="s">
        <v>747</v>
      </c>
      <c r="I23">
        <v>1</v>
      </c>
      <c r="N23" s="62"/>
      <c r="O23"/>
      <c r="P23" s="37">
        <v>1.0725499999999999</v>
      </c>
      <c r="Q23" s="33" t="s">
        <v>1150</v>
      </c>
    </row>
    <row r="24" spans="1:17" ht="15" customHeight="1" x14ac:dyDescent="0.25">
      <c r="A24" s="1">
        <v>120047</v>
      </c>
      <c r="B24" s="57" t="s">
        <v>57</v>
      </c>
      <c r="C24" s="58">
        <v>6198.55</v>
      </c>
      <c r="D24" s="58">
        <v>30.85</v>
      </c>
      <c r="E24" s="58">
        <v>6198.55</v>
      </c>
      <c r="F24" s="58">
        <v>30.85</v>
      </c>
      <c r="G24">
        <v>0</v>
      </c>
      <c r="H24" s="59" t="s">
        <v>747</v>
      </c>
      <c r="I24">
        <v>1</v>
      </c>
      <c r="P24" s="38" t="e">
        <f>VLOOKUP($P21,A$2:J$1096,10,FALSE)</f>
        <v>#N/A</v>
      </c>
      <c r="Q24" s="33" t="s">
        <v>1148</v>
      </c>
    </row>
    <row r="25" spans="1:17" ht="15" customHeight="1" thickBot="1" x14ac:dyDescent="0.3">
      <c r="A25" s="1">
        <v>120049</v>
      </c>
      <c r="B25" s="57" t="s">
        <v>58</v>
      </c>
      <c r="C25" s="58">
        <v>7873.57</v>
      </c>
      <c r="D25" s="58">
        <v>49.38</v>
      </c>
      <c r="E25" s="58">
        <v>7873.57</v>
      </c>
      <c r="F25" s="58">
        <v>49.38</v>
      </c>
      <c r="G25">
        <v>0</v>
      </c>
      <c r="H25" s="59" t="s">
        <v>747</v>
      </c>
      <c r="I25">
        <v>1</v>
      </c>
      <c r="P25" s="39" t="e">
        <f>IF(AND(P24="T",'OPEX Limit - S214'!$H$1&gt;2016),BLSxrnTribal,BLSxrnNonTribal)</f>
        <v>#N/A</v>
      </c>
      <c r="Q25" s="34"/>
    </row>
    <row r="26" spans="1:17" ht="15" customHeight="1" x14ac:dyDescent="0.25">
      <c r="A26" s="1">
        <v>120050</v>
      </c>
      <c r="B26" s="57" t="s">
        <v>59</v>
      </c>
      <c r="C26" s="58">
        <v>2351.02</v>
      </c>
      <c r="D26" s="58">
        <v>40.17</v>
      </c>
      <c r="E26" s="58">
        <v>2351.02</v>
      </c>
      <c r="F26" s="58">
        <v>40.17</v>
      </c>
      <c r="G26">
        <v>0</v>
      </c>
      <c r="H26" s="59" t="s">
        <v>747</v>
      </c>
      <c r="I26">
        <v>1</v>
      </c>
      <c r="P26" s="82">
        <f>+'OPEX Limit - S214'!G$5</f>
        <v>0</v>
      </c>
      <c r="Q26" s="42" t="s">
        <v>1162</v>
      </c>
    </row>
    <row r="27" spans="1:17" ht="15" customHeight="1" x14ac:dyDescent="0.25">
      <c r="A27" s="1">
        <v>123321</v>
      </c>
      <c r="B27" s="57" t="s">
        <v>60</v>
      </c>
      <c r="C27" s="58">
        <v>10002.64</v>
      </c>
      <c r="D27" s="58">
        <v>58.55</v>
      </c>
      <c r="E27" s="58">
        <v>10002.64</v>
      </c>
      <c r="F27" s="58">
        <v>58.55</v>
      </c>
      <c r="G27">
        <v>0</v>
      </c>
      <c r="H27" s="59" t="s">
        <v>747</v>
      </c>
      <c r="I27">
        <v>1</v>
      </c>
      <c r="P27" s="36">
        <v>0.64353000000000005</v>
      </c>
      <c r="Q27" s="33" t="s">
        <v>1149</v>
      </c>
    </row>
    <row r="28" spans="1:17" ht="15" customHeight="1" x14ac:dyDescent="0.25">
      <c r="A28" s="1">
        <v>140053</v>
      </c>
      <c r="B28" s="57" t="s">
        <v>759</v>
      </c>
      <c r="C28" s="58">
        <v>897.35</v>
      </c>
      <c r="D28" s="58">
        <v>25.12</v>
      </c>
      <c r="E28" s="58">
        <v>897.35</v>
      </c>
      <c r="F28" s="58">
        <v>25.12</v>
      </c>
      <c r="G28">
        <v>0</v>
      </c>
      <c r="H28" s="59" t="s">
        <v>750</v>
      </c>
      <c r="I28">
        <v>1</v>
      </c>
      <c r="P28" s="37">
        <v>1.0725499999999999</v>
      </c>
      <c r="Q28" s="33" t="s">
        <v>1150</v>
      </c>
    </row>
    <row r="29" spans="1:17" ht="15" customHeight="1" x14ac:dyDescent="0.25">
      <c r="A29" s="1">
        <v>140058</v>
      </c>
      <c r="B29" s="57" t="s">
        <v>61</v>
      </c>
      <c r="C29" s="58">
        <v>4414.1099999999997</v>
      </c>
      <c r="D29" s="58">
        <v>58.66</v>
      </c>
      <c r="E29" s="58">
        <v>4414.1099999999997</v>
      </c>
      <c r="F29" s="58">
        <v>58.66</v>
      </c>
      <c r="G29">
        <v>0</v>
      </c>
      <c r="H29" s="59" t="s">
        <v>747</v>
      </c>
      <c r="I29">
        <v>1</v>
      </c>
      <c r="P29" s="38" t="e">
        <f>VLOOKUP($P26,A$2:J$1096,10,FALSE)</f>
        <v>#N/A</v>
      </c>
      <c r="Q29" s="33" t="s">
        <v>1148</v>
      </c>
    </row>
    <row r="30" spans="1:17" ht="15" customHeight="1" thickBot="1" x14ac:dyDescent="0.3">
      <c r="A30" s="1">
        <v>140061</v>
      </c>
      <c r="B30" s="57" t="s">
        <v>62</v>
      </c>
      <c r="C30" s="58">
        <v>2660.38</v>
      </c>
      <c r="D30" s="58">
        <v>28.74</v>
      </c>
      <c r="E30" s="58">
        <v>2660.38</v>
      </c>
      <c r="F30" s="58">
        <v>28.74</v>
      </c>
      <c r="G30">
        <v>0</v>
      </c>
      <c r="H30" s="59" t="s">
        <v>747</v>
      </c>
      <c r="I30">
        <v>1</v>
      </c>
      <c r="P30" s="39" t="e">
        <f>IF(AND(P29="T",'OPEX Limit - S214'!$H$1&gt;2016),BLSxrnTribal,BLSxrnNonTribal)</f>
        <v>#N/A</v>
      </c>
      <c r="Q30" s="34"/>
    </row>
    <row r="31" spans="1:17" ht="15" customHeight="1" x14ac:dyDescent="0.25">
      <c r="A31" s="1">
        <v>140062</v>
      </c>
      <c r="B31" s="57" t="s">
        <v>63</v>
      </c>
      <c r="C31" s="58">
        <v>888.28</v>
      </c>
      <c r="D31" s="58">
        <v>27.04</v>
      </c>
      <c r="E31" s="58">
        <v>888.28</v>
      </c>
      <c r="F31" s="58">
        <v>27.04</v>
      </c>
      <c r="G31">
        <v>0</v>
      </c>
      <c r="H31" s="59" t="s">
        <v>747</v>
      </c>
      <c r="I31">
        <v>1</v>
      </c>
      <c r="P31" s="82">
        <f>+'OPEX Limit - S214'!H$5</f>
        <v>0</v>
      </c>
      <c r="Q31" s="42" t="s">
        <v>1162</v>
      </c>
    </row>
    <row r="32" spans="1:17" ht="15" customHeight="1" x14ac:dyDescent="0.25">
      <c r="A32" s="1">
        <v>140064</v>
      </c>
      <c r="B32" s="57" t="s">
        <v>760</v>
      </c>
      <c r="C32" s="58">
        <v>3951.21</v>
      </c>
      <c r="D32" s="58">
        <v>16.88</v>
      </c>
      <c r="E32" s="58">
        <v>3951.21</v>
      </c>
      <c r="F32" s="58">
        <v>16.88</v>
      </c>
      <c r="G32">
        <v>0</v>
      </c>
      <c r="H32" s="59" t="s">
        <v>750</v>
      </c>
      <c r="I32">
        <v>1</v>
      </c>
      <c r="P32" s="36">
        <v>0.64353000000000005</v>
      </c>
      <c r="Q32" s="33" t="s">
        <v>1149</v>
      </c>
    </row>
    <row r="33" spans="1:17" ht="15" customHeight="1" x14ac:dyDescent="0.25">
      <c r="A33" s="1">
        <v>140068</v>
      </c>
      <c r="B33" s="57" t="s">
        <v>64</v>
      </c>
      <c r="C33" s="58">
        <v>1805.27</v>
      </c>
      <c r="D33" s="58">
        <v>15.54</v>
      </c>
      <c r="E33" s="58">
        <v>1805.27</v>
      </c>
      <c r="F33" s="58">
        <v>15.54</v>
      </c>
      <c r="G33">
        <v>0</v>
      </c>
      <c r="H33" s="59" t="s">
        <v>747</v>
      </c>
      <c r="I33">
        <v>1</v>
      </c>
      <c r="P33" s="37">
        <v>1.0725499999999999</v>
      </c>
      <c r="Q33" s="33" t="s">
        <v>1150</v>
      </c>
    </row>
    <row r="34" spans="1:17" ht="15" customHeight="1" x14ac:dyDescent="0.25">
      <c r="A34" s="1">
        <v>140069</v>
      </c>
      <c r="B34" s="57" t="s">
        <v>65</v>
      </c>
      <c r="C34" s="58">
        <v>18834.55</v>
      </c>
      <c r="D34" s="58">
        <v>29.48</v>
      </c>
      <c r="E34" s="58">
        <v>18834.55</v>
      </c>
      <c r="F34" s="58">
        <v>29.48</v>
      </c>
      <c r="G34">
        <v>0</v>
      </c>
      <c r="H34" s="59" t="s">
        <v>747</v>
      </c>
      <c r="I34">
        <v>1</v>
      </c>
      <c r="P34" s="38" t="e">
        <f>VLOOKUP($P31,A$2:J$1096,10,FALSE)</f>
        <v>#N/A</v>
      </c>
      <c r="Q34" s="33" t="s">
        <v>1148</v>
      </c>
    </row>
    <row r="35" spans="1:17" ht="15" customHeight="1" thickBot="1" x14ac:dyDescent="0.3">
      <c r="A35" s="1">
        <v>147332</v>
      </c>
      <c r="B35" s="57" t="s">
        <v>66</v>
      </c>
      <c r="C35" s="58">
        <v>18052.28</v>
      </c>
      <c r="D35" s="58">
        <v>24.85</v>
      </c>
      <c r="E35" s="58">
        <v>18052.28</v>
      </c>
      <c r="F35" s="58">
        <v>24.85</v>
      </c>
      <c r="G35">
        <v>0</v>
      </c>
      <c r="H35" s="59" t="s">
        <v>747</v>
      </c>
      <c r="I35">
        <v>1</v>
      </c>
      <c r="P35" s="39" t="e">
        <f>IF(AND(P34="T",'OPEX Limit - S214'!$H$1&gt;2016),BLSxrnTribal,BLSxrnNonTribal)</f>
        <v>#N/A</v>
      </c>
      <c r="Q35" s="34"/>
    </row>
    <row r="36" spans="1:17" ht="15" customHeight="1" x14ac:dyDescent="0.25">
      <c r="A36" s="1">
        <v>150071</v>
      </c>
      <c r="B36" s="57" t="s">
        <v>67</v>
      </c>
      <c r="C36" s="58">
        <v>3986.5</v>
      </c>
      <c r="D36" s="58">
        <v>16.72</v>
      </c>
      <c r="E36" s="58">
        <v>3986.5</v>
      </c>
      <c r="F36" s="58">
        <v>16.72</v>
      </c>
      <c r="G36">
        <v>0</v>
      </c>
      <c r="H36" s="59" t="s">
        <v>747</v>
      </c>
      <c r="I36">
        <v>1</v>
      </c>
    </row>
    <row r="37" spans="1:17" ht="15" customHeight="1" x14ac:dyDescent="0.25">
      <c r="A37" s="1">
        <v>150076</v>
      </c>
      <c r="B37" s="57" t="s">
        <v>761</v>
      </c>
      <c r="C37" s="58">
        <v>1424.1</v>
      </c>
      <c r="D37" s="58">
        <v>32.229999999999997</v>
      </c>
      <c r="E37" s="58">
        <v>1424.1</v>
      </c>
      <c r="F37" s="58">
        <v>32.229999999999997</v>
      </c>
      <c r="G37">
        <v>0</v>
      </c>
      <c r="H37" s="59" t="s">
        <v>750</v>
      </c>
      <c r="I37">
        <v>1</v>
      </c>
    </row>
    <row r="38" spans="1:17" ht="15" customHeight="1" x14ac:dyDescent="0.25">
      <c r="A38" s="1">
        <v>150077</v>
      </c>
      <c r="B38" s="57" t="s">
        <v>68</v>
      </c>
      <c r="C38" s="58">
        <v>4668.8599999999997</v>
      </c>
      <c r="D38" s="58">
        <v>36.130000000000003</v>
      </c>
      <c r="E38" s="58">
        <v>4668.8599999999997</v>
      </c>
      <c r="F38" s="58">
        <v>36.130000000000003</v>
      </c>
      <c r="G38">
        <v>0</v>
      </c>
      <c r="H38" s="59" t="s">
        <v>747</v>
      </c>
      <c r="I38">
        <v>1</v>
      </c>
    </row>
    <row r="39" spans="1:17" ht="15" customHeight="1" x14ac:dyDescent="0.25">
      <c r="A39" s="1">
        <v>150079</v>
      </c>
      <c r="B39" s="57" t="s">
        <v>69</v>
      </c>
      <c r="C39" s="58">
        <v>3835.39</v>
      </c>
      <c r="D39" s="58">
        <v>20.95</v>
      </c>
      <c r="E39" s="58">
        <v>3835.39</v>
      </c>
      <c r="F39" s="58">
        <v>20.95</v>
      </c>
      <c r="G39">
        <v>0</v>
      </c>
      <c r="H39" s="59" t="s">
        <v>747</v>
      </c>
      <c r="I39">
        <v>1</v>
      </c>
    </row>
    <row r="40" spans="1:17" ht="15" customHeight="1" x14ac:dyDescent="0.25">
      <c r="A40" s="1">
        <v>150081</v>
      </c>
      <c r="B40" s="57" t="s">
        <v>70</v>
      </c>
      <c r="C40" s="58">
        <v>2952.44</v>
      </c>
      <c r="D40" s="58">
        <v>19.62</v>
      </c>
      <c r="E40" s="58">
        <v>2952.44</v>
      </c>
      <c r="F40" s="58">
        <v>19.62</v>
      </c>
      <c r="G40">
        <v>0</v>
      </c>
      <c r="H40" s="59" t="s">
        <v>747</v>
      </c>
      <c r="I40">
        <v>1</v>
      </c>
    </row>
    <row r="41" spans="1:17" ht="15" customHeight="1" x14ac:dyDescent="0.25">
      <c r="A41" s="1">
        <v>150085</v>
      </c>
      <c r="B41" s="57" t="s">
        <v>71</v>
      </c>
      <c r="C41" s="58">
        <v>1068.48</v>
      </c>
      <c r="D41" s="58">
        <v>23.61</v>
      </c>
      <c r="E41" s="58">
        <v>1068.48</v>
      </c>
      <c r="F41" s="58">
        <v>23.61</v>
      </c>
      <c r="G41">
        <v>0</v>
      </c>
      <c r="H41" s="59" t="s">
        <v>747</v>
      </c>
      <c r="I41">
        <v>1</v>
      </c>
    </row>
    <row r="42" spans="1:17" ht="15" customHeight="1" x14ac:dyDescent="0.25">
      <c r="A42" s="1">
        <v>150088</v>
      </c>
      <c r="B42" s="57" t="s">
        <v>72</v>
      </c>
      <c r="C42" s="58">
        <v>3601.24</v>
      </c>
      <c r="D42" s="58">
        <v>19.809999999999999</v>
      </c>
      <c r="E42" s="58">
        <v>3601.24</v>
      </c>
      <c r="F42" s="58">
        <v>19.809999999999999</v>
      </c>
      <c r="G42">
        <v>0</v>
      </c>
      <c r="H42" s="59" t="s">
        <v>747</v>
      </c>
      <c r="I42">
        <v>1</v>
      </c>
    </row>
    <row r="43" spans="1:17" ht="15" customHeight="1" x14ac:dyDescent="0.25">
      <c r="A43" s="1">
        <v>150089</v>
      </c>
      <c r="B43" s="57" t="s">
        <v>73</v>
      </c>
      <c r="C43" s="58">
        <v>8839.41</v>
      </c>
      <c r="D43" s="58">
        <v>24.33</v>
      </c>
      <c r="E43" s="58">
        <v>8839.41</v>
      </c>
      <c r="F43" s="58">
        <v>24.33</v>
      </c>
      <c r="G43">
        <v>0</v>
      </c>
      <c r="H43" s="59" t="s">
        <v>747</v>
      </c>
      <c r="I43">
        <v>1</v>
      </c>
    </row>
    <row r="44" spans="1:17" ht="15" customHeight="1" x14ac:dyDescent="0.25">
      <c r="A44" s="1">
        <v>150091</v>
      </c>
      <c r="B44" s="57" t="s">
        <v>74</v>
      </c>
      <c r="C44" s="58">
        <v>6612.8</v>
      </c>
      <c r="D44" s="58">
        <v>98.31</v>
      </c>
      <c r="E44" s="58">
        <v>6612.8</v>
      </c>
      <c r="F44" s="58">
        <v>98.31</v>
      </c>
      <c r="G44">
        <v>0</v>
      </c>
      <c r="H44" s="59" t="s">
        <v>747</v>
      </c>
      <c r="I44">
        <v>1</v>
      </c>
    </row>
    <row r="45" spans="1:17" ht="15" customHeight="1" x14ac:dyDescent="0.25">
      <c r="A45" s="1">
        <v>150092</v>
      </c>
      <c r="B45" s="57" t="s">
        <v>75</v>
      </c>
      <c r="C45" s="58">
        <v>2610.6</v>
      </c>
      <c r="D45" s="58">
        <v>11.41</v>
      </c>
      <c r="E45" s="58">
        <v>2610.6</v>
      </c>
      <c r="F45" s="58">
        <v>11.41</v>
      </c>
      <c r="G45">
        <v>0</v>
      </c>
      <c r="H45" s="59" t="s">
        <v>747</v>
      </c>
      <c r="I45">
        <v>1</v>
      </c>
    </row>
    <row r="46" spans="1:17" ht="15" customHeight="1" x14ac:dyDescent="0.25">
      <c r="A46" s="1">
        <v>150093</v>
      </c>
      <c r="B46" s="57" t="s">
        <v>76</v>
      </c>
      <c r="C46" s="58">
        <v>8701.31</v>
      </c>
      <c r="D46" s="58">
        <v>28.44</v>
      </c>
      <c r="E46" s="58">
        <v>8701.31</v>
      </c>
      <c r="F46" s="58">
        <v>28.44</v>
      </c>
      <c r="G46">
        <v>0</v>
      </c>
      <c r="H46" s="59" t="s">
        <v>747</v>
      </c>
      <c r="I46">
        <v>1</v>
      </c>
    </row>
    <row r="47" spans="1:17" ht="15" customHeight="1" x14ac:dyDescent="0.25">
      <c r="A47" s="1">
        <v>150095</v>
      </c>
      <c r="B47" s="57" t="s">
        <v>77</v>
      </c>
      <c r="C47" s="58">
        <v>648.57000000000005</v>
      </c>
      <c r="D47" s="58">
        <v>163.1</v>
      </c>
      <c r="E47" s="58">
        <v>648.57000000000005</v>
      </c>
      <c r="F47" s="58">
        <v>163.1</v>
      </c>
      <c r="G47">
        <v>0</v>
      </c>
      <c r="H47" s="59" t="s">
        <v>747</v>
      </c>
      <c r="I47">
        <v>1</v>
      </c>
    </row>
    <row r="48" spans="1:17" ht="15" customHeight="1" x14ac:dyDescent="0.25">
      <c r="A48" s="1">
        <v>150097</v>
      </c>
      <c r="B48" s="57" t="s">
        <v>78</v>
      </c>
      <c r="C48" s="58">
        <v>2564.3200000000002</v>
      </c>
      <c r="D48" s="58">
        <v>53.48</v>
      </c>
      <c r="E48" s="58">
        <v>2564.3200000000002</v>
      </c>
      <c r="F48" s="58">
        <v>53.48</v>
      </c>
      <c r="G48">
        <v>0</v>
      </c>
      <c r="H48" s="59" t="s">
        <v>747</v>
      </c>
      <c r="I48">
        <v>1</v>
      </c>
    </row>
    <row r="49" spans="1:11" ht="15" customHeight="1" x14ac:dyDescent="0.25">
      <c r="A49" s="1">
        <v>150099</v>
      </c>
      <c r="B49" s="57" t="s">
        <v>79</v>
      </c>
      <c r="C49" s="58">
        <v>1697.07</v>
      </c>
      <c r="D49" s="58">
        <v>20.51</v>
      </c>
      <c r="E49" s="58">
        <v>1697.07</v>
      </c>
      <c r="F49" s="58">
        <v>20.51</v>
      </c>
      <c r="G49">
        <v>0</v>
      </c>
      <c r="H49" s="59" t="s">
        <v>747</v>
      </c>
      <c r="I49">
        <v>1</v>
      </c>
    </row>
    <row r="50" spans="1:11" ht="15" customHeight="1" x14ac:dyDescent="0.25">
      <c r="A50" s="1">
        <v>150104</v>
      </c>
      <c r="B50" s="57" t="s">
        <v>80</v>
      </c>
      <c r="C50" s="58">
        <v>3821.41</v>
      </c>
      <c r="D50" s="58">
        <v>18.43</v>
      </c>
      <c r="E50" s="58">
        <v>3821.41</v>
      </c>
      <c r="F50" s="58">
        <v>18.43</v>
      </c>
      <c r="G50">
        <v>0</v>
      </c>
      <c r="H50" s="59" t="s">
        <v>747</v>
      </c>
      <c r="I50">
        <v>1</v>
      </c>
    </row>
    <row r="51" spans="1:11" ht="15" customHeight="1" x14ac:dyDescent="0.25">
      <c r="A51" s="1">
        <v>150105</v>
      </c>
      <c r="B51" s="57" t="s">
        <v>81</v>
      </c>
      <c r="C51" s="58">
        <v>6424.15</v>
      </c>
      <c r="D51" s="58">
        <v>25.15</v>
      </c>
      <c r="E51" s="58">
        <v>6424.15</v>
      </c>
      <c r="F51" s="58">
        <v>25.15</v>
      </c>
      <c r="G51">
        <v>0</v>
      </c>
      <c r="H51" s="59" t="s">
        <v>747</v>
      </c>
      <c r="I51">
        <v>1</v>
      </c>
    </row>
    <row r="52" spans="1:11" ht="15" customHeight="1" x14ac:dyDescent="0.25">
      <c r="A52" s="1">
        <v>150107</v>
      </c>
      <c r="B52" s="57" t="s">
        <v>82</v>
      </c>
      <c r="C52" s="58">
        <v>4091.7</v>
      </c>
      <c r="D52" s="58">
        <v>10.71</v>
      </c>
      <c r="E52" s="58">
        <v>4091.7</v>
      </c>
      <c r="F52" s="58">
        <v>10.71</v>
      </c>
      <c r="G52">
        <v>0</v>
      </c>
      <c r="H52" s="59" t="s">
        <v>747</v>
      </c>
      <c r="I52">
        <v>1</v>
      </c>
    </row>
    <row r="53" spans="1:11" ht="15" customHeight="1" x14ac:dyDescent="0.25">
      <c r="A53" s="1">
        <v>150108</v>
      </c>
      <c r="B53" s="57" t="s">
        <v>83</v>
      </c>
      <c r="C53" s="58">
        <v>2683.17</v>
      </c>
      <c r="D53" s="58">
        <v>12.44</v>
      </c>
      <c r="E53" s="58">
        <v>2683.17</v>
      </c>
      <c r="F53" s="58">
        <v>12.44</v>
      </c>
      <c r="G53">
        <v>0</v>
      </c>
      <c r="H53" s="59" t="s">
        <v>747</v>
      </c>
      <c r="I53">
        <v>1</v>
      </c>
    </row>
    <row r="54" spans="1:11" ht="15" customHeight="1" x14ac:dyDescent="0.25">
      <c r="A54" s="1">
        <v>150111</v>
      </c>
      <c r="B54" s="57" t="s">
        <v>84</v>
      </c>
      <c r="C54" s="58">
        <v>3335.33</v>
      </c>
      <c r="D54" s="58">
        <v>27.24</v>
      </c>
      <c r="E54" s="58">
        <v>3335.33</v>
      </c>
      <c r="F54" s="58">
        <v>27.24</v>
      </c>
      <c r="G54">
        <v>0</v>
      </c>
      <c r="H54" s="59" t="s">
        <v>747</v>
      </c>
      <c r="I54">
        <v>1</v>
      </c>
    </row>
    <row r="55" spans="1:11" ht="15" customHeight="1" x14ac:dyDescent="0.25">
      <c r="A55" s="1">
        <v>150112</v>
      </c>
      <c r="B55" s="57" t="s">
        <v>85</v>
      </c>
      <c r="C55" s="58">
        <v>3719.75</v>
      </c>
      <c r="D55" s="58">
        <v>61.68</v>
      </c>
      <c r="E55" s="58">
        <v>3719.75</v>
      </c>
      <c r="F55" s="58">
        <v>61.68</v>
      </c>
      <c r="G55">
        <v>0</v>
      </c>
      <c r="H55" s="59" t="s">
        <v>747</v>
      </c>
      <c r="I55">
        <v>1</v>
      </c>
    </row>
    <row r="56" spans="1:11" ht="15" customHeight="1" x14ac:dyDescent="0.25">
      <c r="A56" s="1">
        <v>150114</v>
      </c>
      <c r="B56" s="57" t="s">
        <v>86</v>
      </c>
      <c r="C56" s="58">
        <v>665.33</v>
      </c>
      <c r="D56" s="58">
        <v>48.67</v>
      </c>
      <c r="E56" s="58">
        <v>665.33</v>
      </c>
      <c r="F56" s="58">
        <v>48.67</v>
      </c>
      <c r="G56">
        <v>0</v>
      </c>
      <c r="H56" s="59" t="s">
        <v>747</v>
      </c>
      <c r="I56">
        <v>1</v>
      </c>
    </row>
    <row r="57" spans="1:11" ht="15" customHeight="1" x14ac:dyDescent="0.25">
      <c r="A57" s="1">
        <v>150116</v>
      </c>
      <c r="B57" s="57" t="s">
        <v>87</v>
      </c>
      <c r="C57" s="58">
        <v>1229.3800000000001</v>
      </c>
      <c r="D57" s="58">
        <v>39.729999999999997</v>
      </c>
      <c r="E57" s="58">
        <v>1229.3800000000001</v>
      </c>
      <c r="F57" s="58">
        <v>39.729999999999997</v>
      </c>
      <c r="G57">
        <v>0</v>
      </c>
      <c r="H57" s="59" t="s">
        <v>747</v>
      </c>
      <c r="I57">
        <v>1</v>
      </c>
    </row>
    <row r="58" spans="1:11" ht="15" customHeight="1" x14ac:dyDescent="0.25">
      <c r="A58" s="1">
        <v>150118</v>
      </c>
      <c r="B58" s="57" t="s">
        <v>88</v>
      </c>
      <c r="C58" s="58">
        <v>3149.04</v>
      </c>
      <c r="D58" s="58">
        <v>27.18</v>
      </c>
      <c r="E58" s="58">
        <v>3149.04</v>
      </c>
      <c r="F58" s="58">
        <v>27.18</v>
      </c>
      <c r="G58">
        <v>0</v>
      </c>
      <c r="H58" s="59" t="s">
        <v>747</v>
      </c>
      <c r="I58">
        <v>1</v>
      </c>
    </row>
    <row r="59" spans="1:11" ht="15" customHeight="1" x14ac:dyDescent="0.25">
      <c r="A59" s="1">
        <v>150125</v>
      </c>
      <c r="B59" s="57" t="s">
        <v>762</v>
      </c>
      <c r="C59" s="58">
        <v>7584.49</v>
      </c>
      <c r="D59" s="58">
        <v>65.33</v>
      </c>
      <c r="E59" s="58">
        <v>7584.49</v>
      </c>
      <c r="F59" s="58">
        <v>65.33</v>
      </c>
      <c r="G59">
        <v>0</v>
      </c>
      <c r="H59" s="59" t="s">
        <v>750</v>
      </c>
      <c r="I59">
        <v>1</v>
      </c>
    </row>
    <row r="60" spans="1:11" ht="15" customHeight="1" x14ac:dyDescent="0.25">
      <c r="A60" s="1">
        <v>150129</v>
      </c>
      <c r="B60" s="57" t="s">
        <v>89</v>
      </c>
      <c r="C60" s="58">
        <v>6947.36</v>
      </c>
      <c r="D60" s="58">
        <v>43.18</v>
      </c>
      <c r="E60" s="58">
        <v>6947.36</v>
      </c>
      <c r="F60" s="58">
        <v>43.18</v>
      </c>
      <c r="G60">
        <v>0</v>
      </c>
      <c r="H60" s="59" t="s">
        <v>747</v>
      </c>
      <c r="I60">
        <v>1</v>
      </c>
    </row>
    <row r="61" spans="1:11" ht="15" customHeight="1" x14ac:dyDescent="0.25">
      <c r="A61" s="1">
        <v>150131</v>
      </c>
      <c r="B61" s="57" t="s">
        <v>90</v>
      </c>
      <c r="C61" s="58">
        <v>6641.02</v>
      </c>
      <c r="D61" s="58">
        <v>36.46</v>
      </c>
      <c r="E61" s="58">
        <v>6641.02</v>
      </c>
      <c r="F61" s="58">
        <v>36.46</v>
      </c>
      <c r="G61">
        <v>0</v>
      </c>
      <c r="H61" s="59" t="s">
        <v>747</v>
      </c>
      <c r="I61">
        <v>1</v>
      </c>
    </row>
    <row r="62" spans="1:11" ht="15" customHeight="1" x14ac:dyDescent="0.25">
      <c r="A62" s="1">
        <v>150133</v>
      </c>
      <c r="B62" s="57" t="s">
        <v>91</v>
      </c>
      <c r="C62" s="58">
        <v>2328.0500000000002</v>
      </c>
      <c r="D62" s="58">
        <v>38.67</v>
      </c>
      <c r="E62" s="58">
        <v>2328.0500000000002</v>
      </c>
      <c r="F62" s="58">
        <v>38.67</v>
      </c>
      <c r="G62">
        <v>0</v>
      </c>
      <c r="H62" s="59" t="s">
        <v>747</v>
      </c>
      <c r="I62">
        <v>1</v>
      </c>
    </row>
    <row r="63" spans="1:11" ht="15" customHeight="1" x14ac:dyDescent="0.25">
      <c r="A63" s="1">
        <v>150135</v>
      </c>
      <c r="B63" s="57" t="s">
        <v>763</v>
      </c>
      <c r="C63" s="58">
        <v>10798.98</v>
      </c>
      <c r="D63" s="58">
        <v>113.73</v>
      </c>
      <c r="E63" s="58">
        <v>10798.98</v>
      </c>
      <c r="F63" s="58">
        <v>113.73</v>
      </c>
      <c r="G63">
        <v>0</v>
      </c>
      <c r="H63" s="59" t="s">
        <v>747</v>
      </c>
      <c r="I63">
        <v>1</v>
      </c>
    </row>
    <row r="64" spans="1:11" ht="15" customHeight="1" x14ac:dyDescent="0.25">
      <c r="A64" s="1">
        <v>160135</v>
      </c>
      <c r="B64" s="57" t="s">
        <v>764</v>
      </c>
      <c r="C64" s="58">
        <v>8001.41</v>
      </c>
      <c r="D64" s="58">
        <v>156.18</v>
      </c>
      <c r="E64" s="58">
        <v>8001.41</v>
      </c>
      <c r="F64" s="58">
        <v>156.18</v>
      </c>
      <c r="G64">
        <v>0</v>
      </c>
      <c r="H64" s="59" t="s">
        <v>747</v>
      </c>
      <c r="I64">
        <v>1</v>
      </c>
      <c r="K64" s="51">
        <v>1</v>
      </c>
    </row>
    <row r="65" spans="1:9" ht="15" customHeight="1" x14ac:dyDescent="0.25">
      <c r="A65" s="1">
        <v>170156</v>
      </c>
      <c r="B65" s="57" t="s">
        <v>765</v>
      </c>
      <c r="C65" s="58">
        <v>5106.83</v>
      </c>
      <c r="D65" s="58">
        <v>78.14</v>
      </c>
      <c r="E65" s="58">
        <v>5106.83</v>
      </c>
      <c r="F65" s="58">
        <v>78.14</v>
      </c>
      <c r="G65">
        <v>0</v>
      </c>
      <c r="H65" s="59" t="s">
        <v>750</v>
      </c>
      <c r="I65">
        <v>1</v>
      </c>
    </row>
    <row r="66" spans="1:9" ht="15" customHeight="1" x14ac:dyDescent="0.25">
      <c r="A66" s="1">
        <v>170171</v>
      </c>
      <c r="B66" s="57" t="s">
        <v>766</v>
      </c>
      <c r="C66" s="58">
        <v>1095.6199999999999</v>
      </c>
      <c r="D66" s="58">
        <v>32.22</v>
      </c>
      <c r="E66" s="58">
        <v>1095.6199999999999</v>
      </c>
      <c r="F66" s="58">
        <v>32.22</v>
      </c>
      <c r="G66">
        <v>0</v>
      </c>
      <c r="H66" s="59" t="s">
        <v>750</v>
      </c>
      <c r="I66">
        <v>1</v>
      </c>
    </row>
    <row r="67" spans="1:9" ht="15" customHeight="1" x14ac:dyDescent="0.25">
      <c r="A67" s="1">
        <v>170175</v>
      </c>
      <c r="B67" s="57" t="s">
        <v>767</v>
      </c>
      <c r="C67" s="58">
        <v>4040.2</v>
      </c>
      <c r="D67" s="58">
        <v>264.58</v>
      </c>
      <c r="E67" s="58">
        <v>4040.2</v>
      </c>
      <c r="F67" s="58">
        <v>264.58</v>
      </c>
      <c r="G67">
        <v>0</v>
      </c>
      <c r="H67" s="59" t="s">
        <v>750</v>
      </c>
      <c r="I67">
        <v>1</v>
      </c>
    </row>
    <row r="68" spans="1:9" ht="15" customHeight="1" x14ac:dyDescent="0.25">
      <c r="A68" s="1">
        <v>170177</v>
      </c>
      <c r="B68" s="57" t="s">
        <v>92</v>
      </c>
      <c r="C68" s="58">
        <v>4302.66</v>
      </c>
      <c r="D68" s="58">
        <v>67.25</v>
      </c>
      <c r="E68" s="58">
        <v>4302.66</v>
      </c>
      <c r="F68" s="58">
        <v>67.25</v>
      </c>
      <c r="G68">
        <v>0</v>
      </c>
      <c r="H68" s="59" t="s">
        <v>747</v>
      </c>
      <c r="I68">
        <v>1</v>
      </c>
    </row>
    <row r="69" spans="1:9" ht="15" customHeight="1" x14ac:dyDescent="0.25">
      <c r="A69" s="1">
        <v>170179</v>
      </c>
      <c r="B69" s="57" t="s">
        <v>93</v>
      </c>
      <c r="C69" s="58">
        <v>5409.93</v>
      </c>
      <c r="D69" s="58">
        <v>29.21</v>
      </c>
      <c r="E69" s="58">
        <v>5409.93</v>
      </c>
      <c r="F69" s="58">
        <v>29.21</v>
      </c>
      <c r="G69">
        <v>0</v>
      </c>
      <c r="H69" s="59" t="s">
        <v>747</v>
      </c>
      <c r="I69">
        <v>0</v>
      </c>
    </row>
    <row r="70" spans="1:9" ht="15" customHeight="1" x14ac:dyDescent="0.25">
      <c r="A70" s="1">
        <v>170183</v>
      </c>
      <c r="B70" s="57" t="s">
        <v>94</v>
      </c>
      <c r="C70" s="58">
        <v>3993.31</v>
      </c>
      <c r="D70" s="58">
        <v>29.87</v>
      </c>
      <c r="E70" s="58">
        <v>3993.31</v>
      </c>
      <c r="F70" s="58">
        <v>29.87</v>
      </c>
      <c r="G70">
        <v>0</v>
      </c>
      <c r="H70" s="59" t="s">
        <v>747</v>
      </c>
      <c r="I70">
        <v>1</v>
      </c>
    </row>
    <row r="71" spans="1:9" ht="15" customHeight="1" x14ac:dyDescent="0.25">
      <c r="A71" s="1">
        <v>170189</v>
      </c>
      <c r="B71" s="57" t="s">
        <v>95</v>
      </c>
      <c r="C71" s="58">
        <v>1502.63</v>
      </c>
      <c r="D71" s="58">
        <v>26.31</v>
      </c>
      <c r="E71" s="58">
        <v>1502.63</v>
      </c>
      <c r="F71" s="58">
        <v>26.31</v>
      </c>
      <c r="G71">
        <v>0</v>
      </c>
      <c r="H71" s="59" t="s">
        <v>747</v>
      </c>
      <c r="I71">
        <v>1</v>
      </c>
    </row>
    <row r="72" spans="1:9" ht="15" customHeight="1" x14ac:dyDescent="0.25">
      <c r="A72" s="1">
        <v>170191</v>
      </c>
      <c r="B72" s="57" t="s">
        <v>768</v>
      </c>
      <c r="C72" s="58">
        <v>12335.93</v>
      </c>
      <c r="D72" s="58">
        <v>26.67</v>
      </c>
      <c r="E72" s="58">
        <v>12335.93</v>
      </c>
      <c r="F72" s="58">
        <v>26.67</v>
      </c>
      <c r="G72">
        <v>0</v>
      </c>
      <c r="H72" s="59" t="s">
        <v>750</v>
      </c>
      <c r="I72">
        <v>1</v>
      </c>
    </row>
    <row r="73" spans="1:9" ht="15" customHeight="1" x14ac:dyDescent="0.25">
      <c r="A73" s="1">
        <v>170192</v>
      </c>
      <c r="B73" s="57" t="s">
        <v>96</v>
      </c>
      <c r="C73" s="58">
        <v>5097.82</v>
      </c>
      <c r="D73" s="58">
        <v>17.079999999999998</v>
      </c>
      <c r="E73" s="58">
        <v>5097.82</v>
      </c>
      <c r="F73" s="58">
        <v>17.079999999999998</v>
      </c>
      <c r="G73">
        <v>0</v>
      </c>
      <c r="H73" s="59" t="s">
        <v>747</v>
      </c>
      <c r="I73">
        <v>1</v>
      </c>
    </row>
    <row r="74" spans="1:9" ht="15" customHeight="1" x14ac:dyDescent="0.25">
      <c r="A74" s="1">
        <v>170195</v>
      </c>
      <c r="B74" s="57" t="s">
        <v>769</v>
      </c>
      <c r="C74" s="58">
        <v>463.76</v>
      </c>
      <c r="D74" s="58">
        <v>23.67</v>
      </c>
      <c r="E74" s="58">
        <v>463.76</v>
      </c>
      <c r="F74" s="58">
        <v>23.67</v>
      </c>
      <c r="G74">
        <v>0</v>
      </c>
      <c r="H74" s="59" t="s">
        <v>750</v>
      </c>
      <c r="I74">
        <v>1</v>
      </c>
    </row>
    <row r="75" spans="1:9" ht="15" customHeight="1" x14ac:dyDescent="0.25">
      <c r="A75" s="1">
        <v>170196</v>
      </c>
      <c r="B75" s="57" t="s">
        <v>770</v>
      </c>
      <c r="C75" s="58">
        <v>10566.23</v>
      </c>
      <c r="D75" s="58">
        <v>106.67</v>
      </c>
      <c r="E75" s="58">
        <v>10566.23</v>
      </c>
      <c r="F75" s="58">
        <v>106.67</v>
      </c>
      <c r="G75">
        <v>0</v>
      </c>
      <c r="H75" s="59" t="s">
        <v>750</v>
      </c>
      <c r="I75">
        <v>1</v>
      </c>
    </row>
    <row r="76" spans="1:9" ht="15" customHeight="1" x14ac:dyDescent="0.25">
      <c r="A76" s="1">
        <v>170197</v>
      </c>
      <c r="B76" s="57" t="s">
        <v>771</v>
      </c>
      <c r="C76" s="58">
        <v>1307.73</v>
      </c>
      <c r="D76" s="58">
        <v>23.25</v>
      </c>
      <c r="E76" s="58">
        <v>1307.73</v>
      </c>
      <c r="F76" s="58">
        <v>23.25</v>
      </c>
      <c r="G76">
        <v>0</v>
      </c>
      <c r="H76" s="59" t="s">
        <v>750</v>
      </c>
      <c r="I76">
        <v>1</v>
      </c>
    </row>
    <row r="77" spans="1:9" ht="15" customHeight="1" x14ac:dyDescent="0.25">
      <c r="A77" s="1">
        <v>170200</v>
      </c>
      <c r="B77" s="57" t="s">
        <v>772</v>
      </c>
      <c r="C77" s="58">
        <v>1702.98</v>
      </c>
      <c r="D77" s="58">
        <v>68.760000000000005</v>
      </c>
      <c r="E77" s="58">
        <v>1702.98</v>
      </c>
      <c r="F77" s="58">
        <v>68.760000000000005</v>
      </c>
      <c r="G77">
        <v>0</v>
      </c>
      <c r="H77" s="59" t="s">
        <v>750</v>
      </c>
      <c r="I77">
        <v>1</v>
      </c>
    </row>
    <row r="78" spans="1:9" ht="15" customHeight="1" x14ac:dyDescent="0.25">
      <c r="A78" s="1">
        <v>170205</v>
      </c>
      <c r="B78" s="57" t="s">
        <v>773</v>
      </c>
      <c r="C78" s="58">
        <v>2542.0700000000002</v>
      </c>
      <c r="D78" s="58">
        <v>37.909999999999997</v>
      </c>
      <c r="E78" s="58">
        <v>2542.0700000000002</v>
      </c>
      <c r="F78" s="58">
        <v>37.909999999999997</v>
      </c>
      <c r="G78">
        <v>0</v>
      </c>
      <c r="H78" s="59" t="s">
        <v>750</v>
      </c>
      <c r="I78">
        <v>1</v>
      </c>
    </row>
    <row r="79" spans="1:9" ht="15" customHeight="1" x14ac:dyDescent="0.25">
      <c r="A79" s="1">
        <v>170206</v>
      </c>
      <c r="B79" s="57" t="s">
        <v>97</v>
      </c>
      <c r="C79" s="58">
        <v>1383.81</v>
      </c>
      <c r="D79" s="58">
        <v>14.8</v>
      </c>
      <c r="E79" s="58">
        <v>1383.81</v>
      </c>
      <c r="F79" s="58">
        <v>14.8</v>
      </c>
      <c r="G79">
        <v>0</v>
      </c>
      <c r="H79" s="59" t="s">
        <v>747</v>
      </c>
      <c r="I79">
        <v>1</v>
      </c>
    </row>
    <row r="80" spans="1:9" ht="15" customHeight="1" x14ac:dyDescent="0.25">
      <c r="A80" s="1">
        <v>170210</v>
      </c>
      <c r="B80" s="57" t="s">
        <v>774</v>
      </c>
      <c r="C80" s="58">
        <v>1431.37</v>
      </c>
      <c r="D80" s="58">
        <v>17.510000000000002</v>
      </c>
      <c r="E80" s="58">
        <v>1431.37</v>
      </c>
      <c r="F80" s="58">
        <v>17.510000000000002</v>
      </c>
      <c r="G80">
        <v>0</v>
      </c>
      <c r="H80" s="59" t="s">
        <v>750</v>
      </c>
      <c r="I80">
        <v>1</v>
      </c>
    </row>
    <row r="81" spans="1:11" ht="15" customHeight="1" x14ac:dyDescent="0.25">
      <c r="A81" s="1">
        <v>170215</v>
      </c>
      <c r="B81" s="57" t="s">
        <v>98</v>
      </c>
      <c r="C81" s="58">
        <v>836.53</v>
      </c>
      <c r="D81" s="58">
        <v>109.84</v>
      </c>
      <c r="E81" s="58">
        <v>836.53</v>
      </c>
      <c r="F81" s="58">
        <v>109.84</v>
      </c>
      <c r="G81">
        <v>0</v>
      </c>
      <c r="H81" s="59" t="s">
        <v>747</v>
      </c>
      <c r="I81">
        <v>0</v>
      </c>
    </row>
    <row r="82" spans="1:11" ht="15" customHeight="1" x14ac:dyDescent="0.25">
      <c r="A82" s="1">
        <v>170277</v>
      </c>
      <c r="B82" s="57" t="s">
        <v>775</v>
      </c>
      <c r="C82" s="58">
        <v>38.950000000000003</v>
      </c>
      <c r="D82" s="58">
        <v>24.46</v>
      </c>
      <c r="E82" s="58">
        <v>38.950000000000003</v>
      </c>
      <c r="F82" s="58">
        <v>24.46</v>
      </c>
      <c r="G82">
        <v>0</v>
      </c>
      <c r="H82" s="59" t="s">
        <v>750</v>
      </c>
      <c r="I82">
        <v>1</v>
      </c>
    </row>
    <row r="83" spans="1:11" ht="15" customHeight="1" x14ac:dyDescent="0.25">
      <c r="A83" s="1">
        <v>180216</v>
      </c>
      <c r="B83" s="57" t="s">
        <v>99</v>
      </c>
      <c r="C83" s="58">
        <v>6031.13</v>
      </c>
      <c r="D83" s="58">
        <v>107.64</v>
      </c>
      <c r="E83" s="58">
        <v>6031.13</v>
      </c>
      <c r="F83" s="58">
        <v>107.64</v>
      </c>
      <c r="G83">
        <v>0</v>
      </c>
      <c r="H83" s="59" t="s">
        <v>747</v>
      </c>
      <c r="I83">
        <v>1</v>
      </c>
    </row>
    <row r="84" spans="1:11" ht="15" customHeight="1" x14ac:dyDescent="0.25">
      <c r="A84" s="1">
        <v>190217</v>
      </c>
      <c r="B84" s="57" t="s">
        <v>100</v>
      </c>
      <c r="C84" s="58">
        <v>5153.2700000000004</v>
      </c>
      <c r="D84" s="58">
        <v>16.04</v>
      </c>
      <c r="E84" s="58">
        <v>5153.2700000000004</v>
      </c>
      <c r="F84" s="58">
        <v>16.04</v>
      </c>
      <c r="G84">
        <v>0</v>
      </c>
      <c r="H84" s="59" t="s">
        <v>747</v>
      </c>
      <c r="I84">
        <v>1</v>
      </c>
    </row>
    <row r="85" spans="1:11" ht="15" customHeight="1" x14ac:dyDescent="0.25">
      <c r="A85" s="1">
        <v>190219</v>
      </c>
      <c r="B85" s="57" t="s">
        <v>101</v>
      </c>
      <c r="C85" s="58">
        <v>5325.35</v>
      </c>
      <c r="D85" s="58">
        <v>31.11</v>
      </c>
      <c r="E85" s="58">
        <v>5325.35</v>
      </c>
      <c r="F85" s="58">
        <v>31.11</v>
      </c>
      <c r="G85">
        <v>0</v>
      </c>
      <c r="H85" s="59" t="s">
        <v>747</v>
      </c>
      <c r="I85">
        <v>1</v>
      </c>
      <c r="K85" s="51">
        <v>1</v>
      </c>
    </row>
    <row r="86" spans="1:11" ht="15" customHeight="1" x14ac:dyDescent="0.25">
      <c r="A86" s="1">
        <v>190220</v>
      </c>
      <c r="B86" s="57" t="s">
        <v>776</v>
      </c>
      <c r="C86" s="58">
        <v>126.66</v>
      </c>
      <c r="D86" s="58">
        <v>5.82</v>
      </c>
      <c r="E86" s="58">
        <v>126.66</v>
      </c>
      <c r="F86" s="58">
        <v>5.82</v>
      </c>
      <c r="G86">
        <v>0</v>
      </c>
      <c r="H86" s="59" t="s">
        <v>750</v>
      </c>
      <c r="I86">
        <v>1</v>
      </c>
    </row>
    <row r="87" spans="1:11" ht="15" customHeight="1" x14ac:dyDescent="0.25">
      <c r="A87" s="1">
        <v>190225</v>
      </c>
      <c r="B87" s="57" t="s">
        <v>777</v>
      </c>
      <c r="C87" s="58">
        <v>8090.23</v>
      </c>
      <c r="D87" s="58">
        <v>20.079999999999998</v>
      </c>
      <c r="E87" s="58">
        <v>8090.23</v>
      </c>
      <c r="F87" s="58">
        <v>20.079999999999998</v>
      </c>
      <c r="G87">
        <v>0</v>
      </c>
      <c r="H87" s="59" t="s">
        <v>750</v>
      </c>
      <c r="I87">
        <v>1</v>
      </c>
    </row>
    <row r="88" spans="1:11" ht="15" customHeight="1" x14ac:dyDescent="0.25">
      <c r="A88" s="1">
        <v>190226</v>
      </c>
      <c r="B88" s="57" t="s">
        <v>778</v>
      </c>
      <c r="C88" s="58">
        <v>29394.89</v>
      </c>
      <c r="D88" s="58">
        <v>50.06</v>
      </c>
      <c r="E88" s="58">
        <v>29394.89</v>
      </c>
      <c r="F88" s="58">
        <v>50.06</v>
      </c>
      <c r="G88">
        <v>0</v>
      </c>
      <c r="H88" s="59" t="s">
        <v>750</v>
      </c>
      <c r="I88">
        <v>1</v>
      </c>
    </row>
    <row r="89" spans="1:11" ht="15" customHeight="1" x14ac:dyDescent="0.25">
      <c r="A89" s="1">
        <v>190237</v>
      </c>
      <c r="B89" s="57" t="s">
        <v>779</v>
      </c>
      <c r="C89" s="58">
        <v>1202.1400000000001</v>
      </c>
      <c r="D89" s="58">
        <v>5.05</v>
      </c>
      <c r="E89" s="58">
        <v>1202.1400000000001</v>
      </c>
      <c r="F89" s="58">
        <v>5.05</v>
      </c>
      <c r="G89">
        <v>0</v>
      </c>
      <c r="H89" s="59" t="s">
        <v>750</v>
      </c>
      <c r="I89">
        <v>1</v>
      </c>
    </row>
    <row r="90" spans="1:11" ht="15" customHeight="1" x14ac:dyDescent="0.25">
      <c r="A90" s="1">
        <v>190238</v>
      </c>
      <c r="B90" s="57" t="s">
        <v>780</v>
      </c>
      <c r="C90" s="58">
        <v>2106.83</v>
      </c>
      <c r="D90" s="58">
        <v>3.47</v>
      </c>
      <c r="E90" s="58">
        <v>2106.83</v>
      </c>
      <c r="F90" s="58">
        <v>3.47</v>
      </c>
      <c r="G90">
        <v>0</v>
      </c>
      <c r="H90" s="59" t="s">
        <v>750</v>
      </c>
      <c r="I90">
        <v>1</v>
      </c>
    </row>
    <row r="91" spans="1:11" ht="15" customHeight="1" x14ac:dyDescent="0.25">
      <c r="A91" s="1">
        <v>190239</v>
      </c>
      <c r="B91" s="57" t="s">
        <v>162</v>
      </c>
      <c r="C91" s="58">
        <v>1022.49</v>
      </c>
      <c r="D91" s="58">
        <v>30.25</v>
      </c>
      <c r="E91" s="58">
        <v>1022.49</v>
      </c>
      <c r="F91" s="58">
        <v>30.25</v>
      </c>
      <c r="G91">
        <v>0</v>
      </c>
      <c r="H91" s="59" t="s">
        <v>750</v>
      </c>
      <c r="I91">
        <v>1</v>
      </c>
    </row>
    <row r="92" spans="1:11" ht="15" customHeight="1" x14ac:dyDescent="0.25">
      <c r="A92" s="1">
        <v>190243</v>
      </c>
      <c r="B92" s="57" t="s">
        <v>781</v>
      </c>
      <c r="C92" s="58">
        <v>2972.22</v>
      </c>
      <c r="D92" s="58">
        <v>16.420000000000002</v>
      </c>
      <c r="E92" s="58">
        <v>2972.22</v>
      </c>
      <c r="F92" s="58">
        <v>16.420000000000002</v>
      </c>
      <c r="G92">
        <v>0</v>
      </c>
      <c r="H92" s="59" t="s">
        <v>750</v>
      </c>
      <c r="I92">
        <v>1</v>
      </c>
    </row>
    <row r="93" spans="1:11" ht="15" customHeight="1" x14ac:dyDescent="0.25">
      <c r="A93" s="1">
        <v>190248</v>
      </c>
      <c r="B93" s="57" t="s">
        <v>102</v>
      </c>
      <c r="C93" s="58">
        <v>7063.77</v>
      </c>
      <c r="D93" s="58">
        <v>16.489999999999998</v>
      </c>
      <c r="E93" s="58">
        <v>7063.77</v>
      </c>
      <c r="F93" s="58">
        <v>16.489999999999998</v>
      </c>
      <c r="G93">
        <v>0</v>
      </c>
      <c r="H93" s="59" t="s">
        <v>747</v>
      </c>
      <c r="I93">
        <v>1</v>
      </c>
    </row>
    <row r="94" spans="1:11" ht="15" customHeight="1" x14ac:dyDescent="0.25">
      <c r="A94" s="1">
        <v>190249</v>
      </c>
      <c r="B94" s="57" t="s">
        <v>782</v>
      </c>
      <c r="C94" s="58">
        <v>8821.09</v>
      </c>
      <c r="D94" s="58">
        <v>28.16</v>
      </c>
      <c r="E94" s="58">
        <v>8821.09</v>
      </c>
      <c r="F94" s="58">
        <v>28.16</v>
      </c>
      <c r="G94">
        <v>0</v>
      </c>
      <c r="H94" s="59" t="s">
        <v>747</v>
      </c>
      <c r="I94">
        <v>1</v>
      </c>
    </row>
    <row r="95" spans="1:11" ht="15" customHeight="1" x14ac:dyDescent="0.25">
      <c r="A95" s="1">
        <v>190250</v>
      </c>
      <c r="B95" s="57" t="s">
        <v>783</v>
      </c>
      <c r="C95" s="58">
        <v>21576.82</v>
      </c>
      <c r="D95" s="58">
        <v>37.340000000000003</v>
      </c>
      <c r="E95" s="58">
        <v>21576.82</v>
      </c>
      <c r="F95" s="58">
        <v>37.340000000000003</v>
      </c>
      <c r="G95">
        <v>0</v>
      </c>
      <c r="H95" s="59" t="s">
        <v>750</v>
      </c>
      <c r="I95">
        <v>1</v>
      </c>
    </row>
    <row r="96" spans="1:11" ht="15" customHeight="1" x14ac:dyDescent="0.25">
      <c r="A96" s="1">
        <v>190253</v>
      </c>
      <c r="B96" s="57" t="s">
        <v>103</v>
      </c>
      <c r="C96" s="58">
        <v>1708.31</v>
      </c>
      <c r="D96" s="58">
        <v>14.49</v>
      </c>
      <c r="E96" s="58">
        <v>1708.31</v>
      </c>
      <c r="F96" s="58">
        <v>14.49</v>
      </c>
      <c r="G96">
        <v>0</v>
      </c>
      <c r="H96" s="59" t="s">
        <v>747</v>
      </c>
      <c r="I96">
        <v>1</v>
      </c>
    </row>
    <row r="97" spans="1:9" ht="15" customHeight="1" x14ac:dyDescent="0.25">
      <c r="A97" s="1">
        <v>193029</v>
      </c>
      <c r="B97" s="57" t="s">
        <v>104</v>
      </c>
      <c r="C97" s="58">
        <v>2510.4899999999998</v>
      </c>
      <c r="D97" s="58">
        <v>8.2100000000000009</v>
      </c>
      <c r="E97" s="58">
        <v>2510.4899999999998</v>
      </c>
      <c r="F97" s="58">
        <v>8.2100000000000009</v>
      </c>
      <c r="G97">
        <v>0</v>
      </c>
      <c r="H97" s="59" t="s">
        <v>747</v>
      </c>
      <c r="I97">
        <v>1</v>
      </c>
    </row>
    <row r="98" spans="1:9" ht="15" customHeight="1" x14ac:dyDescent="0.25">
      <c r="A98" s="1">
        <v>197251</v>
      </c>
      <c r="B98" s="57" t="s">
        <v>784</v>
      </c>
      <c r="C98" s="58">
        <v>948.65</v>
      </c>
      <c r="D98" s="58">
        <v>22.45</v>
      </c>
      <c r="E98" s="58">
        <v>948.65</v>
      </c>
      <c r="F98" s="58">
        <v>22.45</v>
      </c>
      <c r="G98">
        <v>0</v>
      </c>
      <c r="H98" s="59" t="s">
        <v>750</v>
      </c>
      <c r="I98">
        <v>1</v>
      </c>
    </row>
    <row r="99" spans="1:9" ht="15" customHeight="1" x14ac:dyDescent="0.25">
      <c r="A99" s="1">
        <v>200256</v>
      </c>
      <c r="B99" s="57" t="s">
        <v>105</v>
      </c>
      <c r="C99" s="58">
        <v>2862.79</v>
      </c>
      <c r="D99" s="58">
        <v>33.58</v>
      </c>
      <c r="E99" s="58">
        <v>2862.79</v>
      </c>
      <c r="F99" s="58">
        <v>33.58</v>
      </c>
      <c r="G99">
        <v>0</v>
      </c>
      <c r="H99" s="59" t="s">
        <v>747</v>
      </c>
      <c r="I99">
        <v>1</v>
      </c>
    </row>
    <row r="100" spans="1:9" ht="15" customHeight="1" x14ac:dyDescent="0.25">
      <c r="A100" s="1">
        <v>200257</v>
      </c>
      <c r="B100" s="57" t="s">
        <v>106</v>
      </c>
      <c r="C100" s="58">
        <v>1221.24</v>
      </c>
      <c r="D100" s="58">
        <v>5.18</v>
      </c>
      <c r="E100" s="58">
        <v>1221.24</v>
      </c>
      <c r="F100" s="58">
        <v>5.18</v>
      </c>
      <c r="G100">
        <v>0</v>
      </c>
      <c r="H100" s="59" t="s">
        <v>747</v>
      </c>
      <c r="I100">
        <v>1</v>
      </c>
    </row>
    <row r="101" spans="1:9" ht="15" customHeight="1" x14ac:dyDescent="0.25">
      <c r="A101" s="1">
        <v>200258</v>
      </c>
      <c r="B101" s="57" t="s">
        <v>785</v>
      </c>
      <c r="C101" s="58">
        <v>1529.62</v>
      </c>
      <c r="D101" s="58">
        <v>19.88</v>
      </c>
      <c r="E101" s="58">
        <v>1529.62</v>
      </c>
      <c r="F101" s="58">
        <v>19.88</v>
      </c>
      <c r="G101">
        <v>0</v>
      </c>
      <c r="H101" s="59" t="s">
        <v>750</v>
      </c>
      <c r="I101">
        <v>1</v>
      </c>
    </row>
    <row r="102" spans="1:9" ht="15" customHeight="1" x14ac:dyDescent="0.25">
      <c r="A102" s="1">
        <v>200259</v>
      </c>
      <c r="B102" s="57" t="s">
        <v>107</v>
      </c>
      <c r="C102" s="58">
        <v>4232.3900000000003</v>
      </c>
      <c r="D102" s="58">
        <v>10.08</v>
      </c>
      <c r="E102" s="58">
        <v>4232.3900000000003</v>
      </c>
      <c r="F102" s="58">
        <v>10.08</v>
      </c>
      <c r="G102">
        <v>0</v>
      </c>
      <c r="H102" s="59" t="s">
        <v>747</v>
      </c>
      <c r="I102">
        <v>1</v>
      </c>
    </row>
    <row r="103" spans="1:9" ht="15" customHeight="1" x14ac:dyDescent="0.25">
      <c r="A103" s="1">
        <v>200267</v>
      </c>
      <c r="B103" s="57" t="s">
        <v>108</v>
      </c>
      <c r="C103" s="58">
        <v>5307.93</v>
      </c>
      <c r="D103" s="58">
        <v>11.35</v>
      </c>
      <c r="E103" s="58">
        <v>5307.93</v>
      </c>
      <c r="F103" s="58">
        <v>11.35</v>
      </c>
      <c r="G103">
        <v>0</v>
      </c>
      <c r="H103" s="59" t="s">
        <v>747</v>
      </c>
      <c r="I103">
        <v>1</v>
      </c>
    </row>
    <row r="104" spans="1:9" ht="15" customHeight="1" x14ac:dyDescent="0.25">
      <c r="A104" s="1">
        <v>200277</v>
      </c>
      <c r="B104" s="57" t="s">
        <v>109</v>
      </c>
      <c r="C104" s="58">
        <v>2460.2399999999998</v>
      </c>
      <c r="D104" s="58">
        <v>31.7</v>
      </c>
      <c r="E104" s="58">
        <v>2460.2399999999998</v>
      </c>
      <c r="F104" s="58">
        <v>31.7</v>
      </c>
      <c r="G104">
        <v>0</v>
      </c>
      <c r="H104" s="59" t="s">
        <v>747</v>
      </c>
      <c r="I104">
        <v>1</v>
      </c>
    </row>
    <row r="105" spans="1:9" ht="15" customHeight="1" x14ac:dyDescent="0.25">
      <c r="A105" s="1">
        <v>210330</v>
      </c>
      <c r="B105" s="57" t="s">
        <v>110</v>
      </c>
      <c r="C105" s="58">
        <v>5320.4</v>
      </c>
      <c r="D105" s="58">
        <v>125.97</v>
      </c>
      <c r="E105" s="58">
        <v>5320.4</v>
      </c>
      <c r="F105" s="58">
        <v>125.97</v>
      </c>
      <c r="G105">
        <v>0</v>
      </c>
      <c r="H105" s="59" t="s">
        <v>747</v>
      </c>
      <c r="I105">
        <v>1</v>
      </c>
    </row>
    <row r="106" spans="1:9" ht="15" customHeight="1" x14ac:dyDescent="0.25">
      <c r="A106" s="1">
        <v>210331</v>
      </c>
      <c r="B106" s="57" t="s">
        <v>111</v>
      </c>
      <c r="C106" s="58">
        <v>3043.86</v>
      </c>
      <c r="D106" s="58">
        <v>10.25</v>
      </c>
      <c r="E106" s="58">
        <v>3043.86</v>
      </c>
      <c r="F106" s="58">
        <v>10.25</v>
      </c>
      <c r="G106">
        <v>0</v>
      </c>
      <c r="H106" s="59" t="s">
        <v>747</v>
      </c>
      <c r="I106">
        <v>1</v>
      </c>
    </row>
    <row r="107" spans="1:9" ht="15" customHeight="1" x14ac:dyDescent="0.25">
      <c r="A107" s="1">
        <v>210335</v>
      </c>
      <c r="B107" s="57" t="s">
        <v>112</v>
      </c>
      <c r="C107" s="58">
        <v>9469.17</v>
      </c>
      <c r="D107" s="58">
        <v>18.940000000000001</v>
      </c>
      <c r="E107" s="58">
        <v>9469.17</v>
      </c>
      <c r="F107" s="58">
        <v>18.940000000000001</v>
      </c>
      <c r="G107">
        <v>0</v>
      </c>
      <c r="H107" s="59" t="s">
        <v>747</v>
      </c>
      <c r="I107">
        <v>1</v>
      </c>
    </row>
    <row r="108" spans="1:9" ht="15" customHeight="1" x14ac:dyDescent="0.25">
      <c r="A108" s="1">
        <v>210338</v>
      </c>
      <c r="B108" s="57" t="s">
        <v>113</v>
      </c>
      <c r="C108" s="58">
        <v>11468.22</v>
      </c>
      <c r="D108" s="58">
        <v>33.06</v>
      </c>
      <c r="E108" s="58">
        <v>11468.22</v>
      </c>
      <c r="F108" s="58">
        <v>33.06</v>
      </c>
      <c r="G108">
        <v>0</v>
      </c>
      <c r="H108" s="59" t="s">
        <v>747</v>
      </c>
      <c r="I108">
        <v>1</v>
      </c>
    </row>
    <row r="109" spans="1:9" ht="15" customHeight="1" x14ac:dyDescent="0.25">
      <c r="A109" s="1">
        <v>220324</v>
      </c>
      <c r="B109" s="57" t="s">
        <v>786</v>
      </c>
      <c r="C109" s="58">
        <v>5488.01</v>
      </c>
      <c r="D109" s="58">
        <v>119.99</v>
      </c>
      <c r="E109" s="58">
        <v>5488.01</v>
      </c>
      <c r="F109" s="58">
        <v>119.99</v>
      </c>
      <c r="G109">
        <v>0</v>
      </c>
      <c r="H109" s="59" t="s">
        <v>750</v>
      </c>
      <c r="I109">
        <v>1</v>
      </c>
    </row>
    <row r="110" spans="1:9" ht="15" customHeight="1" x14ac:dyDescent="0.25">
      <c r="A110" s="1">
        <v>220338</v>
      </c>
      <c r="B110" s="57" t="s">
        <v>114</v>
      </c>
      <c r="C110" s="58">
        <v>714.19</v>
      </c>
      <c r="D110" s="58">
        <v>10.85</v>
      </c>
      <c r="E110" s="58">
        <v>714.19</v>
      </c>
      <c r="F110" s="58">
        <v>10.85</v>
      </c>
      <c r="G110">
        <v>0</v>
      </c>
      <c r="H110" s="59" t="s">
        <v>747</v>
      </c>
      <c r="I110">
        <v>1</v>
      </c>
    </row>
    <row r="111" spans="1:9" ht="15" customHeight="1" x14ac:dyDescent="0.25">
      <c r="A111" s="1">
        <v>220344</v>
      </c>
      <c r="B111" s="57" t="s">
        <v>115</v>
      </c>
      <c r="C111" s="58">
        <v>7252.21</v>
      </c>
      <c r="D111" s="58">
        <v>15.84</v>
      </c>
      <c r="E111" s="58">
        <v>7252.21</v>
      </c>
      <c r="F111" s="58">
        <v>15.84</v>
      </c>
      <c r="G111">
        <v>0</v>
      </c>
      <c r="H111" s="59" t="s">
        <v>747</v>
      </c>
      <c r="I111">
        <v>1</v>
      </c>
    </row>
    <row r="112" spans="1:9" ht="15" customHeight="1" x14ac:dyDescent="0.25">
      <c r="A112" s="1">
        <v>220346</v>
      </c>
      <c r="B112" s="57" t="s">
        <v>116</v>
      </c>
      <c r="C112" s="58">
        <v>14693.45</v>
      </c>
      <c r="D112" s="58">
        <v>37.76</v>
      </c>
      <c r="E112" s="58">
        <v>14693.45</v>
      </c>
      <c r="F112" s="58">
        <v>37.76</v>
      </c>
      <c r="G112">
        <v>0</v>
      </c>
      <c r="H112" s="59" t="s">
        <v>747</v>
      </c>
      <c r="I112">
        <v>1</v>
      </c>
    </row>
    <row r="113" spans="1:9" ht="15" customHeight="1" x14ac:dyDescent="0.25">
      <c r="A113" s="1">
        <v>220347</v>
      </c>
      <c r="B113" s="57" t="s">
        <v>117</v>
      </c>
      <c r="C113" s="58">
        <v>7519.52</v>
      </c>
      <c r="D113" s="58">
        <v>15.3</v>
      </c>
      <c r="E113" s="58">
        <v>7519.52</v>
      </c>
      <c r="F113" s="58">
        <v>15.3</v>
      </c>
      <c r="G113">
        <v>0</v>
      </c>
      <c r="H113" s="59" t="s">
        <v>747</v>
      </c>
      <c r="I113">
        <v>1</v>
      </c>
    </row>
    <row r="114" spans="1:9" ht="15" customHeight="1" x14ac:dyDescent="0.25">
      <c r="A114" s="1">
        <v>220348</v>
      </c>
      <c r="B114" s="57" t="s">
        <v>118</v>
      </c>
      <c r="C114" s="58">
        <v>13970.17</v>
      </c>
      <c r="D114" s="58">
        <v>22.32</v>
      </c>
      <c r="E114" s="58">
        <v>13970.17</v>
      </c>
      <c r="F114" s="58">
        <v>22.32</v>
      </c>
      <c r="G114">
        <v>0</v>
      </c>
      <c r="H114" s="59" t="s">
        <v>747</v>
      </c>
      <c r="I114">
        <v>1</v>
      </c>
    </row>
    <row r="115" spans="1:9" ht="15" customHeight="1" x14ac:dyDescent="0.25">
      <c r="A115" s="1">
        <v>220351</v>
      </c>
      <c r="B115" s="57" t="s">
        <v>119</v>
      </c>
      <c r="C115" s="58">
        <v>20448.2</v>
      </c>
      <c r="D115" s="58">
        <v>37.729999999999997</v>
      </c>
      <c r="E115" s="58">
        <v>20448.2</v>
      </c>
      <c r="F115" s="58">
        <v>37.729999999999997</v>
      </c>
      <c r="G115">
        <v>0</v>
      </c>
      <c r="H115" s="59" t="s">
        <v>747</v>
      </c>
      <c r="I115">
        <v>1</v>
      </c>
    </row>
    <row r="116" spans="1:9" ht="15" customHeight="1" x14ac:dyDescent="0.25">
      <c r="A116" s="1">
        <v>220354</v>
      </c>
      <c r="B116" s="57" t="s">
        <v>120</v>
      </c>
      <c r="C116" s="58">
        <v>7289.49</v>
      </c>
      <c r="D116" s="58">
        <v>110.01</v>
      </c>
      <c r="E116" s="58">
        <v>7289.49</v>
      </c>
      <c r="F116" s="58">
        <v>110.01</v>
      </c>
      <c r="G116">
        <v>0</v>
      </c>
      <c r="H116" s="59" t="s">
        <v>747</v>
      </c>
      <c r="I116">
        <v>1</v>
      </c>
    </row>
    <row r="117" spans="1:9" ht="15" customHeight="1" x14ac:dyDescent="0.25">
      <c r="A117" s="1">
        <v>220355</v>
      </c>
      <c r="B117" s="57" t="s">
        <v>121</v>
      </c>
      <c r="C117" s="58">
        <v>6099.73</v>
      </c>
      <c r="D117" s="58">
        <v>12.86</v>
      </c>
      <c r="E117" s="58">
        <v>6099.73</v>
      </c>
      <c r="F117" s="58">
        <v>12.86</v>
      </c>
      <c r="G117">
        <v>0</v>
      </c>
      <c r="H117" s="59" t="s">
        <v>747</v>
      </c>
      <c r="I117">
        <v>1</v>
      </c>
    </row>
    <row r="118" spans="1:9" ht="15" customHeight="1" x14ac:dyDescent="0.25">
      <c r="A118" s="1">
        <v>220358</v>
      </c>
      <c r="B118" s="57" t="s">
        <v>122</v>
      </c>
      <c r="C118" s="58">
        <v>9219.82</v>
      </c>
      <c r="D118" s="58">
        <v>21.75</v>
      </c>
      <c r="E118" s="58">
        <v>9219.82</v>
      </c>
      <c r="F118" s="58">
        <v>21.75</v>
      </c>
      <c r="G118">
        <v>0</v>
      </c>
      <c r="H118" s="59" t="s">
        <v>747</v>
      </c>
      <c r="I118">
        <v>1</v>
      </c>
    </row>
    <row r="119" spans="1:9" ht="15" customHeight="1" x14ac:dyDescent="0.25">
      <c r="A119" s="1">
        <v>220360</v>
      </c>
      <c r="B119" s="57" t="s">
        <v>123</v>
      </c>
      <c r="C119" s="58">
        <v>16377.63</v>
      </c>
      <c r="D119" s="58">
        <v>37.380000000000003</v>
      </c>
      <c r="E119" s="58">
        <v>16377.63</v>
      </c>
      <c r="F119" s="58">
        <v>37.380000000000003</v>
      </c>
      <c r="G119">
        <v>0</v>
      </c>
      <c r="H119" s="59" t="s">
        <v>747</v>
      </c>
      <c r="I119">
        <v>1</v>
      </c>
    </row>
    <row r="120" spans="1:9" ht="15" customHeight="1" x14ac:dyDescent="0.25">
      <c r="A120" s="1">
        <v>220365</v>
      </c>
      <c r="B120" s="57" t="s">
        <v>124</v>
      </c>
      <c r="C120" s="58">
        <v>1035.23</v>
      </c>
      <c r="D120" s="58">
        <v>10.9</v>
      </c>
      <c r="E120" s="58">
        <v>1035.23</v>
      </c>
      <c r="F120" s="58">
        <v>10.9</v>
      </c>
      <c r="G120">
        <v>0</v>
      </c>
      <c r="H120" s="59" t="s">
        <v>747</v>
      </c>
      <c r="I120">
        <v>1</v>
      </c>
    </row>
    <row r="121" spans="1:9" ht="15" customHeight="1" x14ac:dyDescent="0.25">
      <c r="A121" s="1">
        <v>220368</v>
      </c>
      <c r="B121" s="57" t="s">
        <v>125</v>
      </c>
      <c r="C121" s="58">
        <v>9930.73</v>
      </c>
      <c r="D121" s="58">
        <v>64.8</v>
      </c>
      <c r="E121" s="58">
        <v>9930.73</v>
      </c>
      <c r="F121" s="58">
        <v>64.8</v>
      </c>
      <c r="G121">
        <v>0</v>
      </c>
      <c r="H121" s="59" t="s">
        <v>747</v>
      </c>
      <c r="I121">
        <v>1</v>
      </c>
    </row>
    <row r="122" spans="1:9" ht="15" customHeight="1" x14ac:dyDescent="0.25">
      <c r="A122" s="1">
        <v>220369</v>
      </c>
      <c r="B122" s="57" t="s">
        <v>126</v>
      </c>
      <c r="C122" s="58">
        <v>5423.41</v>
      </c>
      <c r="D122" s="58">
        <v>18.93</v>
      </c>
      <c r="E122" s="58">
        <v>5423.41</v>
      </c>
      <c r="F122" s="58">
        <v>18.93</v>
      </c>
      <c r="G122">
        <v>0</v>
      </c>
      <c r="H122" s="59" t="s">
        <v>747</v>
      </c>
      <c r="I122">
        <v>1</v>
      </c>
    </row>
    <row r="123" spans="1:9" ht="15" customHeight="1" x14ac:dyDescent="0.25">
      <c r="A123" s="1">
        <v>220371</v>
      </c>
      <c r="B123" s="57" t="s">
        <v>787</v>
      </c>
      <c r="C123" s="58">
        <v>9314.27</v>
      </c>
      <c r="D123" s="58">
        <v>49.98</v>
      </c>
      <c r="E123" s="58">
        <v>9314.27</v>
      </c>
      <c r="F123" s="58">
        <v>49.98</v>
      </c>
      <c r="G123">
        <v>0</v>
      </c>
      <c r="H123" s="59" t="s">
        <v>747</v>
      </c>
      <c r="I123">
        <v>0</v>
      </c>
    </row>
    <row r="124" spans="1:9" ht="15" customHeight="1" x14ac:dyDescent="0.25">
      <c r="A124" s="1">
        <v>220375</v>
      </c>
      <c r="B124" s="57" t="s">
        <v>127</v>
      </c>
      <c r="C124" s="58">
        <v>9128.6200000000008</v>
      </c>
      <c r="D124" s="58">
        <v>50.09</v>
      </c>
      <c r="E124" s="58">
        <v>9128.6200000000008</v>
      </c>
      <c r="F124" s="58">
        <v>50.09</v>
      </c>
      <c r="G124">
        <v>0</v>
      </c>
      <c r="H124" s="59" t="s">
        <v>747</v>
      </c>
      <c r="I124">
        <v>1</v>
      </c>
    </row>
    <row r="125" spans="1:9" ht="15" customHeight="1" x14ac:dyDescent="0.25">
      <c r="A125" s="1">
        <v>220376</v>
      </c>
      <c r="B125" s="57" t="s">
        <v>128</v>
      </c>
      <c r="C125" s="58">
        <v>4345.6000000000004</v>
      </c>
      <c r="D125" s="58">
        <v>27.09</v>
      </c>
      <c r="E125" s="58">
        <v>4345.6000000000004</v>
      </c>
      <c r="F125" s="58">
        <v>27.09</v>
      </c>
      <c r="G125">
        <v>0</v>
      </c>
      <c r="H125" s="59" t="s">
        <v>747</v>
      </c>
      <c r="I125">
        <v>1</v>
      </c>
    </row>
    <row r="126" spans="1:9" ht="15" customHeight="1" x14ac:dyDescent="0.25">
      <c r="A126" s="1">
        <v>220377</v>
      </c>
      <c r="B126" s="57" t="s">
        <v>129</v>
      </c>
      <c r="C126" s="58">
        <v>13240.53</v>
      </c>
      <c r="D126" s="58">
        <v>11.05</v>
      </c>
      <c r="E126" s="58">
        <v>13240.53</v>
      </c>
      <c r="F126" s="58">
        <v>11.05</v>
      </c>
      <c r="G126">
        <v>0</v>
      </c>
      <c r="H126" s="59" t="s">
        <v>747</v>
      </c>
      <c r="I126">
        <v>1</v>
      </c>
    </row>
    <row r="127" spans="1:9" ht="15" customHeight="1" x14ac:dyDescent="0.25">
      <c r="A127" s="1">
        <v>220378</v>
      </c>
      <c r="B127" s="57" t="s">
        <v>130</v>
      </c>
      <c r="C127" s="58">
        <v>11015.64</v>
      </c>
      <c r="D127" s="58">
        <v>13.83</v>
      </c>
      <c r="E127" s="58">
        <v>11015.64</v>
      </c>
      <c r="F127" s="58">
        <v>13.83</v>
      </c>
      <c r="G127">
        <v>0</v>
      </c>
      <c r="H127" s="59" t="s">
        <v>747</v>
      </c>
      <c r="I127">
        <v>1</v>
      </c>
    </row>
    <row r="128" spans="1:9" ht="15" customHeight="1" x14ac:dyDescent="0.25">
      <c r="A128" s="1">
        <v>220379</v>
      </c>
      <c r="B128" s="57" t="s">
        <v>131</v>
      </c>
      <c r="C128" s="58">
        <v>10975.82</v>
      </c>
      <c r="D128" s="58">
        <v>12.68</v>
      </c>
      <c r="E128" s="58">
        <v>10975.82</v>
      </c>
      <c r="F128" s="58">
        <v>12.68</v>
      </c>
      <c r="G128">
        <v>0</v>
      </c>
      <c r="H128" s="59" t="s">
        <v>747</v>
      </c>
      <c r="I128">
        <v>1</v>
      </c>
    </row>
    <row r="129" spans="1:11" ht="15" customHeight="1" x14ac:dyDescent="0.25">
      <c r="A129" s="1">
        <v>220380</v>
      </c>
      <c r="B129" s="57" t="s">
        <v>788</v>
      </c>
      <c r="C129" s="58">
        <v>6037.12</v>
      </c>
      <c r="D129" s="58">
        <v>12.36</v>
      </c>
      <c r="E129" s="58">
        <v>6037.12</v>
      </c>
      <c r="F129" s="58">
        <v>12.36</v>
      </c>
      <c r="G129">
        <v>0</v>
      </c>
      <c r="H129" s="59" t="s">
        <v>750</v>
      </c>
      <c r="I129">
        <v>1</v>
      </c>
    </row>
    <row r="130" spans="1:11" ht="15" customHeight="1" x14ac:dyDescent="0.25">
      <c r="A130" s="1">
        <v>220381</v>
      </c>
      <c r="B130" s="57" t="s">
        <v>132</v>
      </c>
      <c r="C130" s="58">
        <v>13202.31</v>
      </c>
      <c r="D130" s="58">
        <v>12.6</v>
      </c>
      <c r="E130" s="58">
        <v>13202.31</v>
      </c>
      <c r="F130" s="58">
        <v>12.6</v>
      </c>
      <c r="G130">
        <v>0</v>
      </c>
      <c r="H130" s="59" t="s">
        <v>747</v>
      </c>
      <c r="I130">
        <v>1</v>
      </c>
    </row>
    <row r="131" spans="1:11" ht="15" customHeight="1" x14ac:dyDescent="0.25">
      <c r="A131" s="1">
        <v>220382</v>
      </c>
      <c r="B131" s="57" t="s">
        <v>133</v>
      </c>
      <c r="C131" s="58">
        <v>13758.32</v>
      </c>
      <c r="D131" s="58">
        <v>125.42</v>
      </c>
      <c r="E131" s="58">
        <v>13758.32</v>
      </c>
      <c r="F131" s="58">
        <v>125.42</v>
      </c>
      <c r="G131">
        <v>0</v>
      </c>
      <c r="H131" s="59" t="s">
        <v>747</v>
      </c>
      <c r="I131">
        <v>1</v>
      </c>
    </row>
    <row r="132" spans="1:11" ht="15" customHeight="1" x14ac:dyDescent="0.25">
      <c r="A132" s="1">
        <v>220389</v>
      </c>
      <c r="B132" s="57" t="s">
        <v>789</v>
      </c>
      <c r="C132" s="58">
        <v>7210.25</v>
      </c>
      <c r="D132" s="58">
        <v>35.72</v>
      </c>
      <c r="E132" s="58">
        <v>7210.25</v>
      </c>
      <c r="F132" s="58">
        <v>35.72</v>
      </c>
      <c r="G132">
        <v>0</v>
      </c>
      <c r="H132" s="59" t="s">
        <v>750</v>
      </c>
      <c r="I132">
        <v>1</v>
      </c>
    </row>
    <row r="133" spans="1:11" ht="15" customHeight="1" x14ac:dyDescent="0.25">
      <c r="A133" s="1">
        <v>220392</v>
      </c>
      <c r="B133" s="57" t="s">
        <v>134</v>
      </c>
      <c r="C133" s="58">
        <v>1741.9</v>
      </c>
      <c r="D133" s="58">
        <v>17.329999999999998</v>
      </c>
      <c r="E133" s="58">
        <v>1741.9</v>
      </c>
      <c r="F133" s="58">
        <v>17.329999999999998</v>
      </c>
      <c r="G133">
        <v>0</v>
      </c>
      <c r="H133" s="59" t="s">
        <v>747</v>
      </c>
      <c r="I133">
        <v>1</v>
      </c>
    </row>
    <row r="134" spans="1:11" ht="15" customHeight="1" x14ac:dyDescent="0.25">
      <c r="A134" s="1">
        <v>220394</v>
      </c>
      <c r="B134" s="57" t="s">
        <v>135</v>
      </c>
      <c r="C134" s="58">
        <v>10959</v>
      </c>
      <c r="D134" s="58">
        <v>12.53</v>
      </c>
      <c r="E134" s="58">
        <v>10959</v>
      </c>
      <c r="F134" s="58">
        <v>12.53</v>
      </c>
      <c r="G134">
        <v>0</v>
      </c>
      <c r="H134" s="59" t="s">
        <v>747</v>
      </c>
      <c r="I134">
        <v>1</v>
      </c>
    </row>
    <row r="135" spans="1:11" ht="15" customHeight="1" x14ac:dyDescent="0.25">
      <c r="A135" s="1">
        <v>230468</v>
      </c>
      <c r="B135" s="57" t="s">
        <v>136</v>
      </c>
      <c r="C135" s="58">
        <v>50407.49</v>
      </c>
      <c r="D135" s="58">
        <v>91.44</v>
      </c>
      <c r="E135" s="58">
        <v>50407.49</v>
      </c>
      <c r="F135" s="58">
        <v>91.44</v>
      </c>
      <c r="G135">
        <v>0</v>
      </c>
      <c r="H135" s="59" t="s">
        <v>747</v>
      </c>
      <c r="I135">
        <v>1</v>
      </c>
    </row>
    <row r="136" spans="1:11" ht="15" customHeight="1" x14ac:dyDescent="0.25">
      <c r="A136" s="1">
        <v>230469</v>
      </c>
      <c r="B136" s="57" t="s">
        <v>137</v>
      </c>
      <c r="C136" s="58">
        <v>1523.7</v>
      </c>
      <c r="D136" s="58">
        <v>26.23</v>
      </c>
      <c r="E136" s="58">
        <v>1523.7</v>
      </c>
      <c r="F136" s="58">
        <v>26.23</v>
      </c>
      <c r="G136">
        <v>0</v>
      </c>
      <c r="H136" s="59" t="s">
        <v>747</v>
      </c>
      <c r="I136">
        <v>1</v>
      </c>
      <c r="K136" s="51">
        <v>1</v>
      </c>
    </row>
    <row r="137" spans="1:11" ht="15" customHeight="1" x14ac:dyDescent="0.25">
      <c r="A137" s="1">
        <v>230473</v>
      </c>
      <c r="B137" s="57" t="s">
        <v>138</v>
      </c>
      <c r="C137" s="58">
        <v>19169.07</v>
      </c>
      <c r="D137" s="58">
        <v>50.63</v>
      </c>
      <c r="E137" s="58">
        <v>19169.07</v>
      </c>
      <c r="F137" s="58">
        <v>50.63</v>
      </c>
      <c r="G137">
        <v>0</v>
      </c>
      <c r="H137" s="59" t="s">
        <v>747</v>
      </c>
      <c r="I137">
        <v>1</v>
      </c>
    </row>
    <row r="138" spans="1:11" ht="15" customHeight="1" x14ac:dyDescent="0.25">
      <c r="A138" s="1">
        <v>230478</v>
      </c>
      <c r="B138" s="57" t="s">
        <v>790</v>
      </c>
      <c r="C138" s="58">
        <v>2296.2399999999998</v>
      </c>
      <c r="D138" s="58">
        <v>13.65</v>
      </c>
      <c r="E138" s="58">
        <v>2296.2399999999998</v>
      </c>
      <c r="F138" s="58">
        <v>13.65</v>
      </c>
      <c r="G138">
        <v>0</v>
      </c>
      <c r="H138" s="59" t="s">
        <v>750</v>
      </c>
      <c r="I138">
        <v>1</v>
      </c>
      <c r="K138" s="51">
        <v>1</v>
      </c>
    </row>
    <row r="139" spans="1:11" ht="15" customHeight="1" x14ac:dyDescent="0.25">
      <c r="A139" s="1">
        <v>230491</v>
      </c>
      <c r="B139" s="57" t="s">
        <v>791</v>
      </c>
      <c r="C139" s="58">
        <v>86900.86</v>
      </c>
      <c r="D139" s="58">
        <v>284.02999999999997</v>
      </c>
      <c r="E139" s="58">
        <v>86900.86</v>
      </c>
      <c r="F139" s="58">
        <v>284.02999999999997</v>
      </c>
      <c r="G139">
        <v>0</v>
      </c>
      <c r="H139" s="59" t="s">
        <v>750</v>
      </c>
      <c r="I139">
        <v>1</v>
      </c>
    </row>
    <row r="140" spans="1:11" ht="15" customHeight="1" x14ac:dyDescent="0.25">
      <c r="A140" s="1">
        <v>230494</v>
      </c>
      <c r="B140" s="57" t="s">
        <v>792</v>
      </c>
      <c r="C140" s="58">
        <v>560.28</v>
      </c>
      <c r="D140" s="58">
        <v>394.22</v>
      </c>
      <c r="E140" s="58">
        <v>560.28</v>
      </c>
      <c r="F140" s="58">
        <v>394.22</v>
      </c>
      <c r="G140">
        <v>0</v>
      </c>
      <c r="H140" s="59" t="s">
        <v>750</v>
      </c>
      <c r="I140">
        <v>1</v>
      </c>
    </row>
    <row r="141" spans="1:11" ht="15" customHeight="1" x14ac:dyDescent="0.25">
      <c r="A141" s="1">
        <v>230496</v>
      </c>
      <c r="B141" s="57" t="s">
        <v>793</v>
      </c>
      <c r="C141" s="58">
        <v>16182.99</v>
      </c>
      <c r="D141" s="58">
        <v>30.85</v>
      </c>
      <c r="E141" s="58">
        <v>16182.99</v>
      </c>
      <c r="F141" s="58">
        <v>30.85</v>
      </c>
      <c r="G141">
        <v>0</v>
      </c>
      <c r="H141" s="59" t="s">
        <v>750</v>
      </c>
      <c r="I141">
        <v>1</v>
      </c>
    </row>
    <row r="142" spans="1:11" ht="15" customHeight="1" x14ac:dyDescent="0.25">
      <c r="A142" s="1">
        <v>230497</v>
      </c>
      <c r="B142" s="57" t="s">
        <v>794</v>
      </c>
      <c r="C142" s="58">
        <v>3405.46</v>
      </c>
      <c r="D142" s="58">
        <v>78.22</v>
      </c>
      <c r="E142" s="58">
        <v>3405.46</v>
      </c>
      <c r="F142" s="58">
        <v>78.22</v>
      </c>
      <c r="G142">
        <v>0</v>
      </c>
      <c r="H142" s="59" t="s">
        <v>750</v>
      </c>
      <c r="I142">
        <v>1</v>
      </c>
    </row>
    <row r="143" spans="1:11" ht="15" customHeight="1" x14ac:dyDescent="0.25">
      <c r="A143" s="1">
        <v>230498</v>
      </c>
      <c r="B143" s="57" t="s">
        <v>139</v>
      </c>
      <c r="C143" s="58">
        <v>2108.34</v>
      </c>
      <c r="D143" s="58">
        <v>51.66</v>
      </c>
      <c r="E143" s="58">
        <v>2108.34</v>
      </c>
      <c r="F143" s="58">
        <v>51.66</v>
      </c>
      <c r="G143">
        <v>0</v>
      </c>
      <c r="H143" s="59" t="s">
        <v>747</v>
      </c>
      <c r="I143">
        <v>1</v>
      </c>
      <c r="K143" s="51">
        <v>1</v>
      </c>
    </row>
    <row r="144" spans="1:11" ht="15" customHeight="1" x14ac:dyDescent="0.25">
      <c r="A144" s="1">
        <v>230500</v>
      </c>
      <c r="B144" s="57" t="s">
        <v>795</v>
      </c>
      <c r="C144" s="58">
        <v>1212.0899999999999</v>
      </c>
      <c r="D144" s="58">
        <v>16.190000000000001</v>
      </c>
      <c r="E144" s="58">
        <v>1212.0899999999999</v>
      </c>
      <c r="F144" s="58">
        <v>16.190000000000001</v>
      </c>
      <c r="G144">
        <v>0</v>
      </c>
      <c r="H144" s="59" t="s">
        <v>750</v>
      </c>
      <c r="I144">
        <v>1</v>
      </c>
      <c r="K144" s="51">
        <v>1</v>
      </c>
    </row>
    <row r="145" spans="1:11" ht="15" customHeight="1" x14ac:dyDescent="0.25">
      <c r="A145" s="1">
        <v>230501</v>
      </c>
      <c r="B145" s="57" t="s">
        <v>796</v>
      </c>
      <c r="C145" s="58">
        <v>39313.83</v>
      </c>
      <c r="D145" s="58">
        <v>46.41</v>
      </c>
      <c r="E145" s="58">
        <v>39313.83</v>
      </c>
      <c r="F145" s="58">
        <v>46.41</v>
      </c>
      <c r="G145">
        <v>0</v>
      </c>
      <c r="H145" s="59" t="s">
        <v>750</v>
      </c>
      <c r="I145">
        <v>1</v>
      </c>
    </row>
    <row r="146" spans="1:11" ht="15" customHeight="1" x14ac:dyDescent="0.25">
      <c r="A146" s="1">
        <v>230502</v>
      </c>
      <c r="B146" s="57" t="s">
        <v>140</v>
      </c>
      <c r="C146" s="58">
        <v>23219.1</v>
      </c>
      <c r="D146" s="58">
        <v>15.99</v>
      </c>
      <c r="E146" s="58">
        <v>23219.1</v>
      </c>
      <c r="F146" s="58">
        <v>15.99</v>
      </c>
      <c r="G146">
        <v>0</v>
      </c>
      <c r="H146" s="59" t="s">
        <v>747</v>
      </c>
      <c r="I146">
        <v>1</v>
      </c>
    </row>
    <row r="147" spans="1:11" ht="15" customHeight="1" x14ac:dyDescent="0.25">
      <c r="A147" s="1">
        <v>230503</v>
      </c>
      <c r="B147" s="57" t="s">
        <v>797</v>
      </c>
      <c r="C147" s="58">
        <v>16370.15</v>
      </c>
      <c r="D147" s="58">
        <v>35.369999999999997</v>
      </c>
      <c r="E147" s="58">
        <v>16370.15</v>
      </c>
      <c r="F147" s="58">
        <v>35.369999999999997</v>
      </c>
      <c r="G147">
        <v>0</v>
      </c>
      <c r="H147" s="59" t="s">
        <v>750</v>
      </c>
      <c r="I147">
        <v>1</v>
      </c>
    </row>
    <row r="148" spans="1:11" ht="15" customHeight="1" x14ac:dyDescent="0.25">
      <c r="A148" s="1">
        <v>230505</v>
      </c>
      <c r="B148" s="57" t="s">
        <v>798</v>
      </c>
      <c r="C148" s="58">
        <v>3526.59</v>
      </c>
      <c r="D148" s="58">
        <v>16.32</v>
      </c>
      <c r="E148" s="58">
        <v>3526.59</v>
      </c>
      <c r="F148" s="58">
        <v>16.32</v>
      </c>
      <c r="G148">
        <v>0</v>
      </c>
      <c r="H148" s="59" t="s">
        <v>750</v>
      </c>
      <c r="I148">
        <v>1</v>
      </c>
      <c r="K148" s="51">
        <v>1</v>
      </c>
    </row>
    <row r="149" spans="1:11" ht="15" customHeight="1" x14ac:dyDescent="0.25">
      <c r="A149" s="1">
        <v>230510</v>
      </c>
      <c r="B149" s="57" t="s">
        <v>141</v>
      </c>
      <c r="C149" s="58">
        <v>13190.06</v>
      </c>
      <c r="D149" s="58">
        <v>23.44</v>
      </c>
      <c r="E149" s="58">
        <v>13190.06</v>
      </c>
      <c r="F149" s="58">
        <v>23.44</v>
      </c>
      <c r="G149">
        <v>0</v>
      </c>
      <c r="H149" s="59" t="s">
        <v>747</v>
      </c>
      <c r="I149">
        <v>1</v>
      </c>
      <c r="K149" s="51">
        <v>1</v>
      </c>
    </row>
    <row r="150" spans="1:11" ht="15" customHeight="1" x14ac:dyDescent="0.25">
      <c r="A150" s="1">
        <v>230511</v>
      </c>
      <c r="B150" s="57" t="s">
        <v>799</v>
      </c>
      <c r="C150" s="58">
        <v>36627.33</v>
      </c>
      <c r="D150" s="58">
        <v>51.24</v>
      </c>
      <c r="E150" s="58">
        <v>36627.33</v>
      </c>
      <c r="F150" s="58">
        <v>51.24</v>
      </c>
      <c r="G150">
        <v>0</v>
      </c>
      <c r="H150" s="59" t="s">
        <v>750</v>
      </c>
      <c r="I150">
        <v>1</v>
      </c>
    </row>
    <row r="151" spans="1:11" ht="15" customHeight="1" x14ac:dyDescent="0.25">
      <c r="A151" s="1">
        <v>240512</v>
      </c>
      <c r="B151" s="57" t="s">
        <v>142</v>
      </c>
      <c r="C151" s="58">
        <v>21379.62</v>
      </c>
      <c r="D151" s="58">
        <v>170.76</v>
      </c>
      <c r="E151" s="58">
        <v>21379.62</v>
      </c>
      <c r="F151" s="58">
        <v>170.76</v>
      </c>
      <c r="G151">
        <v>0</v>
      </c>
      <c r="H151" s="59" t="s">
        <v>747</v>
      </c>
      <c r="I151">
        <v>1</v>
      </c>
      <c r="K151" s="51">
        <v>1</v>
      </c>
    </row>
    <row r="152" spans="1:11" ht="15" customHeight="1" x14ac:dyDescent="0.25">
      <c r="A152" s="1">
        <v>240515</v>
      </c>
      <c r="B152" s="57" t="s">
        <v>800</v>
      </c>
      <c r="C152" s="58">
        <v>5672.84</v>
      </c>
      <c r="D152" s="58">
        <v>90.59</v>
      </c>
      <c r="E152" s="58">
        <v>5672.84</v>
      </c>
      <c r="F152" s="58">
        <v>90.59</v>
      </c>
      <c r="G152">
        <v>0</v>
      </c>
      <c r="H152" s="59" t="s">
        <v>750</v>
      </c>
      <c r="I152">
        <v>1</v>
      </c>
    </row>
    <row r="153" spans="1:11" ht="15" customHeight="1" x14ac:dyDescent="0.25">
      <c r="A153" s="1">
        <v>240516</v>
      </c>
      <c r="B153" s="57" t="s">
        <v>801</v>
      </c>
      <c r="C153" s="58">
        <v>14834.05</v>
      </c>
      <c r="D153" s="58">
        <v>21.05</v>
      </c>
      <c r="E153" s="58">
        <v>14834.05</v>
      </c>
      <c r="F153" s="58">
        <v>21.05</v>
      </c>
      <c r="G153">
        <v>0</v>
      </c>
      <c r="H153" s="59" t="s">
        <v>750</v>
      </c>
      <c r="I153">
        <v>1</v>
      </c>
    </row>
    <row r="154" spans="1:11" ht="15" customHeight="1" x14ac:dyDescent="0.25">
      <c r="A154" s="1">
        <v>240520</v>
      </c>
      <c r="B154" s="57" t="s">
        <v>143</v>
      </c>
      <c r="C154" s="58">
        <v>63631.03</v>
      </c>
      <c r="D154" s="58">
        <v>25.04</v>
      </c>
      <c r="E154" s="58">
        <v>63631.03</v>
      </c>
      <c r="F154" s="58">
        <v>25.04</v>
      </c>
      <c r="G154">
        <v>0</v>
      </c>
      <c r="H154" s="59" t="s">
        <v>747</v>
      </c>
      <c r="I154">
        <v>1</v>
      </c>
    </row>
    <row r="155" spans="1:11" ht="15" customHeight="1" x14ac:dyDescent="0.25">
      <c r="A155" s="1">
        <v>240521</v>
      </c>
      <c r="B155" s="57" t="s">
        <v>144</v>
      </c>
      <c r="C155" s="58">
        <v>27803.21</v>
      </c>
      <c r="D155" s="58">
        <v>306.70999999999998</v>
      </c>
      <c r="E155" s="58">
        <v>27803.21</v>
      </c>
      <c r="F155" s="58">
        <v>306.70999999999998</v>
      </c>
      <c r="G155">
        <v>0</v>
      </c>
      <c r="H155" s="59" t="s">
        <v>747</v>
      </c>
      <c r="I155">
        <v>1</v>
      </c>
    </row>
    <row r="156" spans="1:11" ht="15" customHeight="1" x14ac:dyDescent="0.25">
      <c r="A156" s="1">
        <v>240523</v>
      </c>
      <c r="B156" s="57" t="s">
        <v>145</v>
      </c>
      <c r="C156" s="58">
        <v>40651.919999999998</v>
      </c>
      <c r="D156" s="58">
        <v>147.99</v>
      </c>
      <c r="E156" s="58">
        <v>40651.919999999998</v>
      </c>
      <c r="F156" s="58">
        <v>147.99</v>
      </c>
      <c r="G156">
        <v>0</v>
      </c>
      <c r="H156" s="59" t="s">
        <v>747</v>
      </c>
      <c r="I156">
        <v>1</v>
      </c>
      <c r="K156" s="51">
        <v>1</v>
      </c>
    </row>
    <row r="157" spans="1:11" ht="15" customHeight="1" x14ac:dyDescent="0.25">
      <c r="A157" s="1">
        <v>240527</v>
      </c>
      <c r="B157" s="57" t="s">
        <v>470</v>
      </c>
      <c r="C157" s="58">
        <v>22735.27</v>
      </c>
      <c r="D157" s="58">
        <v>27.68</v>
      </c>
      <c r="E157" s="58">
        <v>22735.27</v>
      </c>
      <c r="F157" s="58">
        <v>27.68</v>
      </c>
      <c r="G157">
        <v>0</v>
      </c>
      <c r="H157" s="59" t="s">
        <v>747</v>
      </c>
      <c r="I157">
        <v>1</v>
      </c>
    </row>
    <row r="158" spans="1:11" ht="15" customHeight="1" x14ac:dyDescent="0.25">
      <c r="A158" s="1">
        <v>240528</v>
      </c>
      <c r="B158" s="57" t="s">
        <v>146</v>
      </c>
      <c r="C158" s="58">
        <v>112853.19</v>
      </c>
      <c r="D158" s="58">
        <v>104.35</v>
      </c>
      <c r="E158" s="58">
        <v>112853.19</v>
      </c>
      <c r="F158" s="58">
        <v>104.35</v>
      </c>
      <c r="G158">
        <v>0</v>
      </c>
      <c r="H158" s="59" t="s">
        <v>747</v>
      </c>
      <c r="I158">
        <v>1</v>
      </c>
    </row>
    <row r="159" spans="1:11" ht="15" customHeight="1" x14ac:dyDescent="0.25">
      <c r="A159" s="1">
        <v>240531</v>
      </c>
      <c r="B159" s="57" t="s">
        <v>147</v>
      </c>
      <c r="C159" s="58">
        <v>23224.66</v>
      </c>
      <c r="D159" s="58">
        <v>47.67</v>
      </c>
      <c r="E159" s="58">
        <v>23224.66</v>
      </c>
      <c r="F159" s="58">
        <v>47.67</v>
      </c>
      <c r="G159">
        <v>0</v>
      </c>
      <c r="H159" s="59" t="s">
        <v>747</v>
      </c>
      <c r="I159">
        <v>1</v>
      </c>
    </row>
    <row r="160" spans="1:11" ht="15" customHeight="1" x14ac:dyDescent="0.25">
      <c r="A160" s="1">
        <v>240532</v>
      </c>
      <c r="B160" s="57" t="s">
        <v>802</v>
      </c>
      <c r="C160" s="58">
        <v>680.27</v>
      </c>
      <c r="D160" s="58">
        <v>25.32</v>
      </c>
      <c r="E160" s="58">
        <v>680.27</v>
      </c>
      <c r="F160" s="58">
        <v>25.32</v>
      </c>
      <c r="G160">
        <v>0</v>
      </c>
      <c r="H160" s="59" t="s">
        <v>750</v>
      </c>
      <c r="I160">
        <v>1</v>
      </c>
    </row>
    <row r="161" spans="1:9" ht="15" customHeight="1" x14ac:dyDescent="0.25">
      <c r="A161" s="1">
        <v>240533</v>
      </c>
      <c r="B161" s="57" t="s">
        <v>148</v>
      </c>
      <c r="C161" s="58">
        <v>1968.98</v>
      </c>
      <c r="D161" s="58">
        <v>9.48</v>
      </c>
      <c r="E161" s="58">
        <v>1968.98</v>
      </c>
      <c r="F161" s="58">
        <v>9.48</v>
      </c>
      <c r="G161">
        <v>0</v>
      </c>
      <c r="H161" s="59" t="s">
        <v>747</v>
      </c>
      <c r="I161">
        <v>1</v>
      </c>
    </row>
    <row r="162" spans="1:9" ht="15" customHeight="1" x14ac:dyDescent="0.25">
      <c r="A162" s="1">
        <v>240535</v>
      </c>
      <c r="B162" s="57" t="s">
        <v>803</v>
      </c>
      <c r="C162" s="58">
        <v>939.54</v>
      </c>
      <c r="D162" s="58">
        <v>14.38</v>
      </c>
      <c r="E162" s="58">
        <v>939.54</v>
      </c>
      <c r="F162" s="58">
        <v>14.38</v>
      </c>
      <c r="G162">
        <v>0</v>
      </c>
      <c r="H162" s="59" t="s">
        <v>750</v>
      </c>
      <c r="I162">
        <v>1</v>
      </c>
    </row>
    <row r="163" spans="1:9" ht="15" customHeight="1" x14ac:dyDescent="0.25">
      <c r="A163" s="1">
        <v>240536</v>
      </c>
      <c r="B163" s="57" t="s">
        <v>149</v>
      </c>
      <c r="C163" s="58">
        <v>14391.26</v>
      </c>
      <c r="D163" s="58">
        <v>13.69</v>
      </c>
      <c r="E163" s="58">
        <v>14391.26</v>
      </c>
      <c r="F163" s="58">
        <v>13.69</v>
      </c>
      <c r="G163">
        <v>0</v>
      </c>
      <c r="H163" s="59" t="s">
        <v>747</v>
      </c>
      <c r="I163">
        <v>1</v>
      </c>
    </row>
    <row r="164" spans="1:9" ht="15" customHeight="1" x14ac:dyDescent="0.25">
      <c r="A164" s="1">
        <v>240538</v>
      </c>
      <c r="B164" s="57" t="s">
        <v>150</v>
      </c>
      <c r="C164" s="58">
        <v>14256.04</v>
      </c>
      <c r="D164" s="58">
        <v>32.56</v>
      </c>
      <c r="E164" s="58">
        <v>14256.04</v>
      </c>
      <c r="F164" s="58">
        <v>32.56</v>
      </c>
      <c r="G164">
        <v>0</v>
      </c>
      <c r="H164" s="59" t="s">
        <v>747</v>
      </c>
      <c r="I164">
        <v>1</v>
      </c>
    </row>
    <row r="165" spans="1:9" ht="15" customHeight="1" x14ac:dyDescent="0.25">
      <c r="A165" s="1">
        <v>240539</v>
      </c>
      <c r="B165" s="57" t="s">
        <v>151</v>
      </c>
      <c r="C165" s="58">
        <v>20064.64</v>
      </c>
      <c r="D165" s="58">
        <v>32.770000000000003</v>
      </c>
      <c r="E165" s="58">
        <v>20064.64</v>
      </c>
      <c r="F165" s="58">
        <v>32.770000000000003</v>
      </c>
      <c r="G165">
        <v>0</v>
      </c>
      <c r="H165" s="59" t="s">
        <v>747</v>
      </c>
      <c r="I165">
        <v>1</v>
      </c>
    </row>
    <row r="166" spans="1:9" ht="15" customHeight="1" x14ac:dyDescent="0.25">
      <c r="A166" s="1">
        <v>240541</v>
      </c>
      <c r="B166" s="57" t="s">
        <v>804</v>
      </c>
      <c r="C166" s="58">
        <v>2623</v>
      </c>
      <c r="D166" s="58">
        <v>20.94</v>
      </c>
      <c r="E166" s="58">
        <v>2623</v>
      </c>
      <c r="F166" s="58">
        <v>20.94</v>
      </c>
      <c r="G166">
        <v>0</v>
      </c>
      <c r="H166" s="59" t="s">
        <v>750</v>
      </c>
      <c r="I166">
        <v>1</v>
      </c>
    </row>
    <row r="167" spans="1:9" ht="15" customHeight="1" x14ac:dyDescent="0.25">
      <c r="A167" s="1">
        <v>240542</v>
      </c>
      <c r="B167" s="57" t="s">
        <v>805</v>
      </c>
      <c r="C167" s="58">
        <v>48713.34</v>
      </c>
      <c r="D167" s="58">
        <v>234.46</v>
      </c>
      <c r="E167" s="58">
        <v>48713.34</v>
      </c>
      <c r="F167" s="58">
        <v>234.46</v>
      </c>
      <c r="G167">
        <v>0</v>
      </c>
      <c r="H167" s="59" t="s">
        <v>747</v>
      </c>
      <c r="I167">
        <v>1</v>
      </c>
    </row>
    <row r="168" spans="1:9" ht="15" customHeight="1" x14ac:dyDescent="0.25">
      <c r="A168" s="1">
        <v>240544</v>
      </c>
      <c r="B168" s="57" t="s">
        <v>152</v>
      </c>
      <c r="C168" s="58">
        <v>5813.86</v>
      </c>
      <c r="D168" s="58">
        <v>33.39</v>
      </c>
      <c r="E168" s="58">
        <v>5813.86</v>
      </c>
      <c r="F168" s="58">
        <v>33.39</v>
      </c>
      <c r="G168">
        <v>0</v>
      </c>
      <c r="H168" s="59" t="s">
        <v>747</v>
      </c>
      <c r="I168">
        <v>1</v>
      </c>
    </row>
    <row r="169" spans="1:9" ht="15" customHeight="1" x14ac:dyDescent="0.25">
      <c r="A169" s="1">
        <v>240546</v>
      </c>
      <c r="B169" s="57" t="s">
        <v>806</v>
      </c>
      <c r="C169" s="58">
        <v>16160.98</v>
      </c>
      <c r="D169" s="58">
        <v>22.24</v>
      </c>
      <c r="E169" s="58">
        <v>16160.98</v>
      </c>
      <c r="F169" s="58">
        <v>22.24</v>
      </c>
      <c r="G169">
        <v>0</v>
      </c>
      <c r="H169" s="59" t="s">
        <v>750</v>
      </c>
      <c r="I169">
        <v>1</v>
      </c>
    </row>
    <row r="170" spans="1:9" ht="15" customHeight="1" x14ac:dyDescent="0.25">
      <c r="A170" s="1">
        <v>240550</v>
      </c>
      <c r="B170" s="57" t="s">
        <v>153</v>
      </c>
      <c r="C170" s="58">
        <v>13624.79</v>
      </c>
      <c r="D170" s="58">
        <v>16.88</v>
      </c>
      <c r="E170" s="58">
        <v>13624.79</v>
      </c>
      <c r="F170" s="58">
        <v>16.88</v>
      </c>
      <c r="G170">
        <v>0</v>
      </c>
      <c r="H170" s="59" t="s">
        <v>747</v>
      </c>
      <c r="I170">
        <v>1</v>
      </c>
    </row>
    <row r="171" spans="1:9" ht="15" customHeight="1" x14ac:dyDescent="0.25">
      <c r="A171" s="1">
        <v>240551</v>
      </c>
      <c r="B171" s="57" t="s">
        <v>154</v>
      </c>
      <c r="C171" s="58">
        <v>5598.13</v>
      </c>
      <c r="D171" s="58">
        <v>23.58</v>
      </c>
      <c r="E171" s="58">
        <v>5598.13</v>
      </c>
      <c r="F171" s="58">
        <v>23.58</v>
      </c>
      <c r="G171">
        <v>0</v>
      </c>
      <c r="H171" s="59" t="s">
        <v>747</v>
      </c>
      <c r="I171">
        <v>1</v>
      </c>
    </row>
    <row r="172" spans="1:9" ht="15" customHeight="1" x14ac:dyDescent="0.25">
      <c r="A172" s="1">
        <v>250282</v>
      </c>
      <c r="B172" s="57" t="s">
        <v>807</v>
      </c>
      <c r="C172" s="58">
        <v>4582.6499999999996</v>
      </c>
      <c r="D172" s="58">
        <v>28.95</v>
      </c>
      <c r="E172" s="58">
        <v>4582.6499999999996</v>
      </c>
      <c r="F172" s="58">
        <v>28.95</v>
      </c>
      <c r="G172">
        <v>0</v>
      </c>
      <c r="H172" s="59" t="s">
        <v>747</v>
      </c>
      <c r="I172">
        <v>1</v>
      </c>
    </row>
    <row r="173" spans="1:9" ht="15" customHeight="1" x14ac:dyDescent="0.25">
      <c r="A173" s="1">
        <v>250283</v>
      </c>
      <c r="B173" s="57" t="s">
        <v>808</v>
      </c>
      <c r="C173" s="58">
        <v>12834.02</v>
      </c>
      <c r="D173" s="58">
        <v>55.43</v>
      </c>
      <c r="E173" s="58">
        <v>12834.02</v>
      </c>
      <c r="F173" s="58">
        <v>55.43</v>
      </c>
      <c r="G173">
        <v>0</v>
      </c>
      <c r="H173" s="59" t="s">
        <v>750</v>
      </c>
      <c r="I173">
        <v>1</v>
      </c>
    </row>
    <row r="174" spans="1:9" ht="15" customHeight="1" x14ac:dyDescent="0.25">
      <c r="A174" s="1">
        <v>250284</v>
      </c>
      <c r="B174" s="57" t="s">
        <v>155</v>
      </c>
      <c r="C174" s="58">
        <v>8115.3</v>
      </c>
      <c r="D174" s="58">
        <v>9.26</v>
      </c>
      <c r="E174" s="58">
        <v>8115.3</v>
      </c>
      <c r="F174" s="58">
        <v>9.26</v>
      </c>
      <c r="G174">
        <v>0</v>
      </c>
      <c r="H174" s="59" t="s">
        <v>747</v>
      </c>
      <c r="I174">
        <v>1</v>
      </c>
    </row>
    <row r="175" spans="1:9" ht="15" customHeight="1" x14ac:dyDescent="0.25">
      <c r="A175" s="1">
        <v>250285</v>
      </c>
      <c r="B175" s="57" t="s">
        <v>809</v>
      </c>
      <c r="C175" s="58">
        <v>1123.4100000000001</v>
      </c>
      <c r="D175" s="58">
        <v>9.86</v>
      </c>
      <c r="E175" s="58">
        <v>1123.4100000000001</v>
      </c>
      <c r="F175" s="58">
        <v>9.86</v>
      </c>
      <c r="G175">
        <v>0</v>
      </c>
      <c r="H175" s="59" t="s">
        <v>750</v>
      </c>
      <c r="I175">
        <v>1</v>
      </c>
    </row>
    <row r="176" spans="1:9" ht="15" customHeight="1" x14ac:dyDescent="0.25">
      <c r="A176" s="1">
        <v>250286</v>
      </c>
      <c r="B176" s="57" t="s">
        <v>156</v>
      </c>
      <c r="C176" s="58">
        <v>2357.3200000000002</v>
      </c>
      <c r="D176" s="58">
        <v>8.86</v>
      </c>
      <c r="E176" s="58">
        <v>2357.3200000000002</v>
      </c>
      <c r="F176" s="58">
        <v>8.86</v>
      </c>
      <c r="G176">
        <v>0</v>
      </c>
      <c r="H176" s="59" t="s">
        <v>747</v>
      </c>
      <c r="I176">
        <v>1</v>
      </c>
    </row>
    <row r="177" spans="1:9" ht="15" customHeight="1" x14ac:dyDescent="0.25">
      <c r="A177" s="1">
        <v>250290</v>
      </c>
      <c r="B177" s="57" t="s">
        <v>157</v>
      </c>
      <c r="C177" s="58">
        <v>20840.55</v>
      </c>
      <c r="D177" s="58">
        <v>36.78</v>
      </c>
      <c r="E177" s="58">
        <v>20840.55</v>
      </c>
      <c r="F177" s="58">
        <v>36.78</v>
      </c>
      <c r="G177">
        <v>0</v>
      </c>
      <c r="H177" s="59" t="s">
        <v>747</v>
      </c>
      <c r="I177">
        <v>1</v>
      </c>
    </row>
    <row r="178" spans="1:9" ht="15" customHeight="1" x14ac:dyDescent="0.25">
      <c r="A178" s="1">
        <v>250295</v>
      </c>
      <c r="B178" s="57" t="s">
        <v>810</v>
      </c>
      <c r="C178" s="58">
        <v>5513.62</v>
      </c>
      <c r="D178" s="58">
        <v>23.7</v>
      </c>
      <c r="E178" s="58">
        <v>5513.62</v>
      </c>
      <c r="F178" s="58">
        <v>23.7</v>
      </c>
      <c r="G178">
        <v>0</v>
      </c>
      <c r="H178" s="59" t="s">
        <v>747</v>
      </c>
      <c r="I178">
        <v>1</v>
      </c>
    </row>
    <row r="179" spans="1:9" ht="15" customHeight="1" x14ac:dyDescent="0.25">
      <c r="A179" s="1">
        <v>250299</v>
      </c>
      <c r="B179" s="57" t="s">
        <v>158</v>
      </c>
      <c r="C179" s="58">
        <v>2070.31</v>
      </c>
      <c r="D179" s="58">
        <v>9.1999999999999993</v>
      </c>
      <c r="E179" s="58">
        <v>2070.31</v>
      </c>
      <c r="F179" s="58">
        <v>9.1999999999999993</v>
      </c>
      <c r="G179">
        <v>0</v>
      </c>
      <c r="H179" s="59" t="s">
        <v>747</v>
      </c>
      <c r="I179">
        <v>1</v>
      </c>
    </row>
    <row r="180" spans="1:9" ht="15" customHeight="1" x14ac:dyDescent="0.25">
      <c r="A180" s="1">
        <v>250300</v>
      </c>
      <c r="B180" s="57" t="s">
        <v>811</v>
      </c>
      <c r="C180" s="58">
        <v>4517.32</v>
      </c>
      <c r="D180" s="58">
        <v>27.82</v>
      </c>
      <c r="E180" s="58">
        <v>4517.32</v>
      </c>
      <c r="F180" s="58">
        <v>27.82</v>
      </c>
      <c r="G180">
        <v>0</v>
      </c>
      <c r="H180" s="59" t="s">
        <v>747</v>
      </c>
      <c r="I180">
        <v>1</v>
      </c>
    </row>
    <row r="181" spans="1:9" ht="15" customHeight="1" x14ac:dyDescent="0.25">
      <c r="A181" s="1">
        <v>250304</v>
      </c>
      <c r="B181" s="57" t="s">
        <v>159</v>
      </c>
      <c r="C181" s="58">
        <v>7391.77</v>
      </c>
      <c r="D181" s="58">
        <v>6.79</v>
      </c>
      <c r="E181" s="58">
        <v>7391.77</v>
      </c>
      <c r="F181" s="58">
        <v>6.79</v>
      </c>
      <c r="G181">
        <v>0</v>
      </c>
      <c r="H181" s="59" t="s">
        <v>747</v>
      </c>
      <c r="I181">
        <v>1</v>
      </c>
    </row>
    <row r="182" spans="1:9" ht="15" customHeight="1" x14ac:dyDescent="0.25">
      <c r="A182" s="1">
        <v>250305</v>
      </c>
      <c r="B182" s="57" t="s">
        <v>160</v>
      </c>
      <c r="C182" s="58">
        <v>3405.57</v>
      </c>
      <c r="D182" s="58">
        <v>7.89</v>
      </c>
      <c r="E182" s="58">
        <v>3405.57</v>
      </c>
      <c r="F182" s="58">
        <v>7.89</v>
      </c>
      <c r="G182">
        <v>0</v>
      </c>
      <c r="H182" s="59" t="s">
        <v>747</v>
      </c>
      <c r="I182">
        <v>1</v>
      </c>
    </row>
    <row r="183" spans="1:9" ht="15" customHeight="1" x14ac:dyDescent="0.25">
      <c r="A183" s="1">
        <v>250307</v>
      </c>
      <c r="B183" s="57" t="s">
        <v>161</v>
      </c>
      <c r="C183" s="58">
        <v>2324.37</v>
      </c>
      <c r="D183" s="58">
        <v>13.89</v>
      </c>
      <c r="E183" s="58">
        <v>2324.37</v>
      </c>
      <c r="F183" s="58">
        <v>13.89</v>
      </c>
      <c r="G183">
        <v>0</v>
      </c>
      <c r="H183" s="59" t="s">
        <v>747</v>
      </c>
      <c r="I183">
        <v>1</v>
      </c>
    </row>
    <row r="184" spans="1:9" ht="15" customHeight="1" x14ac:dyDescent="0.25">
      <c r="A184" s="1">
        <v>250308</v>
      </c>
      <c r="B184" s="57" t="s">
        <v>162</v>
      </c>
      <c r="C184" s="58">
        <v>6615.32</v>
      </c>
      <c r="D184" s="58">
        <v>36.25</v>
      </c>
      <c r="E184" s="58">
        <v>6615.32</v>
      </c>
      <c r="F184" s="58">
        <v>36.25</v>
      </c>
      <c r="G184">
        <v>0</v>
      </c>
      <c r="H184" s="59" t="s">
        <v>747</v>
      </c>
      <c r="I184">
        <v>1</v>
      </c>
    </row>
    <row r="185" spans="1:9" ht="15" customHeight="1" x14ac:dyDescent="0.25">
      <c r="A185" s="1">
        <v>250311</v>
      </c>
      <c r="B185" s="57" t="s">
        <v>812</v>
      </c>
      <c r="C185" s="58">
        <v>2986.55</v>
      </c>
      <c r="D185" s="58">
        <v>10.62</v>
      </c>
      <c r="E185" s="58">
        <v>2986.55</v>
      </c>
      <c r="F185" s="58">
        <v>10.62</v>
      </c>
      <c r="G185">
        <v>0</v>
      </c>
      <c r="H185" s="59" t="s">
        <v>750</v>
      </c>
      <c r="I185">
        <v>1</v>
      </c>
    </row>
    <row r="186" spans="1:9" ht="15" customHeight="1" x14ac:dyDescent="0.25">
      <c r="A186" s="1">
        <v>250312</v>
      </c>
      <c r="B186" s="57" t="s">
        <v>813</v>
      </c>
      <c r="C186" s="58">
        <v>6757.23</v>
      </c>
      <c r="D186" s="58">
        <v>45.43</v>
      </c>
      <c r="E186" s="58">
        <v>6757.23</v>
      </c>
      <c r="F186" s="58">
        <v>45.43</v>
      </c>
      <c r="G186">
        <v>0</v>
      </c>
      <c r="H186" s="59" t="s">
        <v>750</v>
      </c>
      <c r="I186">
        <v>1</v>
      </c>
    </row>
    <row r="187" spans="1:9" ht="15" customHeight="1" x14ac:dyDescent="0.25">
      <c r="A187" s="1">
        <v>250314</v>
      </c>
      <c r="B187" s="57" t="s">
        <v>163</v>
      </c>
      <c r="C187" s="58">
        <v>20796.63</v>
      </c>
      <c r="D187" s="58">
        <v>24.66</v>
      </c>
      <c r="E187" s="58">
        <v>20796.63</v>
      </c>
      <c r="F187" s="58">
        <v>24.66</v>
      </c>
      <c r="G187">
        <v>0</v>
      </c>
      <c r="H187" s="59" t="s">
        <v>747</v>
      </c>
      <c r="I187">
        <v>1</v>
      </c>
    </row>
    <row r="188" spans="1:9" ht="15" customHeight="1" x14ac:dyDescent="0.25">
      <c r="A188" s="1">
        <v>250315</v>
      </c>
      <c r="B188" s="57" t="s">
        <v>164</v>
      </c>
      <c r="C188" s="58">
        <v>2964.04</v>
      </c>
      <c r="D188" s="58">
        <v>6.84</v>
      </c>
      <c r="E188" s="58">
        <v>2964.04</v>
      </c>
      <c r="F188" s="58">
        <v>6.84</v>
      </c>
      <c r="G188">
        <v>0</v>
      </c>
      <c r="H188" s="59" t="s">
        <v>747</v>
      </c>
      <c r="I188">
        <v>1</v>
      </c>
    </row>
    <row r="189" spans="1:9" ht="15" customHeight="1" x14ac:dyDescent="0.25">
      <c r="A189" s="1">
        <v>250316</v>
      </c>
      <c r="B189" s="57" t="s">
        <v>165</v>
      </c>
      <c r="C189" s="58">
        <v>1501.5</v>
      </c>
      <c r="D189" s="58">
        <v>20.37</v>
      </c>
      <c r="E189" s="58">
        <v>1501.5</v>
      </c>
      <c r="F189" s="58">
        <v>20.37</v>
      </c>
      <c r="G189">
        <v>0</v>
      </c>
      <c r="H189" s="59" t="s">
        <v>747</v>
      </c>
      <c r="I189">
        <v>1</v>
      </c>
    </row>
    <row r="190" spans="1:9" ht="15" customHeight="1" x14ac:dyDescent="0.25">
      <c r="A190" s="1">
        <v>250317</v>
      </c>
      <c r="B190" s="57" t="s">
        <v>166</v>
      </c>
      <c r="C190" s="58">
        <v>5184.3900000000003</v>
      </c>
      <c r="D190" s="58">
        <v>29.15</v>
      </c>
      <c r="E190" s="58">
        <v>5184.3900000000003</v>
      </c>
      <c r="F190" s="58">
        <v>29.15</v>
      </c>
      <c r="G190">
        <v>0</v>
      </c>
      <c r="H190" s="59" t="s">
        <v>747</v>
      </c>
      <c r="I190">
        <v>1</v>
      </c>
    </row>
    <row r="191" spans="1:9" ht="15" customHeight="1" x14ac:dyDescent="0.25">
      <c r="A191" s="1">
        <v>250322</v>
      </c>
      <c r="B191" s="57" t="s">
        <v>167</v>
      </c>
      <c r="C191" s="58">
        <v>4648.08</v>
      </c>
      <c r="D191" s="58">
        <v>7.68</v>
      </c>
      <c r="E191" s="58">
        <v>4648.08</v>
      </c>
      <c r="F191" s="58">
        <v>7.68</v>
      </c>
      <c r="G191">
        <v>0</v>
      </c>
      <c r="H191" s="59" t="s">
        <v>747</v>
      </c>
      <c r="I191">
        <v>1</v>
      </c>
    </row>
    <row r="192" spans="1:9" ht="15" customHeight="1" x14ac:dyDescent="0.25">
      <c r="A192" s="1">
        <v>260396</v>
      </c>
      <c r="B192" s="57" t="s">
        <v>168</v>
      </c>
      <c r="C192" s="58">
        <v>5753.79</v>
      </c>
      <c r="D192" s="58">
        <v>18.239999999999998</v>
      </c>
      <c r="E192" s="58">
        <v>5753.79</v>
      </c>
      <c r="F192" s="58">
        <v>18.239999999999998</v>
      </c>
      <c r="G192">
        <v>0</v>
      </c>
      <c r="H192" s="59" t="s">
        <v>747</v>
      </c>
      <c r="I192">
        <v>1</v>
      </c>
    </row>
    <row r="193" spans="1:9" ht="15" customHeight="1" x14ac:dyDescent="0.25">
      <c r="A193" s="1">
        <v>260398</v>
      </c>
      <c r="B193" s="57" t="s">
        <v>814</v>
      </c>
      <c r="C193" s="58">
        <v>26109.599999999999</v>
      </c>
      <c r="D193" s="58">
        <v>46.77</v>
      </c>
      <c r="E193" s="58">
        <v>26109.599999999999</v>
      </c>
      <c r="F193" s="58">
        <v>46.77</v>
      </c>
      <c r="G193">
        <v>0</v>
      </c>
      <c r="H193" s="59" t="s">
        <v>750</v>
      </c>
      <c r="I193">
        <v>1</v>
      </c>
    </row>
    <row r="194" spans="1:9" ht="15" customHeight="1" x14ac:dyDescent="0.25">
      <c r="A194" s="1">
        <v>260401</v>
      </c>
      <c r="B194" s="57" t="s">
        <v>169</v>
      </c>
      <c r="C194" s="58">
        <v>14190.2</v>
      </c>
      <c r="D194" s="58">
        <v>21.73</v>
      </c>
      <c r="E194" s="58">
        <v>14190.2</v>
      </c>
      <c r="F194" s="58">
        <v>21.73</v>
      </c>
      <c r="G194">
        <v>0</v>
      </c>
      <c r="H194" s="59" t="s">
        <v>747</v>
      </c>
      <c r="I194">
        <v>1</v>
      </c>
    </row>
    <row r="195" spans="1:9" ht="15" customHeight="1" x14ac:dyDescent="0.25">
      <c r="A195" s="1">
        <v>260406</v>
      </c>
      <c r="B195" s="57" t="s">
        <v>170</v>
      </c>
      <c r="C195" s="58">
        <v>16453.21</v>
      </c>
      <c r="D195" s="58">
        <v>17.760000000000002</v>
      </c>
      <c r="E195" s="58">
        <v>16453.21</v>
      </c>
      <c r="F195" s="58">
        <v>17.760000000000002</v>
      </c>
      <c r="G195">
        <v>0</v>
      </c>
      <c r="H195" s="59" t="s">
        <v>747</v>
      </c>
      <c r="I195">
        <v>1</v>
      </c>
    </row>
    <row r="196" spans="1:9" ht="15" customHeight="1" x14ac:dyDescent="0.25">
      <c r="A196" s="1">
        <v>260408</v>
      </c>
      <c r="B196" s="57" t="s">
        <v>815</v>
      </c>
      <c r="C196" s="58">
        <v>5930.13</v>
      </c>
      <c r="D196" s="58">
        <v>53.92</v>
      </c>
      <c r="E196" s="58">
        <v>5930.13</v>
      </c>
      <c r="F196" s="58">
        <v>53.92</v>
      </c>
      <c r="G196">
        <v>0</v>
      </c>
      <c r="H196" s="59" t="s">
        <v>750</v>
      </c>
      <c r="I196">
        <v>1</v>
      </c>
    </row>
    <row r="197" spans="1:9" ht="15" customHeight="1" x14ac:dyDescent="0.25">
      <c r="A197" s="1">
        <v>260411</v>
      </c>
      <c r="B197" s="57" t="s">
        <v>171</v>
      </c>
      <c r="C197" s="58">
        <v>9013.94</v>
      </c>
      <c r="D197" s="58">
        <v>13.38</v>
      </c>
      <c r="E197" s="58">
        <v>9013.94</v>
      </c>
      <c r="F197" s="58">
        <v>13.38</v>
      </c>
      <c r="G197">
        <v>0</v>
      </c>
      <c r="H197" s="59" t="s">
        <v>747</v>
      </c>
      <c r="I197">
        <v>1</v>
      </c>
    </row>
    <row r="198" spans="1:9" ht="15" customHeight="1" x14ac:dyDescent="0.25">
      <c r="A198" s="1">
        <v>260412</v>
      </c>
      <c r="B198" s="57" t="s">
        <v>172</v>
      </c>
      <c r="C198" s="58">
        <v>1279.19</v>
      </c>
      <c r="D198" s="58">
        <v>30.94</v>
      </c>
      <c r="E198" s="58">
        <v>1279.19</v>
      </c>
      <c r="F198" s="58">
        <v>30.94</v>
      </c>
      <c r="G198">
        <v>0</v>
      </c>
      <c r="H198" s="59" t="s">
        <v>747</v>
      </c>
      <c r="I198">
        <v>1</v>
      </c>
    </row>
    <row r="199" spans="1:9" ht="15" customHeight="1" x14ac:dyDescent="0.25">
      <c r="A199" s="1">
        <v>260413</v>
      </c>
      <c r="B199" s="57" t="s">
        <v>173</v>
      </c>
      <c r="C199" s="58">
        <v>7888.12</v>
      </c>
      <c r="D199" s="58">
        <v>15.7</v>
      </c>
      <c r="E199" s="58">
        <v>7888.12</v>
      </c>
      <c r="F199" s="58">
        <v>15.7</v>
      </c>
      <c r="G199">
        <v>0</v>
      </c>
      <c r="H199" s="59" t="s">
        <v>747</v>
      </c>
      <c r="I199">
        <v>1</v>
      </c>
    </row>
    <row r="200" spans="1:9" ht="15" customHeight="1" x14ac:dyDescent="0.25">
      <c r="A200" s="1">
        <v>260414</v>
      </c>
      <c r="B200" s="57" t="s">
        <v>174</v>
      </c>
      <c r="C200" s="58">
        <v>16986.29</v>
      </c>
      <c r="D200" s="58">
        <v>15.9</v>
      </c>
      <c r="E200" s="58">
        <v>16986.29</v>
      </c>
      <c r="F200" s="58">
        <v>15.9</v>
      </c>
      <c r="G200">
        <v>0</v>
      </c>
      <c r="H200" s="59" t="s">
        <v>747</v>
      </c>
      <c r="I200">
        <v>1</v>
      </c>
    </row>
    <row r="201" spans="1:9" ht="15" customHeight="1" x14ac:dyDescent="0.25">
      <c r="A201" s="1">
        <v>260415</v>
      </c>
      <c r="B201" s="57" t="s">
        <v>175</v>
      </c>
      <c r="C201" s="58">
        <v>8938.9699999999993</v>
      </c>
      <c r="D201" s="58">
        <v>16.36</v>
      </c>
      <c r="E201" s="58">
        <v>8938.9699999999993</v>
      </c>
      <c r="F201" s="58">
        <v>16.36</v>
      </c>
      <c r="G201">
        <v>0</v>
      </c>
      <c r="H201" s="59" t="s">
        <v>747</v>
      </c>
      <c r="I201">
        <v>1</v>
      </c>
    </row>
    <row r="202" spans="1:9" ht="15" customHeight="1" x14ac:dyDescent="0.25">
      <c r="A202" s="1">
        <v>260417</v>
      </c>
      <c r="B202" s="57" t="s">
        <v>176</v>
      </c>
      <c r="C202" s="58">
        <v>2050.12</v>
      </c>
      <c r="D202" s="58">
        <v>9.4700000000000006</v>
      </c>
      <c r="E202" s="58">
        <v>2050.12</v>
      </c>
      <c r="F202" s="58">
        <v>9.4700000000000006</v>
      </c>
      <c r="G202">
        <v>0</v>
      </c>
      <c r="H202" s="59" t="s">
        <v>747</v>
      </c>
      <c r="I202">
        <v>1</v>
      </c>
    </row>
    <row r="203" spans="1:9" ht="15" customHeight="1" x14ac:dyDescent="0.25">
      <c r="A203" s="1">
        <v>260418</v>
      </c>
      <c r="B203" s="57" t="s">
        <v>177</v>
      </c>
      <c r="C203" s="58">
        <v>30959.56</v>
      </c>
      <c r="D203" s="58">
        <v>21.12</v>
      </c>
      <c r="E203" s="58">
        <v>30959.56</v>
      </c>
      <c r="F203" s="58">
        <v>21.12</v>
      </c>
      <c r="G203">
        <v>0</v>
      </c>
      <c r="H203" s="59" t="s">
        <v>747</v>
      </c>
      <c r="I203">
        <v>1</v>
      </c>
    </row>
    <row r="204" spans="1:9" ht="15" customHeight="1" x14ac:dyDescent="0.25">
      <c r="A204" s="1">
        <v>260419</v>
      </c>
      <c r="B204" s="57" t="s">
        <v>816</v>
      </c>
      <c r="C204" s="58">
        <v>7409.26</v>
      </c>
      <c r="D204" s="58">
        <v>21.07</v>
      </c>
      <c r="E204" s="58">
        <v>7409.26</v>
      </c>
      <c r="F204" s="58">
        <v>21.07</v>
      </c>
      <c r="G204">
        <v>0</v>
      </c>
      <c r="H204" s="59" t="s">
        <v>750</v>
      </c>
      <c r="I204">
        <v>1</v>
      </c>
    </row>
    <row r="205" spans="1:9" ht="15" customHeight="1" x14ac:dyDescent="0.25">
      <c r="A205" s="1">
        <v>260421</v>
      </c>
      <c r="B205" s="57" t="s">
        <v>178</v>
      </c>
      <c r="C205" s="58">
        <v>20123.63</v>
      </c>
      <c r="D205" s="58">
        <v>19.54</v>
      </c>
      <c r="E205" s="58">
        <v>20123.63</v>
      </c>
      <c r="F205" s="58">
        <v>19.54</v>
      </c>
      <c r="G205">
        <v>0</v>
      </c>
      <c r="H205" s="59" t="s">
        <v>747</v>
      </c>
      <c r="I205">
        <v>1</v>
      </c>
    </row>
    <row r="206" spans="1:9" ht="15" customHeight="1" x14ac:dyDescent="0.25">
      <c r="A206" s="1">
        <v>270425</v>
      </c>
      <c r="B206" s="57" t="s">
        <v>179</v>
      </c>
      <c r="C206" s="58">
        <v>4957.5</v>
      </c>
      <c r="D206" s="58">
        <v>4.1900000000000004</v>
      </c>
      <c r="E206" s="58">
        <v>4957.5</v>
      </c>
      <c r="F206" s="58">
        <v>4.1900000000000004</v>
      </c>
      <c r="G206">
        <v>0</v>
      </c>
      <c r="H206" s="59" t="s">
        <v>747</v>
      </c>
      <c r="I206">
        <v>1</v>
      </c>
    </row>
    <row r="207" spans="1:9" ht="15" customHeight="1" x14ac:dyDescent="0.25">
      <c r="A207" s="1">
        <v>270426</v>
      </c>
      <c r="B207" s="57" t="s">
        <v>180</v>
      </c>
      <c r="C207" s="58">
        <v>3388.86</v>
      </c>
      <c r="D207" s="58">
        <v>7.06</v>
      </c>
      <c r="E207" s="58">
        <v>3388.86</v>
      </c>
      <c r="F207" s="58">
        <v>7.06</v>
      </c>
      <c r="G207">
        <v>0</v>
      </c>
      <c r="H207" s="59" t="s">
        <v>747</v>
      </c>
      <c r="I207">
        <v>1</v>
      </c>
    </row>
    <row r="208" spans="1:9" ht="15" customHeight="1" x14ac:dyDescent="0.25">
      <c r="A208" s="1">
        <v>270428</v>
      </c>
      <c r="B208" s="57" t="s">
        <v>817</v>
      </c>
      <c r="C208" s="58">
        <v>1544.64</v>
      </c>
      <c r="D208" s="58">
        <v>80.63</v>
      </c>
      <c r="E208" s="58">
        <v>1544.64</v>
      </c>
      <c r="F208" s="58">
        <v>80.63</v>
      </c>
      <c r="G208">
        <v>0</v>
      </c>
      <c r="H208" s="59" t="s">
        <v>750</v>
      </c>
      <c r="I208">
        <v>1</v>
      </c>
    </row>
    <row r="209" spans="1:9" ht="15" customHeight="1" x14ac:dyDescent="0.25">
      <c r="A209" s="1">
        <v>270429</v>
      </c>
      <c r="B209" s="57" t="s">
        <v>181</v>
      </c>
      <c r="C209" s="58">
        <v>41797.75</v>
      </c>
      <c r="D209" s="58">
        <v>98.59</v>
      </c>
      <c r="E209" s="58">
        <v>41797.75</v>
      </c>
      <c r="F209" s="58">
        <v>98.59</v>
      </c>
      <c r="G209">
        <v>0</v>
      </c>
      <c r="H209" s="59" t="s">
        <v>747</v>
      </c>
      <c r="I209">
        <v>1</v>
      </c>
    </row>
    <row r="210" spans="1:9" ht="15" customHeight="1" x14ac:dyDescent="0.25">
      <c r="A210" s="1">
        <v>270430</v>
      </c>
      <c r="B210" s="57" t="s">
        <v>182</v>
      </c>
      <c r="C210" s="58">
        <v>3819.12</v>
      </c>
      <c r="D210" s="58">
        <v>6.82</v>
      </c>
      <c r="E210" s="58">
        <v>3819.12</v>
      </c>
      <c r="F210" s="58">
        <v>6.82</v>
      </c>
      <c r="G210">
        <v>0</v>
      </c>
      <c r="H210" s="59" t="s">
        <v>747</v>
      </c>
      <c r="I210">
        <v>1</v>
      </c>
    </row>
    <row r="211" spans="1:9" ht="15" customHeight="1" x14ac:dyDescent="0.25">
      <c r="A211" s="1">
        <v>270432</v>
      </c>
      <c r="B211" s="57" t="s">
        <v>183</v>
      </c>
      <c r="C211" s="58">
        <v>5400.22</v>
      </c>
      <c r="D211" s="58">
        <v>13.54</v>
      </c>
      <c r="E211" s="58">
        <v>5400.22</v>
      </c>
      <c r="F211" s="58">
        <v>13.54</v>
      </c>
      <c r="G211">
        <v>0</v>
      </c>
      <c r="H211" s="59" t="s">
        <v>747</v>
      </c>
      <c r="I211">
        <v>1</v>
      </c>
    </row>
    <row r="212" spans="1:9" ht="15" customHeight="1" x14ac:dyDescent="0.25">
      <c r="A212" s="1">
        <v>270433</v>
      </c>
      <c r="B212" s="57" t="s">
        <v>184</v>
      </c>
      <c r="C212" s="58">
        <v>12268.21</v>
      </c>
      <c r="D212" s="58">
        <v>11.22</v>
      </c>
      <c r="E212" s="58">
        <v>12268.21</v>
      </c>
      <c r="F212" s="58">
        <v>11.22</v>
      </c>
      <c r="G212">
        <v>0</v>
      </c>
      <c r="H212" s="59" t="s">
        <v>747</v>
      </c>
      <c r="I212">
        <v>1</v>
      </c>
    </row>
    <row r="213" spans="1:9" ht="15" customHeight="1" x14ac:dyDescent="0.25">
      <c r="A213" s="1">
        <v>270435</v>
      </c>
      <c r="B213" s="57" t="s">
        <v>185</v>
      </c>
      <c r="C213" s="58">
        <v>988.18</v>
      </c>
      <c r="D213" s="58">
        <v>3.71</v>
      </c>
      <c r="E213" s="58">
        <v>988.18</v>
      </c>
      <c r="F213" s="58">
        <v>3.71</v>
      </c>
      <c r="G213">
        <v>0</v>
      </c>
      <c r="H213" s="59" t="s">
        <v>747</v>
      </c>
      <c r="I213">
        <v>1</v>
      </c>
    </row>
    <row r="214" spans="1:9" ht="15" customHeight="1" x14ac:dyDescent="0.25">
      <c r="A214" s="1">
        <v>270438</v>
      </c>
      <c r="B214" s="57" t="s">
        <v>186</v>
      </c>
      <c r="C214" s="58">
        <v>4907.67</v>
      </c>
      <c r="D214" s="58">
        <v>57.05</v>
      </c>
      <c r="E214" s="58">
        <v>4907.67</v>
      </c>
      <c r="F214" s="58">
        <v>57.05</v>
      </c>
      <c r="G214">
        <v>0</v>
      </c>
      <c r="H214" s="59" t="s">
        <v>747</v>
      </c>
      <c r="I214">
        <v>1</v>
      </c>
    </row>
    <row r="215" spans="1:9" ht="15" customHeight="1" x14ac:dyDescent="0.25">
      <c r="A215" s="1">
        <v>270441</v>
      </c>
      <c r="B215" s="57" t="s">
        <v>187</v>
      </c>
      <c r="C215" s="58">
        <v>5663.92</v>
      </c>
      <c r="D215" s="58">
        <v>8.56</v>
      </c>
      <c r="E215" s="58">
        <v>5663.92</v>
      </c>
      <c r="F215" s="58">
        <v>8.56</v>
      </c>
      <c r="G215">
        <v>0</v>
      </c>
      <c r="H215" s="59" t="s">
        <v>747</v>
      </c>
      <c r="I215">
        <v>1</v>
      </c>
    </row>
    <row r="216" spans="1:9" ht="15" customHeight="1" x14ac:dyDescent="0.25">
      <c r="A216" s="1">
        <v>280446</v>
      </c>
      <c r="B216" s="57" t="s">
        <v>188</v>
      </c>
      <c r="C216" s="58">
        <v>15455.77</v>
      </c>
      <c r="D216" s="58">
        <v>12.34</v>
      </c>
      <c r="E216" s="58">
        <v>15455.77</v>
      </c>
      <c r="F216" s="58">
        <v>12.34</v>
      </c>
      <c r="G216">
        <v>0</v>
      </c>
      <c r="H216" s="59" t="s">
        <v>747</v>
      </c>
      <c r="I216">
        <v>1</v>
      </c>
    </row>
    <row r="217" spans="1:9" ht="15" customHeight="1" x14ac:dyDescent="0.25">
      <c r="A217" s="1">
        <v>280447</v>
      </c>
      <c r="B217" s="57" t="s">
        <v>189</v>
      </c>
      <c r="C217" s="58">
        <v>3166.92</v>
      </c>
      <c r="D217" s="58">
        <v>10.93</v>
      </c>
      <c r="E217" s="58">
        <v>3166.92</v>
      </c>
      <c r="F217" s="58">
        <v>10.93</v>
      </c>
      <c r="G217">
        <v>0</v>
      </c>
      <c r="H217" s="59" t="s">
        <v>747</v>
      </c>
      <c r="I217">
        <v>1</v>
      </c>
    </row>
    <row r="218" spans="1:9" ht="15" customHeight="1" x14ac:dyDescent="0.25">
      <c r="A218" s="1">
        <v>280448</v>
      </c>
      <c r="B218" s="57" t="s">
        <v>190</v>
      </c>
      <c r="C218" s="58">
        <v>3954.19</v>
      </c>
      <c r="D218" s="58">
        <v>12</v>
      </c>
      <c r="E218" s="58">
        <v>3954.19</v>
      </c>
      <c r="F218" s="58">
        <v>12</v>
      </c>
      <c r="G218">
        <v>0</v>
      </c>
      <c r="H218" s="59" t="s">
        <v>747</v>
      </c>
      <c r="I218">
        <v>1</v>
      </c>
    </row>
    <row r="219" spans="1:9" ht="15" customHeight="1" x14ac:dyDescent="0.25">
      <c r="A219" s="1">
        <v>280451</v>
      </c>
      <c r="B219" s="57" t="s">
        <v>818</v>
      </c>
      <c r="C219" s="58">
        <v>2351.4899999999998</v>
      </c>
      <c r="D219" s="58">
        <v>14.21</v>
      </c>
      <c r="E219" s="58">
        <v>2351.4899999999998</v>
      </c>
      <c r="F219" s="58">
        <v>14.21</v>
      </c>
      <c r="G219">
        <v>0</v>
      </c>
      <c r="H219" s="59" t="s">
        <v>750</v>
      </c>
      <c r="I219">
        <v>1</v>
      </c>
    </row>
    <row r="220" spans="1:9" ht="15" customHeight="1" x14ac:dyDescent="0.25">
      <c r="A220" s="1">
        <v>280452</v>
      </c>
      <c r="B220" s="57" t="s">
        <v>191</v>
      </c>
      <c r="C220" s="58">
        <v>4403.5200000000004</v>
      </c>
      <c r="D220" s="58">
        <v>5.55</v>
      </c>
      <c r="E220" s="58">
        <v>4403.5200000000004</v>
      </c>
      <c r="F220" s="58">
        <v>5.55</v>
      </c>
      <c r="G220">
        <v>0</v>
      </c>
      <c r="H220" s="59" t="s">
        <v>747</v>
      </c>
      <c r="I220">
        <v>1</v>
      </c>
    </row>
    <row r="221" spans="1:9" ht="15" customHeight="1" x14ac:dyDescent="0.25">
      <c r="A221" s="1">
        <v>280454</v>
      </c>
      <c r="B221" s="57" t="s">
        <v>192</v>
      </c>
      <c r="C221" s="58">
        <v>10113.450000000001</v>
      </c>
      <c r="D221" s="58">
        <v>5.61</v>
      </c>
      <c r="E221" s="58">
        <v>10113.450000000001</v>
      </c>
      <c r="F221" s="58">
        <v>5.61</v>
      </c>
      <c r="G221">
        <v>0</v>
      </c>
      <c r="H221" s="59" t="s">
        <v>747</v>
      </c>
      <c r="I221">
        <v>1</v>
      </c>
    </row>
    <row r="222" spans="1:9" ht="15" customHeight="1" x14ac:dyDescent="0.25">
      <c r="A222" s="1">
        <v>280455</v>
      </c>
      <c r="B222" s="57" t="s">
        <v>193</v>
      </c>
      <c r="C222" s="58">
        <v>8493.65</v>
      </c>
      <c r="D222" s="58">
        <v>20.010000000000002</v>
      </c>
      <c r="E222" s="58">
        <v>8493.65</v>
      </c>
      <c r="F222" s="58">
        <v>20.010000000000002</v>
      </c>
      <c r="G222">
        <v>0</v>
      </c>
      <c r="H222" s="59" t="s">
        <v>747</v>
      </c>
      <c r="I222">
        <v>1</v>
      </c>
    </row>
    <row r="223" spans="1:9" ht="15" customHeight="1" x14ac:dyDescent="0.25">
      <c r="A223" s="1">
        <v>280456</v>
      </c>
      <c r="B223" s="57" t="s">
        <v>194</v>
      </c>
      <c r="C223" s="58">
        <v>513.85</v>
      </c>
      <c r="D223" s="58">
        <v>9.81</v>
      </c>
      <c r="E223" s="58">
        <v>513.85</v>
      </c>
      <c r="F223" s="58">
        <v>9.81</v>
      </c>
      <c r="G223">
        <v>0</v>
      </c>
      <c r="H223" s="59" t="s">
        <v>747</v>
      </c>
      <c r="I223">
        <v>1</v>
      </c>
    </row>
    <row r="224" spans="1:9" ht="15" customHeight="1" x14ac:dyDescent="0.25">
      <c r="A224" s="1">
        <v>280457</v>
      </c>
      <c r="B224" s="57" t="s">
        <v>195</v>
      </c>
      <c r="C224" s="58">
        <v>335</v>
      </c>
      <c r="D224" s="58">
        <v>3.29</v>
      </c>
      <c r="E224" s="58">
        <v>335</v>
      </c>
      <c r="F224" s="58">
        <v>3.29</v>
      </c>
      <c r="G224">
        <v>0</v>
      </c>
      <c r="H224" s="59" t="s">
        <v>747</v>
      </c>
      <c r="I224">
        <v>1</v>
      </c>
    </row>
    <row r="225" spans="1:9" ht="15" customHeight="1" x14ac:dyDescent="0.25">
      <c r="A225" s="1">
        <v>280461</v>
      </c>
      <c r="B225" s="57" t="s">
        <v>196</v>
      </c>
      <c r="C225" s="58">
        <v>1315.46</v>
      </c>
      <c r="D225" s="58">
        <v>11.58</v>
      </c>
      <c r="E225" s="58">
        <v>1315.46</v>
      </c>
      <c r="F225" s="58">
        <v>11.58</v>
      </c>
      <c r="G225">
        <v>0</v>
      </c>
      <c r="H225" s="59" t="s">
        <v>747</v>
      </c>
      <c r="I225">
        <v>1</v>
      </c>
    </row>
    <row r="226" spans="1:9" ht="15" customHeight="1" x14ac:dyDescent="0.25">
      <c r="A226" s="1">
        <v>280462</v>
      </c>
      <c r="B226" s="57" t="s">
        <v>197</v>
      </c>
      <c r="C226" s="58">
        <v>1075.6199999999999</v>
      </c>
      <c r="D226" s="58">
        <v>27.81</v>
      </c>
      <c r="E226" s="58">
        <v>1075.6199999999999</v>
      </c>
      <c r="F226" s="58">
        <v>27.81</v>
      </c>
      <c r="G226">
        <v>0</v>
      </c>
      <c r="H226" s="59" t="s">
        <v>747</v>
      </c>
      <c r="I226">
        <v>1</v>
      </c>
    </row>
    <row r="227" spans="1:9" ht="15" customHeight="1" x14ac:dyDescent="0.25">
      <c r="A227" s="1">
        <v>280466</v>
      </c>
      <c r="B227" s="57" t="s">
        <v>198</v>
      </c>
      <c r="C227" s="58">
        <v>621.07000000000005</v>
      </c>
      <c r="D227" s="58">
        <v>7.94</v>
      </c>
      <c r="E227" s="58">
        <v>621.07000000000005</v>
      </c>
      <c r="F227" s="58">
        <v>7.94</v>
      </c>
      <c r="G227">
        <v>0</v>
      </c>
      <c r="H227" s="59" t="s">
        <v>747</v>
      </c>
      <c r="I227">
        <v>1</v>
      </c>
    </row>
    <row r="228" spans="1:9" ht="15" customHeight="1" x14ac:dyDescent="0.25">
      <c r="A228" s="1">
        <v>280467</v>
      </c>
      <c r="B228" s="57" t="s">
        <v>819</v>
      </c>
      <c r="C228" s="58">
        <v>1226.08</v>
      </c>
      <c r="D228" s="58">
        <v>13.73</v>
      </c>
      <c r="E228" s="58">
        <v>1226.08</v>
      </c>
      <c r="F228" s="58">
        <v>13.73</v>
      </c>
      <c r="G228">
        <v>0</v>
      </c>
      <c r="H228" s="59" t="s">
        <v>750</v>
      </c>
      <c r="I228">
        <v>1</v>
      </c>
    </row>
    <row r="229" spans="1:9" ht="15" customHeight="1" x14ac:dyDescent="0.25">
      <c r="A229" s="1">
        <v>283301</v>
      </c>
      <c r="B229" s="57" t="s">
        <v>199</v>
      </c>
      <c r="C229" s="58">
        <v>4504.74</v>
      </c>
      <c r="D229" s="58">
        <v>7.26</v>
      </c>
      <c r="E229" s="58">
        <v>4504.74</v>
      </c>
      <c r="F229" s="58">
        <v>7.26</v>
      </c>
      <c r="G229">
        <v>0</v>
      </c>
      <c r="H229" s="59" t="s">
        <v>747</v>
      </c>
      <c r="I229">
        <v>1</v>
      </c>
    </row>
    <row r="230" spans="1:9" ht="15" customHeight="1" x14ac:dyDescent="0.25">
      <c r="A230" s="1">
        <v>287449</v>
      </c>
      <c r="B230" s="57" t="s">
        <v>820</v>
      </c>
      <c r="C230" s="58">
        <v>1204.06</v>
      </c>
      <c r="D230" s="58">
        <v>20.87</v>
      </c>
      <c r="E230" s="58">
        <v>1204.06</v>
      </c>
      <c r="F230" s="58">
        <v>20.87</v>
      </c>
      <c r="G230">
        <v>0</v>
      </c>
      <c r="H230" s="59" t="s">
        <v>750</v>
      </c>
      <c r="I230">
        <v>1</v>
      </c>
    </row>
    <row r="231" spans="1:9" ht="15" customHeight="1" x14ac:dyDescent="0.25">
      <c r="A231" s="1">
        <v>290280</v>
      </c>
      <c r="B231" s="57" t="s">
        <v>200</v>
      </c>
      <c r="C231" s="58">
        <v>11052</v>
      </c>
      <c r="D231" s="58">
        <v>28.77</v>
      </c>
      <c r="E231" s="58">
        <v>11052</v>
      </c>
      <c r="F231" s="58">
        <v>28.77</v>
      </c>
      <c r="G231">
        <v>0</v>
      </c>
      <c r="H231" s="59" t="s">
        <v>747</v>
      </c>
      <c r="I231">
        <v>1</v>
      </c>
    </row>
    <row r="232" spans="1:9" ht="15" customHeight="1" x14ac:dyDescent="0.25">
      <c r="A232" s="1">
        <v>290553</v>
      </c>
      <c r="B232" s="57" t="s">
        <v>821</v>
      </c>
      <c r="C232" s="58">
        <v>42825.78</v>
      </c>
      <c r="D232" s="58">
        <v>26.82</v>
      </c>
      <c r="E232" s="58">
        <v>42825.78</v>
      </c>
      <c r="F232" s="58">
        <v>26.82</v>
      </c>
      <c r="G232">
        <v>0</v>
      </c>
      <c r="H232" s="59" t="s">
        <v>750</v>
      </c>
      <c r="I232">
        <v>1</v>
      </c>
    </row>
    <row r="233" spans="1:9" ht="15" customHeight="1" x14ac:dyDescent="0.25">
      <c r="A233" s="1">
        <v>290554</v>
      </c>
      <c r="B233" s="57" t="s">
        <v>822</v>
      </c>
      <c r="C233" s="58">
        <v>12448.28</v>
      </c>
      <c r="D233" s="58">
        <v>16.440000000000001</v>
      </c>
      <c r="E233" s="58">
        <v>12448.28</v>
      </c>
      <c r="F233" s="58">
        <v>16.440000000000001</v>
      </c>
      <c r="G233">
        <v>0</v>
      </c>
      <c r="H233" s="59" t="s">
        <v>750</v>
      </c>
      <c r="I233">
        <v>1</v>
      </c>
    </row>
    <row r="234" spans="1:9" ht="15" customHeight="1" x14ac:dyDescent="0.25">
      <c r="A234" s="1">
        <v>290559</v>
      </c>
      <c r="B234" s="57" t="s">
        <v>201</v>
      </c>
      <c r="C234" s="58">
        <v>16668.919999999998</v>
      </c>
      <c r="D234" s="58">
        <v>471.69</v>
      </c>
      <c r="E234" s="58">
        <v>16668.919999999998</v>
      </c>
      <c r="F234" s="58">
        <v>471.69</v>
      </c>
      <c r="G234">
        <v>0</v>
      </c>
      <c r="H234" s="59" t="s">
        <v>747</v>
      </c>
      <c r="I234">
        <v>1</v>
      </c>
    </row>
    <row r="235" spans="1:9" ht="15" customHeight="1" x14ac:dyDescent="0.25">
      <c r="A235" s="1">
        <v>290561</v>
      </c>
      <c r="B235" s="57" t="s">
        <v>202</v>
      </c>
      <c r="C235" s="58">
        <v>4059.77</v>
      </c>
      <c r="D235" s="58">
        <v>19.63</v>
      </c>
      <c r="E235" s="58">
        <v>4059.77</v>
      </c>
      <c r="F235" s="58">
        <v>19.63</v>
      </c>
      <c r="G235">
        <v>0</v>
      </c>
      <c r="H235" s="59" t="s">
        <v>747</v>
      </c>
      <c r="I235">
        <v>1</v>
      </c>
    </row>
    <row r="236" spans="1:9" ht="15" customHeight="1" x14ac:dyDescent="0.25">
      <c r="A236" s="1">
        <v>290562</v>
      </c>
      <c r="B236" s="57" t="s">
        <v>203</v>
      </c>
      <c r="C236" s="58">
        <v>22521.95</v>
      </c>
      <c r="D236" s="58">
        <v>24.54</v>
      </c>
      <c r="E236" s="58">
        <v>22521.95</v>
      </c>
      <c r="F236" s="58">
        <v>24.54</v>
      </c>
      <c r="G236">
        <v>0</v>
      </c>
      <c r="H236" s="59" t="s">
        <v>747</v>
      </c>
      <c r="I236">
        <v>1</v>
      </c>
    </row>
    <row r="237" spans="1:9" ht="15" customHeight="1" x14ac:dyDescent="0.25">
      <c r="A237" s="1">
        <v>290565</v>
      </c>
      <c r="B237" s="57" t="s">
        <v>823</v>
      </c>
      <c r="C237" s="58">
        <v>25328.18</v>
      </c>
      <c r="D237" s="58">
        <v>17.46</v>
      </c>
      <c r="E237" s="58">
        <v>25328.18</v>
      </c>
      <c r="F237" s="58">
        <v>17.46</v>
      </c>
      <c r="G237">
        <v>0</v>
      </c>
      <c r="H237" s="59" t="s">
        <v>750</v>
      </c>
      <c r="I237">
        <v>1</v>
      </c>
    </row>
    <row r="238" spans="1:9" ht="15" customHeight="1" x14ac:dyDescent="0.25">
      <c r="A238" s="1">
        <v>290566</v>
      </c>
      <c r="B238" s="57" t="s">
        <v>204</v>
      </c>
      <c r="C238" s="58">
        <v>1409.68</v>
      </c>
      <c r="D238" s="58">
        <v>33.19</v>
      </c>
      <c r="E238" s="58">
        <v>1409.68</v>
      </c>
      <c r="F238" s="58">
        <v>33.19</v>
      </c>
      <c r="G238">
        <v>0</v>
      </c>
      <c r="H238" s="59" t="s">
        <v>747</v>
      </c>
      <c r="I238">
        <v>1</v>
      </c>
    </row>
    <row r="239" spans="1:9" ht="15" customHeight="1" x14ac:dyDescent="0.25">
      <c r="A239" s="1">
        <v>290570</v>
      </c>
      <c r="B239" s="57" t="s">
        <v>824</v>
      </c>
      <c r="C239" s="58">
        <v>6467.85</v>
      </c>
      <c r="D239" s="58">
        <v>21.07</v>
      </c>
      <c r="E239" s="58">
        <v>6467.85</v>
      </c>
      <c r="F239" s="58">
        <v>21.07</v>
      </c>
      <c r="G239">
        <v>0</v>
      </c>
      <c r="H239" s="59" t="s">
        <v>750</v>
      </c>
      <c r="I239">
        <v>1</v>
      </c>
    </row>
    <row r="240" spans="1:9" ht="15" customHeight="1" x14ac:dyDescent="0.25">
      <c r="A240" s="1">
        <v>290571</v>
      </c>
      <c r="B240" s="57" t="s">
        <v>825</v>
      </c>
      <c r="C240" s="58">
        <v>25047.31</v>
      </c>
      <c r="D240" s="58">
        <v>47.18</v>
      </c>
      <c r="E240" s="58">
        <v>25047.31</v>
      </c>
      <c r="F240" s="58">
        <v>47.18</v>
      </c>
      <c r="G240">
        <v>0</v>
      </c>
      <c r="H240" s="59" t="s">
        <v>747</v>
      </c>
      <c r="I240">
        <v>1</v>
      </c>
    </row>
    <row r="241" spans="1:9" ht="15" customHeight="1" x14ac:dyDescent="0.25">
      <c r="A241" s="1">
        <v>290573</v>
      </c>
      <c r="B241" s="57" t="s">
        <v>205</v>
      </c>
      <c r="C241" s="58">
        <v>26141.08</v>
      </c>
      <c r="D241" s="58">
        <v>28.4</v>
      </c>
      <c r="E241" s="58">
        <v>26141.08</v>
      </c>
      <c r="F241" s="58">
        <v>28.4</v>
      </c>
      <c r="G241">
        <v>0</v>
      </c>
      <c r="H241" s="59" t="s">
        <v>747</v>
      </c>
      <c r="I241">
        <v>1</v>
      </c>
    </row>
    <row r="242" spans="1:9" ht="15" customHeight="1" x14ac:dyDescent="0.25">
      <c r="A242" s="1">
        <v>290575</v>
      </c>
      <c r="B242" s="57" t="s">
        <v>206</v>
      </c>
      <c r="C242" s="58">
        <v>68297.67</v>
      </c>
      <c r="D242" s="58">
        <v>35.590000000000003</v>
      </c>
      <c r="E242" s="58">
        <v>68297.67</v>
      </c>
      <c r="F242" s="58">
        <v>35.590000000000003</v>
      </c>
      <c r="G242">
        <v>0</v>
      </c>
      <c r="H242" s="59" t="s">
        <v>747</v>
      </c>
      <c r="I242">
        <v>1</v>
      </c>
    </row>
    <row r="243" spans="1:9" ht="15" customHeight="1" x14ac:dyDescent="0.25">
      <c r="A243" s="1">
        <v>290576</v>
      </c>
      <c r="B243" s="57" t="s">
        <v>163</v>
      </c>
      <c r="C243" s="58">
        <v>4639.99</v>
      </c>
      <c r="D243" s="58">
        <v>21.02</v>
      </c>
      <c r="E243" s="58">
        <v>4639.99</v>
      </c>
      <c r="F243" s="58">
        <v>21.02</v>
      </c>
      <c r="G243">
        <v>0</v>
      </c>
      <c r="H243" s="59" t="s">
        <v>747</v>
      </c>
      <c r="I243">
        <v>1</v>
      </c>
    </row>
    <row r="244" spans="1:9" ht="15" customHeight="1" x14ac:dyDescent="0.25">
      <c r="A244" s="1">
        <v>290578</v>
      </c>
      <c r="B244" s="57" t="s">
        <v>207</v>
      </c>
      <c r="C244" s="58">
        <v>9797.8799999999992</v>
      </c>
      <c r="D244" s="58">
        <v>19.91</v>
      </c>
      <c r="E244" s="58">
        <v>9797.8799999999992</v>
      </c>
      <c r="F244" s="58">
        <v>19.91</v>
      </c>
      <c r="G244">
        <v>0</v>
      </c>
      <c r="H244" s="59" t="s">
        <v>747</v>
      </c>
      <c r="I244">
        <v>1</v>
      </c>
    </row>
    <row r="245" spans="1:9" ht="15" customHeight="1" x14ac:dyDescent="0.25">
      <c r="A245" s="1">
        <v>290579</v>
      </c>
      <c r="B245" s="57" t="s">
        <v>208</v>
      </c>
      <c r="C245" s="58">
        <v>40259.370000000003</v>
      </c>
      <c r="D245" s="58">
        <v>21.41</v>
      </c>
      <c r="E245" s="58">
        <v>40259.370000000003</v>
      </c>
      <c r="F245" s="58">
        <v>21.41</v>
      </c>
      <c r="G245">
        <v>0</v>
      </c>
      <c r="H245" s="59" t="s">
        <v>747</v>
      </c>
      <c r="I245">
        <v>1</v>
      </c>
    </row>
    <row r="246" spans="1:9" ht="15" customHeight="1" x14ac:dyDescent="0.25">
      <c r="A246" s="1">
        <v>290581</v>
      </c>
      <c r="B246" s="57" t="s">
        <v>826</v>
      </c>
      <c r="C246" s="58">
        <v>21556.05</v>
      </c>
      <c r="D246" s="58">
        <v>49.24</v>
      </c>
      <c r="E246" s="58">
        <v>21556.05</v>
      </c>
      <c r="F246" s="58">
        <v>49.24</v>
      </c>
      <c r="G246">
        <v>0</v>
      </c>
      <c r="H246" s="59" t="s">
        <v>747</v>
      </c>
      <c r="I246">
        <v>1</v>
      </c>
    </row>
    <row r="247" spans="1:9" ht="15" customHeight="1" x14ac:dyDescent="0.25">
      <c r="A247" s="1">
        <v>290583</v>
      </c>
      <c r="B247" s="57" t="s">
        <v>209</v>
      </c>
      <c r="C247" s="58">
        <v>4155.75</v>
      </c>
      <c r="D247" s="58">
        <v>22.64</v>
      </c>
      <c r="E247" s="58">
        <v>4155.75</v>
      </c>
      <c r="F247" s="58">
        <v>22.64</v>
      </c>
      <c r="G247">
        <v>0</v>
      </c>
      <c r="H247" s="59" t="s">
        <v>747</v>
      </c>
      <c r="I247">
        <v>1</v>
      </c>
    </row>
    <row r="248" spans="1:9" ht="15" customHeight="1" x14ac:dyDescent="0.25">
      <c r="A248" s="1">
        <v>290598</v>
      </c>
      <c r="B248" s="57" t="s">
        <v>827</v>
      </c>
      <c r="C248" s="58">
        <v>1829.93</v>
      </c>
      <c r="D248" s="58">
        <v>9.73</v>
      </c>
      <c r="E248" s="58">
        <v>1829.93</v>
      </c>
      <c r="F248" s="58">
        <v>9.73</v>
      </c>
      <c r="G248">
        <v>0</v>
      </c>
      <c r="H248" s="59" t="s">
        <v>750</v>
      </c>
      <c r="I248">
        <v>1</v>
      </c>
    </row>
    <row r="249" spans="1:9" ht="15" customHeight="1" x14ac:dyDescent="0.25">
      <c r="A249" s="1">
        <v>300585</v>
      </c>
      <c r="B249" s="57" t="s">
        <v>828</v>
      </c>
      <c r="C249" s="58">
        <v>772.52</v>
      </c>
      <c r="D249" s="58">
        <v>16.41</v>
      </c>
      <c r="E249" s="58">
        <v>772.52</v>
      </c>
      <c r="F249" s="58">
        <v>16.41</v>
      </c>
      <c r="G249">
        <v>0</v>
      </c>
      <c r="H249" s="59" t="s">
        <v>750</v>
      </c>
      <c r="I249">
        <v>1</v>
      </c>
    </row>
    <row r="250" spans="1:9" ht="15" customHeight="1" x14ac:dyDescent="0.25">
      <c r="A250" s="1">
        <v>300586</v>
      </c>
      <c r="B250" s="57" t="s">
        <v>210</v>
      </c>
      <c r="C250" s="58">
        <v>1365.26</v>
      </c>
      <c r="D250" s="58">
        <v>30.56</v>
      </c>
      <c r="E250" s="58">
        <v>1365.26</v>
      </c>
      <c r="F250" s="58">
        <v>30.56</v>
      </c>
      <c r="G250">
        <v>0</v>
      </c>
      <c r="H250" s="59" t="s">
        <v>747</v>
      </c>
      <c r="I250">
        <v>1</v>
      </c>
    </row>
    <row r="251" spans="1:9" ht="15" customHeight="1" x14ac:dyDescent="0.25">
      <c r="A251" s="1">
        <v>300588</v>
      </c>
      <c r="B251" s="57" t="s">
        <v>829</v>
      </c>
      <c r="C251" s="58">
        <v>1000</v>
      </c>
      <c r="D251" s="58">
        <v>30.77</v>
      </c>
      <c r="E251" s="58">
        <v>1000</v>
      </c>
      <c r="F251" s="58">
        <v>30.77</v>
      </c>
      <c r="G251">
        <v>0</v>
      </c>
      <c r="H251" s="59" t="s">
        <v>750</v>
      </c>
      <c r="I251">
        <v>1</v>
      </c>
    </row>
    <row r="252" spans="1:9" ht="15" customHeight="1" x14ac:dyDescent="0.25">
      <c r="A252" s="1">
        <v>300589</v>
      </c>
      <c r="B252" s="57" t="s">
        <v>830</v>
      </c>
      <c r="C252" s="58">
        <v>539.77</v>
      </c>
      <c r="D252" s="58">
        <v>17.52</v>
      </c>
      <c r="E252" s="58">
        <v>539.77</v>
      </c>
      <c r="F252" s="58">
        <v>17.52</v>
      </c>
      <c r="G252">
        <v>0</v>
      </c>
      <c r="H252" s="59" t="s">
        <v>750</v>
      </c>
      <c r="I252">
        <v>1</v>
      </c>
    </row>
    <row r="253" spans="1:9" ht="15" customHeight="1" x14ac:dyDescent="0.25">
      <c r="A253" s="1">
        <v>300590</v>
      </c>
      <c r="B253" s="57" t="s">
        <v>211</v>
      </c>
      <c r="C253" s="58">
        <v>1134.4100000000001</v>
      </c>
      <c r="D253" s="58">
        <v>12.36</v>
      </c>
      <c r="E253" s="58">
        <v>1134.4100000000001</v>
      </c>
      <c r="F253" s="58">
        <v>12.36</v>
      </c>
      <c r="G253">
        <v>0</v>
      </c>
      <c r="H253" s="59" t="s">
        <v>747</v>
      </c>
      <c r="I253">
        <v>1</v>
      </c>
    </row>
    <row r="254" spans="1:9" ht="15" customHeight="1" x14ac:dyDescent="0.25">
      <c r="A254" s="1">
        <v>300591</v>
      </c>
      <c r="B254" s="57" t="s">
        <v>831</v>
      </c>
      <c r="C254" s="58">
        <v>799.85</v>
      </c>
      <c r="D254" s="58">
        <v>16.510000000000002</v>
      </c>
      <c r="E254" s="58">
        <v>799.85</v>
      </c>
      <c r="F254" s="58">
        <v>16.510000000000002</v>
      </c>
      <c r="G254">
        <v>0</v>
      </c>
      <c r="H254" s="59" t="s">
        <v>750</v>
      </c>
      <c r="I254">
        <v>1</v>
      </c>
    </row>
    <row r="255" spans="1:9" ht="15" customHeight="1" x14ac:dyDescent="0.25">
      <c r="A255" s="1">
        <v>300594</v>
      </c>
      <c r="B255" s="57" t="s">
        <v>212</v>
      </c>
      <c r="C255" s="58">
        <v>9466.49</v>
      </c>
      <c r="D255" s="58">
        <v>59.03</v>
      </c>
      <c r="E255" s="58">
        <v>9466.49</v>
      </c>
      <c r="F255" s="58">
        <v>59.03</v>
      </c>
      <c r="G255">
        <v>0</v>
      </c>
      <c r="H255" s="59" t="s">
        <v>747</v>
      </c>
      <c r="I255">
        <v>1</v>
      </c>
    </row>
    <row r="256" spans="1:9" ht="15" customHeight="1" x14ac:dyDescent="0.25">
      <c r="A256" s="1">
        <v>300597</v>
      </c>
      <c r="B256" s="57" t="s">
        <v>213</v>
      </c>
      <c r="C256" s="58">
        <v>32298.13</v>
      </c>
      <c r="D256" s="58">
        <v>44.46</v>
      </c>
      <c r="E256" s="58">
        <v>32298.13</v>
      </c>
      <c r="F256" s="58">
        <v>44.46</v>
      </c>
      <c r="G256">
        <v>0</v>
      </c>
      <c r="H256" s="59" t="s">
        <v>747</v>
      </c>
      <c r="I256">
        <v>1</v>
      </c>
    </row>
    <row r="257" spans="1:9" ht="15" customHeight="1" x14ac:dyDescent="0.25">
      <c r="A257" s="1">
        <v>300598</v>
      </c>
      <c r="B257" s="57" t="s">
        <v>214</v>
      </c>
      <c r="C257" s="58">
        <v>758.18</v>
      </c>
      <c r="D257" s="58">
        <v>21.77</v>
      </c>
      <c r="E257" s="58">
        <v>758.18</v>
      </c>
      <c r="F257" s="58">
        <v>21.77</v>
      </c>
      <c r="G257">
        <v>0</v>
      </c>
      <c r="H257" s="59" t="s">
        <v>747</v>
      </c>
      <c r="I257">
        <v>1</v>
      </c>
    </row>
    <row r="258" spans="1:9" ht="15" customHeight="1" x14ac:dyDescent="0.25">
      <c r="A258" s="1">
        <v>300606</v>
      </c>
      <c r="B258" s="57" t="s">
        <v>215</v>
      </c>
      <c r="C258" s="58">
        <v>6480.18</v>
      </c>
      <c r="D258" s="58">
        <v>117.78</v>
      </c>
      <c r="E258" s="58">
        <v>6480.18</v>
      </c>
      <c r="F258" s="58">
        <v>117.78</v>
      </c>
      <c r="G258">
        <v>0</v>
      </c>
      <c r="H258" s="59" t="s">
        <v>747</v>
      </c>
      <c r="I258">
        <v>1</v>
      </c>
    </row>
    <row r="259" spans="1:9" ht="15" customHeight="1" x14ac:dyDescent="0.25">
      <c r="A259" s="1">
        <v>300607</v>
      </c>
      <c r="B259" s="57" t="s">
        <v>216</v>
      </c>
      <c r="C259" s="58">
        <v>2398.7399999999998</v>
      </c>
      <c r="D259" s="58">
        <v>15.41</v>
      </c>
      <c r="E259" s="58">
        <v>2398.7399999999998</v>
      </c>
      <c r="F259" s="58">
        <v>15.41</v>
      </c>
      <c r="G259">
        <v>0</v>
      </c>
      <c r="H259" s="59" t="s">
        <v>747</v>
      </c>
      <c r="I259">
        <v>1</v>
      </c>
    </row>
    <row r="260" spans="1:9" ht="15" customHeight="1" x14ac:dyDescent="0.25">
      <c r="A260" s="1">
        <v>300609</v>
      </c>
      <c r="B260" s="57" t="s">
        <v>832</v>
      </c>
      <c r="C260" s="58">
        <v>3368.41</v>
      </c>
      <c r="D260" s="58">
        <v>184.42</v>
      </c>
      <c r="E260" s="58">
        <v>3368.41</v>
      </c>
      <c r="F260" s="58">
        <v>184.42</v>
      </c>
      <c r="G260">
        <v>0</v>
      </c>
      <c r="H260" s="59" t="s">
        <v>750</v>
      </c>
      <c r="I260">
        <v>1</v>
      </c>
    </row>
    <row r="261" spans="1:9" ht="15" customHeight="1" x14ac:dyDescent="0.25">
      <c r="A261" s="1">
        <v>300612</v>
      </c>
      <c r="B261" s="57" t="s">
        <v>217</v>
      </c>
      <c r="C261" s="58">
        <v>399.93</v>
      </c>
      <c r="D261" s="58">
        <v>14.81</v>
      </c>
      <c r="E261" s="58">
        <v>399.93</v>
      </c>
      <c r="F261" s="58">
        <v>14.81</v>
      </c>
      <c r="G261">
        <v>0</v>
      </c>
      <c r="H261" s="59" t="s">
        <v>747</v>
      </c>
      <c r="I261">
        <v>1</v>
      </c>
    </row>
    <row r="262" spans="1:9" ht="15" customHeight="1" x14ac:dyDescent="0.25">
      <c r="A262" s="1">
        <v>300613</v>
      </c>
      <c r="B262" s="57" t="s">
        <v>218</v>
      </c>
      <c r="C262" s="58">
        <v>2873.28</v>
      </c>
      <c r="D262" s="58">
        <v>37.64</v>
      </c>
      <c r="E262" s="58">
        <v>2873.28</v>
      </c>
      <c r="F262" s="58">
        <v>37.64</v>
      </c>
      <c r="G262">
        <v>0</v>
      </c>
      <c r="H262" s="59" t="s">
        <v>747</v>
      </c>
      <c r="I262">
        <v>1</v>
      </c>
    </row>
    <row r="263" spans="1:9" ht="15" customHeight="1" x14ac:dyDescent="0.25">
      <c r="A263" s="1">
        <v>300614</v>
      </c>
      <c r="B263" s="57" t="s">
        <v>833</v>
      </c>
      <c r="C263" s="58">
        <v>733.61</v>
      </c>
      <c r="D263" s="58">
        <v>25.57</v>
      </c>
      <c r="E263" s="58">
        <v>733.61</v>
      </c>
      <c r="F263" s="58">
        <v>25.57</v>
      </c>
      <c r="G263">
        <v>0</v>
      </c>
      <c r="H263" s="59" t="s">
        <v>750</v>
      </c>
      <c r="I263">
        <v>1</v>
      </c>
    </row>
    <row r="264" spans="1:9" ht="15" customHeight="1" x14ac:dyDescent="0.25">
      <c r="A264" s="1">
        <v>300619</v>
      </c>
      <c r="B264" s="57" t="s">
        <v>834</v>
      </c>
      <c r="C264" s="58">
        <v>833.05</v>
      </c>
      <c r="D264" s="58">
        <v>32.659999999999997</v>
      </c>
      <c r="E264" s="58">
        <v>833.05</v>
      </c>
      <c r="F264" s="58">
        <v>32.659999999999997</v>
      </c>
      <c r="G264">
        <v>0</v>
      </c>
      <c r="H264" s="59" t="s">
        <v>750</v>
      </c>
      <c r="I264">
        <v>1</v>
      </c>
    </row>
    <row r="265" spans="1:9" ht="15" customHeight="1" x14ac:dyDescent="0.25">
      <c r="A265" s="1">
        <v>300625</v>
      </c>
      <c r="B265" s="57" t="s">
        <v>835</v>
      </c>
      <c r="C265" s="58">
        <v>1369.48</v>
      </c>
      <c r="D265" s="58">
        <v>33.659999999999997</v>
      </c>
      <c r="E265" s="58">
        <v>1369.48</v>
      </c>
      <c r="F265" s="58">
        <v>33.659999999999997</v>
      </c>
      <c r="G265">
        <v>0</v>
      </c>
      <c r="H265" s="59" t="s">
        <v>750</v>
      </c>
      <c r="I265">
        <v>1</v>
      </c>
    </row>
    <row r="266" spans="1:9" ht="15" customHeight="1" x14ac:dyDescent="0.25">
      <c r="A266" s="1">
        <v>300633</v>
      </c>
      <c r="B266" s="57" t="s">
        <v>836</v>
      </c>
      <c r="C266" s="58">
        <v>685.36</v>
      </c>
      <c r="D266" s="58">
        <v>14.86</v>
      </c>
      <c r="E266" s="58">
        <v>685.36</v>
      </c>
      <c r="F266" s="58">
        <v>14.86</v>
      </c>
      <c r="G266">
        <v>0</v>
      </c>
      <c r="H266" s="59" t="s">
        <v>750</v>
      </c>
      <c r="I266">
        <v>1</v>
      </c>
    </row>
    <row r="267" spans="1:9" ht="15" customHeight="1" x14ac:dyDescent="0.25">
      <c r="A267" s="1">
        <v>300634</v>
      </c>
      <c r="B267" s="57" t="s">
        <v>837</v>
      </c>
      <c r="C267" s="58">
        <v>3282.11</v>
      </c>
      <c r="D267" s="58">
        <v>29.37</v>
      </c>
      <c r="E267" s="58">
        <v>3282.11</v>
      </c>
      <c r="F267" s="58">
        <v>29.37</v>
      </c>
      <c r="G267">
        <v>0</v>
      </c>
      <c r="H267" s="59" t="s">
        <v>750</v>
      </c>
      <c r="I267">
        <v>1</v>
      </c>
    </row>
    <row r="268" spans="1:9" ht="15" customHeight="1" x14ac:dyDescent="0.25">
      <c r="A268" s="1">
        <v>300639</v>
      </c>
      <c r="B268" s="57" t="s">
        <v>838</v>
      </c>
      <c r="C268" s="58">
        <v>951.76</v>
      </c>
      <c r="D268" s="58">
        <v>24.43</v>
      </c>
      <c r="E268" s="58">
        <v>951.76</v>
      </c>
      <c r="F268" s="58">
        <v>24.43</v>
      </c>
      <c r="G268">
        <v>0</v>
      </c>
      <c r="H268" s="59" t="s">
        <v>750</v>
      </c>
      <c r="I268">
        <v>1</v>
      </c>
    </row>
    <row r="269" spans="1:9" ht="15" customHeight="1" x14ac:dyDescent="0.25">
      <c r="A269" s="1">
        <v>300644</v>
      </c>
      <c r="B269" s="57" t="s">
        <v>219</v>
      </c>
      <c r="C269" s="58">
        <v>1451.92</v>
      </c>
      <c r="D269" s="58">
        <v>30.99</v>
      </c>
      <c r="E269" s="58">
        <v>1451.92</v>
      </c>
      <c r="F269" s="58">
        <v>30.99</v>
      </c>
      <c r="G269">
        <v>0</v>
      </c>
      <c r="H269" s="59" t="s">
        <v>747</v>
      </c>
      <c r="I269">
        <v>1</v>
      </c>
    </row>
    <row r="270" spans="1:9" ht="15" customHeight="1" x14ac:dyDescent="0.25">
      <c r="A270" s="1">
        <v>300645</v>
      </c>
      <c r="B270" s="57" t="s">
        <v>839</v>
      </c>
      <c r="C270" s="58">
        <v>1063.5999999999999</v>
      </c>
      <c r="D270" s="58">
        <v>22.03</v>
      </c>
      <c r="E270" s="58">
        <v>1063.5999999999999</v>
      </c>
      <c r="F270" s="58">
        <v>22.03</v>
      </c>
      <c r="G270">
        <v>0</v>
      </c>
      <c r="H270" s="59" t="s">
        <v>750</v>
      </c>
      <c r="I270">
        <v>1</v>
      </c>
    </row>
    <row r="271" spans="1:9" ht="15" customHeight="1" x14ac:dyDescent="0.25">
      <c r="A271" s="1">
        <v>300650</v>
      </c>
      <c r="B271" s="57" t="s">
        <v>840</v>
      </c>
      <c r="C271" s="58">
        <v>1244.93</v>
      </c>
      <c r="D271" s="58">
        <v>21.89</v>
      </c>
      <c r="E271" s="58">
        <v>1244.93</v>
      </c>
      <c r="F271" s="58">
        <v>21.89</v>
      </c>
      <c r="G271">
        <v>0</v>
      </c>
      <c r="H271" s="59" t="s">
        <v>750</v>
      </c>
      <c r="I271">
        <v>1</v>
      </c>
    </row>
    <row r="272" spans="1:9" ht="15" customHeight="1" x14ac:dyDescent="0.25">
      <c r="A272" s="1">
        <v>300651</v>
      </c>
      <c r="B272" s="57" t="s">
        <v>87</v>
      </c>
      <c r="C272" s="58">
        <v>390.15</v>
      </c>
      <c r="D272" s="58">
        <v>22.03</v>
      </c>
      <c r="E272" s="58">
        <v>390.15</v>
      </c>
      <c r="F272" s="58">
        <v>22.03</v>
      </c>
      <c r="G272">
        <v>0</v>
      </c>
      <c r="H272" s="59" t="s">
        <v>750</v>
      </c>
      <c r="I272">
        <v>1</v>
      </c>
    </row>
    <row r="273" spans="1:9" ht="15" customHeight="1" x14ac:dyDescent="0.25">
      <c r="A273" s="1">
        <v>300654</v>
      </c>
      <c r="B273" s="57" t="s">
        <v>841</v>
      </c>
      <c r="C273" s="58">
        <v>524.08000000000004</v>
      </c>
      <c r="D273" s="58">
        <v>15.76</v>
      </c>
      <c r="E273" s="58">
        <v>524.08000000000004</v>
      </c>
      <c r="F273" s="58">
        <v>15.76</v>
      </c>
      <c r="G273">
        <v>0</v>
      </c>
      <c r="H273" s="59" t="s">
        <v>750</v>
      </c>
      <c r="I273">
        <v>1</v>
      </c>
    </row>
    <row r="274" spans="1:9" ht="15" customHeight="1" x14ac:dyDescent="0.25">
      <c r="A274" s="1">
        <v>300656</v>
      </c>
      <c r="B274" s="57" t="s">
        <v>842</v>
      </c>
      <c r="C274" s="58">
        <v>1127.6099999999999</v>
      </c>
      <c r="D274" s="58">
        <v>19.079999999999998</v>
      </c>
      <c r="E274" s="58">
        <v>1127.6099999999999</v>
      </c>
      <c r="F274" s="58">
        <v>19.079999999999998</v>
      </c>
      <c r="G274">
        <v>0</v>
      </c>
      <c r="H274" s="59" t="s">
        <v>750</v>
      </c>
      <c r="I274">
        <v>1</v>
      </c>
    </row>
    <row r="275" spans="1:9" ht="15" customHeight="1" x14ac:dyDescent="0.25">
      <c r="A275" s="1">
        <v>300658</v>
      </c>
      <c r="B275" s="57" t="s">
        <v>220</v>
      </c>
      <c r="C275" s="58">
        <v>1917.78</v>
      </c>
      <c r="D275" s="58">
        <v>16.62</v>
      </c>
      <c r="E275" s="58">
        <v>1917.78</v>
      </c>
      <c r="F275" s="58">
        <v>16.62</v>
      </c>
      <c r="G275">
        <v>0</v>
      </c>
      <c r="H275" s="59" t="s">
        <v>747</v>
      </c>
      <c r="I275">
        <v>1</v>
      </c>
    </row>
    <row r="276" spans="1:9" ht="15" customHeight="1" x14ac:dyDescent="0.25">
      <c r="A276" s="1">
        <v>300659</v>
      </c>
      <c r="B276" s="57" t="s">
        <v>843</v>
      </c>
      <c r="C276" s="58">
        <v>7412.53</v>
      </c>
      <c r="D276" s="58">
        <v>86.96</v>
      </c>
      <c r="E276" s="58">
        <v>7412.53</v>
      </c>
      <c r="F276" s="58">
        <v>86.96</v>
      </c>
      <c r="G276">
        <v>0</v>
      </c>
      <c r="H276" s="59" t="s">
        <v>750</v>
      </c>
      <c r="I276">
        <v>1</v>
      </c>
    </row>
    <row r="277" spans="1:9" ht="15" customHeight="1" x14ac:dyDescent="0.25">
      <c r="A277" s="1">
        <v>300662</v>
      </c>
      <c r="B277" s="57" t="s">
        <v>844</v>
      </c>
      <c r="C277" s="58">
        <v>655.14</v>
      </c>
      <c r="D277" s="58">
        <v>12.9</v>
      </c>
      <c r="E277" s="58">
        <v>655.14</v>
      </c>
      <c r="F277" s="58">
        <v>12.9</v>
      </c>
      <c r="G277">
        <v>0</v>
      </c>
      <c r="H277" s="59" t="s">
        <v>750</v>
      </c>
      <c r="I277">
        <v>1</v>
      </c>
    </row>
    <row r="278" spans="1:9" ht="15" customHeight="1" x14ac:dyDescent="0.25">
      <c r="A278" s="1">
        <v>300663</v>
      </c>
      <c r="B278" s="57" t="s">
        <v>845</v>
      </c>
      <c r="C278" s="58">
        <v>315.93</v>
      </c>
      <c r="D278" s="58">
        <v>17.36</v>
      </c>
      <c r="E278" s="58">
        <v>315.93</v>
      </c>
      <c r="F278" s="58">
        <v>17.36</v>
      </c>
      <c r="G278">
        <v>0</v>
      </c>
      <c r="H278" s="59" t="s">
        <v>750</v>
      </c>
      <c r="I278">
        <v>1</v>
      </c>
    </row>
    <row r="279" spans="1:9" ht="15" customHeight="1" x14ac:dyDescent="0.25">
      <c r="A279" s="1">
        <v>300664</v>
      </c>
      <c r="B279" s="57" t="s">
        <v>846</v>
      </c>
      <c r="C279" s="58">
        <v>634.76</v>
      </c>
      <c r="D279" s="58">
        <v>10.75</v>
      </c>
      <c r="E279" s="58">
        <v>634.76</v>
      </c>
      <c r="F279" s="58">
        <v>10.75</v>
      </c>
      <c r="G279">
        <v>0</v>
      </c>
      <c r="H279" s="59" t="s">
        <v>750</v>
      </c>
      <c r="I279">
        <v>1</v>
      </c>
    </row>
    <row r="280" spans="1:9" ht="15" customHeight="1" x14ac:dyDescent="0.25">
      <c r="A280" s="1">
        <v>310542</v>
      </c>
      <c r="B280" s="57" t="s">
        <v>847</v>
      </c>
      <c r="C280" s="58">
        <v>432.93</v>
      </c>
      <c r="D280" s="58">
        <v>2.64</v>
      </c>
      <c r="E280" s="58">
        <v>432.93</v>
      </c>
      <c r="F280" s="58">
        <v>2.64</v>
      </c>
      <c r="G280">
        <v>0</v>
      </c>
      <c r="H280" s="59" t="s">
        <v>747</v>
      </c>
      <c r="I280">
        <v>1</v>
      </c>
    </row>
    <row r="281" spans="1:9" ht="15" customHeight="1" x14ac:dyDescent="0.25">
      <c r="A281" s="1">
        <v>310669</v>
      </c>
      <c r="B281" s="57" t="s">
        <v>848</v>
      </c>
      <c r="C281" s="58">
        <v>6882.13</v>
      </c>
      <c r="D281" s="58">
        <v>156.07</v>
      </c>
      <c r="E281" s="58">
        <v>6882.13</v>
      </c>
      <c r="F281" s="58">
        <v>156.07</v>
      </c>
      <c r="G281">
        <v>0</v>
      </c>
      <c r="H281" s="59" t="s">
        <v>747</v>
      </c>
      <c r="I281">
        <v>1</v>
      </c>
    </row>
    <row r="282" spans="1:9" ht="15" customHeight="1" x14ac:dyDescent="0.25">
      <c r="A282" s="1">
        <v>310672</v>
      </c>
      <c r="B282" s="57" t="s">
        <v>221</v>
      </c>
      <c r="C282" s="58">
        <v>3852.81</v>
      </c>
      <c r="D282" s="58">
        <v>36.130000000000003</v>
      </c>
      <c r="E282" s="58">
        <v>3852.81</v>
      </c>
      <c r="F282" s="58">
        <v>36.130000000000003</v>
      </c>
      <c r="G282">
        <v>0</v>
      </c>
      <c r="H282" s="59" t="s">
        <v>747</v>
      </c>
      <c r="I282">
        <v>1</v>
      </c>
    </row>
    <row r="283" spans="1:9" ht="15" customHeight="1" x14ac:dyDescent="0.25">
      <c r="A283" s="1">
        <v>310675</v>
      </c>
      <c r="B283" s="57" t="s">
        <v>849</v>
      </c>
      <c r="C283" s="58">
        <v>5142.08</v>
      </c>
      <c r="D283" s="58">
        <v>9.7799999999999994</v>
      </c>
      <c r="E283" s="58">
        <v>5142.08</v>
      </c>
      <c r="F283" s="58">
        <v>9.7799999999999994</v>
      </c>
      <c r="G283">
        <v>0</v>
      </c>
      <c r="H283" s="59" t="s">
        <v>750</v>
      </c>
      <c r="I283">
        <v>1</v>
      </c>
    </row>
    <row r="284" spans="1:9" ht="15" customHeight="1" x14ac:dyDescent="0.25">
      <c r="A284" s="1">
        <v>310676</v>
      </c>
      <c r="B284" s="57" t="s">
        <v>850</v>
      </c>
      <c r="C284" s="58">
        <v>7381</v>
      </c>
      <c r="D284" s="58">
        <v>43.77</v>
      </c>
      <c r="E284" s="58">
        <v>7381</v>
      </c>
      <c r="F284" s="58">
        <v>43.77</v>
      </c>
      <c r="G284">
        <v>0</v>
      </c>
      <c r="H284" s="59" t="s">
        <v>750</v>
      </c>
      <c r="I284">
        <v>1</v>
      </c>
    </row>
    <row r="285" spans="1:9" ht="15" customHeight="1" x14ac:dyDescent="0.25">
      <c r="A285" s="1">
        <v>310677</v>
      </c>
      <c r="B285" s="57" t="s">
        <v>47</v>
      </c>
      <c r="C285" s="58">
        <v>1529.05</v>
      </c>
      <c r="D285" s="58">
        <v>16.91</v>
      </c>
      <c r="E285" s="58">
        <v>1529.05</v>
      </c>
      <c r="F285" s="58">
        <v>16.91</v>
      </c>
      <c r="G285">
        <v>0</v>
      </c>
      <c r="H285" s="59" t="s">
        <v>747</v>
      </c>
      <c r="I285">
        <v>1</v>
      </c>
    </row>
    <row r="286" spans="1:9" ht="15" customHeight="1" x14ac:dyDescent="0.25">
      <c r="A286" s="1">
        <v>310678</v>
      </c>
      <c r="B286" s="57" t="s">
        <v>851</v>
      </c>
      <c r="C286" s="58">
        <v>1427.03</v>
      </c>
      <c r="D286" s="58">
        <v>17.02</v>
      </c>
      <c r="E286" s="58">
        <v>1427.03</v>
      </c>
      <c r="F286" s="58">
        <v>17.02</v>
      </c>
      <c r="G286">
        <v>0</v>
      </c>
      <c r="H286" s="59" t="s">
        <v>750</v>
      </c>
      <c r="I286">
        <v>1</v>
      </c>
    </row>
    <row r="287" spans="1:9" ht="15" customHeight="1" x14ac:dyDescent="0.25">
      <c r="A287" s="1">
        <v>310679</v>
      </c>
      <c r="B287" s="57" t="s">
        <v>222</v>
      </c>
      <c r="C287" s="58">
        <v>2244.41</v>
      </c>
      <c r="D287" s="58">
        <v>34.520000000000003</v>
      </c>
      <c r="E287" s="58">
        <v>2244.41</v>
      </c>
      <c r="F287" s="58">
        <v>34.520000000000003</v>
      </c>
      <c r="G287">
        <v>0</v>
      </c>
      <c r="H287" s="59" t="s">
        <v>747</v>
      </c>
      <c r="I287">
        <v>1</v>
      </c>
    </row>
    <row r="288" spans="1:9" ht="15" customHeight="1" x14ac:dyDescent="0.25">
      <c r="A288" s="1">
        <v>310683</v>
      </c>
      <c r="B288" s="57" t="s">
        <v>223</v>
      </c>
      <c r="C288" s="58">
        <v>3853.41</v>
      </c>
      <c r="D288" s="58">
        <v>23.52</v>
      </c>
      <c r="E288" s="58">
        <v>3853.41</v>
      </c>
      <c r="F288" s="58">
        <v>23.52</v>
      </c>
      <c r="G288">
        <v>0</v>
      </c>
      <c r="H288" s="59" t="s">
        <v>747</v>
      </c>
      <c r="I288">
        <v>1</v>
      </c>
    </row>
    <row r="289" spans="1:9" ht="15" customHeight="1" x14ac:dyDescent="0.25">
      <c r="A289" s="1">
        <v>310685</v>
      </c>
      <c r="B289" s="57" t="s">
        <v>224</v>
      </c>
      <c r="C289" s="58">
        <v>4145.2700000000004</v>
      </c>
      <c r="D289" s="58">
        <v>6.32</v>
      </c>
      <c r="E289" s="58">
        <v>4145.2700000000004</v>
      </c>
      <c r="F289" s="58">
        <v>6.32</v>
      </c>
      <c r="G289">
        <v>0</v>
      </c>
      <c r="H289" s="59" t="s">
        <v>747</v>
      </c>
      <c r="I289">
        <v>1</v>
      </c>
    </row>
    <row r="290" spans="1:9" ht="15" customHeight="1" x14ac:dyDescent="0.25">
      <c r="A290" s="1">
        <v>310688</v>
      </c>
      <c r="B290" s="57" t="s">
        <v>852</v>
      </c>
      <c r="C290" s="58">
        <v>1070.5899999999999</v>
      </c>
      <c r="D290" s="58">
        <v>22.41</v>
      </c>
      <c r="E290" s="58">
        <v>1070.5899999999999</v>
      </c>
      <c r="F290" s="58">
        <v>22.41</v>
      </c>
      <c r="G290">
        <v>0</v>
      </c>
      <c r="H290" s="59" t="s">
        <v>750</v>
      </c>
      <c r="I290">
        <v>1</v>
      </c>
    </row>
    <row r="291" spans="1:9" ht="15" customHeight="1" x14ac:dyDescent="0.25">
      <c r="A291" s="1">
        <v>310691</v>
      </c>
      <c r="B291" s="57" t="s">
        <v>225</v>
      </c>
      <c r="C291" s="58">
        <v>2408.0100000000002</v>
      </c>
      <c r="D291" s="58">
        <v>31.87</v>
      </c>
      <c r="E291" s="58">
        <v>2408.0100000000002</v>
      </c>
      <c r="F291" s="58">
        <v>31.87</v>
      </c>
      <c r="G291">
        <v>0</v>
      </c>
      <c r="H291" s="59" t="s">
        <v>747</v>
      </c>
      <c r="I291">
        <v>1</v>
      </c>
    </row>
    <row r="292" spans="1:9" ht="15" customHeight="1" x14ac:dyDescent="0.25">
      <c r="A292" s="1">
        <v>310692</v>
      </c>
      <c r="B292" s="57" t="s">
        <v>853</v>
      </c>
      <c r="C292" s="58">
        <v>917.86</v>
      </c>
      <c r="D292" s="58">
        <v>35.450000000000003</v>
      </c>
      <c r="E292" s="58">
        <v>917.86</v>
      </c>
      <c r="F292" s="58">
        <v>35.450000000000003</v>
      </c>
      <c r="G292">
        <v>0</v>
      </c>
      <c r="H292" s="59" t="s">
        <v>747</v>
      </c>
      <c r="I292">
        <v>1</v>
      </c>
    </row>
    <row r="293" spans="1:9" ht="15" customHeight="1" x14ac:dyDescent="0.25">
      <c r="A293" s="1">
        <v>310694</v>
      </c>
      <c r="B293" s="57" t="s">
        <v>854</v>
      </c>
      <c r="C293" s="58">
        <v>790.1</v>
      </c>
      <c r="D293" s="58">
        <v>16.649999999999999</v>
      </c>
      <c r="E293" s="58">
        <v>790.1</v>
      </c>
      <c r="F293" s="58">
        <v>16.649999999999999</v>
      </c>
      <c r="G293">
        <v>0</v>
      </c>
      <c r="H293" s="59" t="s">
        <v>750</v>
      </c>
      <c r="I293">
        <v>1</v>
      </c>
    </row>
    <row r="294" spans="1:9" ht="15" customHeight="1" x14ac:dyDescent="0.25">
      <c r="A294" s="1">
        <v>310703</v>
      </c>
      <c r="B294" s="57" t="s">
        <v>855</v>
      </c>
      <c r="C294" s="58">
        <v>3474.31</v>
      </c>
      <c r="D294" s="58">
        <v>16.43</v>
      </c>
      <c r="E294" s="58">
        <v>3474.31</v>
      </c>
      <c r="F294" s="58">
        <v>16.43</v>
      </c>
      <c r="G294">
        <v>0</v>
      </c>
      <c r="H294" s="59" t="s">
        <v>750</v>
      </c>
      <c r="I294">
        <v>1</v>
      </c>
    </row>
    <row r="295" spans="1:9" ht="15" customHeight="1" x14ac:dyDescent="0.25">
      <c r="A295" s="1">
        <v>310704</v>
      </c>
      <c r="B295" s="57" t="s">
        <v>226</v>
      </c>
      <c r="C295" s="58">
        <v>7856.12</v>
      </c>
      <c r="D295" s="58">
        <v>14.87</v>
      </c>
      <c r="E295" s="58">
        <v>7856.12</v>
      </c>
      <c r="F295" s="58">
        <v>14.87</v>
      </c>
      <c r="G295">
        <v>0</v>
      </c>
      <c r="H295" s="59" t="s">
        <v>747</v>
      </c>
      <c r="I295">
        <v>1</v>
      </c>
    </row>
    <row r="296" spans="1:9" ht="15" customHeight="1" x14ac:dyDescent="0.25">
      <c r="A296" s="1">
        <v>310708</v>
      </c>
      <c r="B296" s="57" t="s">
        <v>227</v>
      </c>
      <c r="C296" s="58">
        <v>1699.55</v>
      </c>
      <c r="D296" s="58">
        <v>54.51</v>
      </c>
      <c r="E296" s="58">
        <v>1699.55</v>
      </c>
      <c r="F296" s="58">
        <v>54.51</v>
      </c>
      <c r="G296">
        <v>0</v>
      </c>
      <c r="H296" s="59" t="s">
        <v>747</v>
      </c>
      <c r="I296">
        <v>1</v>
      </c>
    </row>
    <row r="297" spans="1:9" ht="15" customHeight="1" x14ac:dyDescent="0.25">
      <c r="A297" s="1">
        <v>310711</v>
      </c>
      <c r="B297" s="57" t="s">
        <v>228</v>
      </c>
      <c r="C297" s="58">
        <v>1925.95</v>
      </c>
      <c r="D297" s="58">
        <v>2.14</v>
      </c>
      <c r="E297" s="58">
        <v>1925.95</v>
      </c>
      <c r="F297" s="58">
        <v>2.14</v>
      </c>
      <c r="G297">
        <v>0</v>
      </c>
      <c r="H297" s="59" t="s">
        <v>747</v>
      </c>
      <c r="I297">
        <v>1</v>
      </c>
    </row>
    <row r="298" spans="1:9" ht="15" customHeight="1" x14ac:dyDescent="0.25">
      <c r="A298" s="1">
        <v>310713</v>
      </c>
      <c r="B298" s="57" t="s">
        <v>229</v>
      </c>
      <c r="C298" s="58">
        <v>10185.41</v>
      </c>
      <c r="D298" s="58">
        <v>4.0999999999999996</v>
      </c>
      <c r="E298" s="58">
        <v>10185.41</v>
      </c>
      <c r="F298" s="58">
        <v>4.0999999999999996</v>
      </c>
      <c r="G298">
        <v>0</v>
      </c>
      <c r="H298" s="59" t="s">
        <v>747</v>
      </c>
      <c r="I298">
        <v>1</v>
      </c>
    </row>
    <row r="299" spans="1:9" ht="15" customHeight="1" x14ac:dyDescent="0.25">
      <c r="A299" s="1">
        <v>310714</v>
      </c>
      <c r="B299" s="57" t="s">
        <v>230</v>
      </c>
      <c r="C299" s="58">
        <v>479.13</v>
      </c>
      <c r="D299" s="58">
        <v>10.83</v>
      </c>
      <c r="E299" s="58">
        <v>479.13</v>
      </c>
      <c r="F299" s="58">
        <v>10.83</v>
      </c>
      <c r="G299">
        <v>0</v>
      </c>
      <c r="H299" s="59" t="s">
        <v>747</v>
      </c>
      <c r="I299">
        <v>1</v>
      </c>
    </row>
    <row r="300" spans="1:9" ht="15" customHeight="1" x14ac:dyDescent="0.25">
      <c r="A300" s="1">
        <v>310717</v>
      </c>
      <c r="B300" s="57" t="s">
        <v>231</v>
      </c>
      <c r="C300" s="58">
        <v>4373.0600000000004</v>
      </c>
      <c r="D300" s="58">
        <v>4.74</v>
      </c>
      <c r="E300" s="58">
        <v>4373.0600000000004</v>
      </c>
      <c r="F300" s="58">
        <v>4.74</v>
      </c>
      <c r="G300">
        <v>0</v>
      </c>
      <c r="H300" s="59" t="s">
        <v>747</v>
      </c>
      <c r="I300">
        <v>1</v>
      </c>
    </row>
    <row r="301" spans="1:9" ht="15" customHeight="1" x14ac:dyDescent="0.25">
      <c r="A301" s="1">
        <v>310721</v>
      </c>
      <c r="B301" s="57" t="s">
        <v>232</v>
      </c>
      <c r="C301" s="58">
        <v>5364.17</v>
      </c>
      <c r="D301" s="58">
        <v>22.98</v>
      </c>
      <c r="E301" s="58">
        <v>5364.17</v>
      </c>
      <c r="F301" s="58">
        <v>22.98</v>
      </c>
      <c r="G301">
        <v>0</v>
      </c>
      <c r="H301" s="59" t="s">
        <v>747</v>
      </c>
      <c r="I301">
        <v>1</v>
      </c>
    </row>
    <row r="302" spans="1:9" ht="15" customHeight="1" x14ac:dyDescent="0.25">
      <c r="A302" s="1">
        <v>310725</v>
      </c>
      <c r="B302" s="57" t="s">
        <v>856</v>
      </c>
      <c r="C302" s="58">
        <v>1161.8499999999999</v>
      </c>
      <c r="D302" s="58">
        <v>18.75</v>
      </c>
      <c r="E302" s="58">
        <v>1161.8499999999999</v>
      </c>
      <c r="F302" s="58">
        <v>18.75</v>
      </c>
      <c r="G302">
        <v>0</v>
      </c>
      <c r="H302" s="59" t="s">
        <v>750</v>
      </c>
      <c r="I302">
        <v>1</v>
      </c>
    </row>
    <row r="303" spans="1:9" ht="15" customHeight="1" x14ac:dyDescent="0.25">
      <c r="A303" s="1">
        <v>310726</v>
      </c>
      <c r="B303" s="57" t="s">
        <v>233</v>
      </c>
      <c r="C303" s="58">
        <v>5447.79</v>
      </c>
      <c r="D303" s="58">
        <v>43.71</v>
      </c>
      <c r="E303" s="58">
        <v>5447.79</v>
      </c>
      <c r="F303" s="58">
        <v>43.71</v>
      </c>
      <c r="G303">
        <v>0</v>
      </c>
      <c r="H303" s="59" t="s">
        <v>747</v>
      </c>
      <c r="I303">
        <v>1</v>
      </c>
    </row>
    <row r="304" spans="1:9" ht="15" customHeight="1" x14ac:dyDescent="0.25">
      <c r="A304" s="1">
        <v>310728</v>
      </c>
      <c r="B304" s="57" t="s">
        <v>234</v>
      </c>
      <c r="C304" s="58">
        <v>2048.4699999999998</v>
      </c>
      <c r="D304" s="58">
        <v>24.05</v>
      </c>
      <c r="E304" s="58">
        <v>2048.4699999999998</v>
      </c>
      <c r="F304" s="58">
        <v>24.05</v>
      </c>
      <c r="G304">
        <v>0</v>
      </c>
      <c r="H304" s="59" t="s">
        <v>747</v>
      </c>
      <c r="I304">
        <v>1</v>
      </c>
    </row>
    <row r="305" spans="1:9" ht="15" customHeight="1" x14ac:dyDescent="0.25">
      <c r="A305" s="1">
        <v>310732</v>
      </c>
      <c r="B305" s="57" t="s">
        <v>235</v>
      </c>
      <c r="C305" s="58">
        <v>9162.0400000000009</v>
      </c>
      <c r="D305" s="58">
        <v>3.53</v>
      </c>
      <c r="E305" s="58">
        <v>9162.0400000000009</v>
      </c>
      <c r="F305" s="58">
        <v>3.53</v>
      </c>
      <c r="G305">
        <v>0</v>
      </c>
      <c r="H305" s="59" t="s">
        <v>747</v>
      </c>
      <c r="I305">
        <v>1</v>
      </c>
    </row>
    <row r="306" spans="1:9" ht="15" customHeight="1" x14ac:dyDescent="0.25">
      <c r="A306" s="1">
        <v>310734</v>
      </c>
      <c r="B306" s="57" t="s">
        <v>236</v>
      </c>
      <c r="C306" s="58">
        <v>600.36</v>
      </c>
      <c r="D306" s="58">
        <v>14.88</v>
      </c>
      <c r="E306" s="58">
        <v>600.36</v>
      </c>
      <c r="F306" s="58">
        <v>14.88</v>
      </c>
      <c r="G306">
        <v>0</v>
      </c>
      <c r="H306" s="59" t="s">
        <v>747</v>
      </c>
      <c r="I306">
        <v>1</v>
      </c>
    </row>
    <row r="307" spans="1:9" ht="15" customHeight="1" x14ac:dyDescent="0.25">
      <c r="A307" s="1">
        <v>310735</v>
      </c>
      <c r="B307" s="57" t="s">
        <v>857</v>
      </c>
      <c r="C307" s="58">
        <v>956.56</v>
      </c>
      <c r="D307" s="58">
        <v>20.309999999999999</v>
      </c>
      <c r="E307" s="58">
        <v>956.56</v>
      </c>
      <c r="F307" s="58">
        <v>20.309999999999999</v>
      </c>
      <c r="G307">
        <v>0</v>
      </c>
      <c r="H307" s="59" t="s">
        <v>750</v>
      </c>
      <c r="I307">
        <v>1</v>
      </c>
    </row>
    <row r="308" spans="1:9" ht="15" customHeight="1" x14ac:dyDescent="0.25">
      <c r="A308" s="1">
        <v>310737</v>
      </c>
      <c r="B308" s="57" t="s">
        <v>237</v>
      </c>
      <c r="C308" s="58">
        <v>709.41</v>
      </c>
      <c r="D308" s="58">
        <v>17.73</v>
      </c>
      <c r="E308" s="58">
        <v>709.41</v>
      </c>
      <c r="F308" s="58">
        <v>17.73</v>
      </c>
      <c r="G308">
        <v>0</v>
      </c>
      <c r="H308" s="59" t="s">
        <v>747</v>
      </c>
      <c r="I308">
        <v>1</v>
      </c>
    </row>
    <row r="309" spans="1:9" ht="15" customHeight="1" x14ac:dyDescent="0.25">
      <c r="A309" s="1">
        <v>310738</v>
      </c>
      <c r="B309" s="57" t="s">
        <v>238</v>
      </c>
      <c r="C309" s="58">
        <v>9160.6299999999992</v>
      </c>
      <c r="D309" s="58">
        <v>41.82</v>
      </c>
      <c r="E309" s="58">
        <v>9160.6299999999992</v>
      </c>
      <c r="F309" s="58">
        <v>41.82</v>
      </c>
      <c r="G309">
        <v>0</v>
      </c>
      <c r="H309" s="59" t="s">
        <v>747</v>
      </c>
      <c r="I309">
        <v>1</v>
      </c>
    </row>
    <row r="310" spans="1:9" ht="15" customHeight="1" x14ac:dyDescent="0.25">
      <c r="A310" s="1">
        <v>310777</v>
      </c>
      <c r="B310" s="57" t="s">
        <v>858</v>
      </c>
      <c r="C310" s="58">
        <v>1306.6300000000001</v>
      </c>
      <c r="D310" s="58">
        <v>65.2</v>
      </c>
      <c r="E310" s="58">
        <v>1306.6300000000001</v>
      </c>
      <c r="F310" s="58">
        <v>65.2</v>
      </c>
      <c r="G310">
        <v>0</v>
      </c>
      <c r="H310" s="59" t="s">
        <v>747</v>
      </c>
      <c r="I310">
        <v>1</v>
      </c>
    </row>
    <row r="311" spans="1:9" ht="15" customHeight="1" x14ac:dyDescent="0.25">
      <c r="A311" s="1">
        <v>310785</v>
      </c>
      <c r="B311" s="57" t="s">
        <v>859</v>
      </c>
      <c r="C311" s="58">
        <v>2535.4</v>
      </c>
      <c r="D311" s="58">
        <v>10.66</v>
      </c>
      <c r="E311" s="58">
        <v>2535.4</v>
      </c>
      <c r="F311" s="58">
        <v>10.66</v>
      </c>
      <c r="G311">
        <v>0</v>
      </c>
      <c r="H311" s="59" t="s">
        <v>747</v>
      </c>
      <c r="I311">
        <v>1</v>
      </c>
    </row>
    <row r="312" spans="1:9" ht="15" customHeight="1" x14ac:dyDescent="0.25">
      <c r="A312" s="1">
        <v>320742</v>
      </c>
      <c r="B312" s="57" t="s">
        <v>239</v>
      </c>
      <c r="C312" s="58">
        <v>541.38</v>
      </c>
      <c r="D312" s="58">
        <v>12.46</v>
      </c>
      <c r="E312" s="58">
        <v>541.38</v>
      </c>
      <c r="F312" s="58">
        <v>12.46</v>
      </c>
      <c r="G312">
        <v>0</v>
      </c>
      <c r="H312" s="59" t="s">
        <v>747</v>
      </c>
      <c r="I312">
        <v>1</v>
      </c>
    </row>
    <row r="313" spans="1:9" ht="15" customHeight="1" x14ac:dyDescent="0.25">
      <c r="A313" s="1">
        <v>320744</v>
      </c>
      <c r="B313" s="57" t="s">
        <v>240</v>
      </c>
      <c r="C313" s="58">
        <v>1706.87</v>
      </c>
      <c r="D313" s="58">
        <v>12.98</v>
      </c>
      <c r="E313" s="58">
        <v>1706.87</v>
      </c>
      <c r="F313" s="58">
        <v>12.98</v>
      </c>
      <c r="G313">
        <v>0</v>
      </c>
      <c r="H313" s="59" t="s">
        <v>747</v>
      </c>
      <c r="I313">
        <v>1</v>
      </c>
    </row>
    <row r="314" spans="1:9" ht="15" customHeight="1" x14ac:dyDescent="0.25">
      <c r="A314" s="1">
        <v>320751</v>
      </c>
      <c r="B314" s="57" t="s">
        <v>860</v>
      </c>
      <c r="C314" s="58">
        <v>2030.04</v>
      </c>
      <c r="D314" s="58">
        <v>14.97</v>
      </c>
      <c r="E314" s="58">
        <v>2030.04</v>
      </c>
      <c r="F314" s="58">
        <v>14.97</v>
      </c>
      <c r="G314">
        <v>0</v>
      </c>
      <c r="H314" s="59" t="s">
        <v>750</v>
      </c>
      <c r="I314">
        <v>1</v>
      </c>
    </row>
    <row r="315" spans="1:9" ht="15" customHeight="1" x14ac:dyDescent="0.25">
      <c r="A315" s="1">
        <v>320753</v>
      </c>
      <c r="B315" s="57" t="s">
        <v>861</v>
      </c>
      <c r="C315" s="58">
        <v>12864.08</v>
      </c>
      <c r="D315" s="58">
        <v>25.01</v>
      </c>
      <c r="E315" s="58">
        <v>12864.08</v>
      </c>
      <c r="F315" s="58">
        <v>25.01</v>
      </c>
      <c r="G315">
        <v>0</v>
      </c>
      <c r="H315" s="59" t="s">
        <v>747</v>
      </c>
      <c r="I315">
        <v>1</v>
      </c>
    </row>
    <row r="316" spans="1:9" ht="15" customHeight="1" x14ac:dyDescent="0.25">
      <c r="A316" s="1">
        <v>320756</v>
      </c>
      <c r="B316" s="57" t="s">
        <v>862</v>
      </c>
      <c r="C316" s="58">
        <v>951.99</v>
      </c>
      <c r="D316" s="58">
        <v>17.91</v>
      </c>
      <c r="E316" s="58">
        <v>951.99</v>
      </c>
      <c r="F316" s="58">
        <v>17.91</v>
      </c>
      <c r="G316">
        <v>0</v>
      </c>
      <c r="H316" s="59" t="s">
        <v>750</v>
      </c>
      <c r="I316">
        <v>1</v>
      </c>
    </row>
    <row r="317" spans="1:9" ht="15" customHeight="1" x14ac:dyDescent="0.25">
      <c r="A317" s="1">
        <v>320759</v>
      </c>
      <c r="B317" s="57" t="s">
        <v>241</v>
      </c>
      <c r="C317" s="58">
        <v>3781.04</v>
      </c>
      <c r="D317" s="58">
        <v>12.56</v>
      </c>
      <c r="E317" s="58">
        <v>3781.04</v>
      </c>
      <c r="F317" s="58">
        <v>12.56</v>
      </c>
      <c r="G317">
        <v>0</v>
      </c>
      <c r="H317" s="59" t="s">
        <v>747</v>
      </c>
      <c r="I317">
        <v>1</v>
      </c>
    </row>
    <row r="318" spans="1:9" ht="15" customHeight="1" x14ac:dyDescent="0.25">
      <c r="A318" s="1">
        <v>320771</v>
      </c>
      <c r="B318" s="57" t="s">
        <v>863</v>
      </c>
      <c r="C318" s="58">
        <v>450.76</v>
      </c>
      <c r="D318" s="58">
        <v>9.7899999999999991</v>
      </c>
      <c r="E318" s="58">
        <v>450.76</v>
      </c>
      <c r="F318" s="58">
        <v>9.7899999999999991</v>
      </c>
      <c r="G318">
        <v>0</v>
      </c>
      <c r="H318" s="59" t="s">
        <v>750</v>
      </c>
      <c r="I318">
        <v>1</v>
      </c>
    </row>
    <row r="319" spans="1:9" ht="15" customHeight="1" x14ac:dyDescent="0.25">
      <c r="A319" s="1">
        <v>320775</v>
      </c>
      <c r="B319" s="57" t="s">
        <v>864</v>
      </c>
      <c r="C319" s="58">
        <v>8497.9699999999993</v>
      </c>
      <c r="D319" s="58">
        <v>51.65</v>
      </c>
      <c r="E319" s="58">
        <v>8497.9699999999993</v>
      </c>
      <c r="F319" s="58">
        <v>51.65</v>
      </c>
      <c r="G319">
        <v>0</v>
      </c>
      <c r="H319" s="59" t="s">
        <v>747</v>
      </c>
      <c r="I319">
        <v>1</v>
      </c>
    </row>
    <row r="320" spans="1:9" ht="15" customHeight="1" x14ac:dyDescent="0.25">
      <c r="A320" s="1">
        <v>320776</v>
      </c>
      <c r="B320" s="57" t="s">
        <v>242</v>
      </c>
      <c r="C320" s="58">
        <v>11014.51</v>
      </c>
      <c r="D320" s="58">
        <v>29.43</v>
      </c>
      <c r="E320" s="58">
        <v>11014.51</v>
      </c>
      <c r="F320" s="58">
        <v>29.43</v>
      </c>
      <c r="G320">
        <v>0</v>
      </c>
      <c r="H320" s="59" t="s">
        <v>747</v>
      </c>
      <c r="I320">
        <v>1</v>
      </c>
    </row>
    <row r="321" spans="1:9" ht="15" customHeight="1" x14ac:dyDescent="0.25">
      <c r="A321" s="1">
        <v>320777</v>
      </c>
      <c r="B321" s="57" t="s">
        <v>243</v>
      </c>
      <c r="C321" s="58">
        <v>2837.5</v>
      </c>
      <c r="D321" s="58">
        <v>73.45</v>
      </c>
      <c r="E321" s="58">
        <v>2837.5</v>
      </c>
      <c r="F321" s="58">
        <v>73.45</v>
      </c>
      <c r="G321">
        <v>0</v>
      </c>
      <c r="H321" s="59" t="s">
        <v>747</v>
      </c>
      <c r="I321">
        <v>1</v>
      </c>
    </row>
    <row r="322" spans="1:9" ht="15" customHeight="1" x14ac:dyDescent="0.25">
      <c r="A322" s="1">
        <v>320778</v>
      </c>
      <c r="B322" s="57" t="s">
        <v>865</v>
      </c>
      <c r="C322" s="58">
        <v>2339.4699999999998</v>
      </c>
      <c r="D322" s="58">
        <v>21.06</v>
      </c>
      <c r="E322" s="58">
        <v>2339.4699999999998</v>
      </c>
      <c r="F322" s="58">
        <v>21.06</v>
      </c>
      <c r="G322">
        <v>0</v>
      </c>
      <c r="H322" s="59" t="s">
        <v>750</v>
      </c>
      <c r="I322">
        <v>1</v>
      </c>
    </row>
    <row r="323" spans="1:9" ht="15" customHeight="1" x14ac:dyDescent="0.25">
      <c r="A323" s="1">
        <v>320783</v>
      </c>
      <c r="B323" s="57" t="s">
        <v>244</v>
      </c>
      <c r="C323" s="58">
        <v>2412.33</v>
      </c>
      <c r="D323" s="58">
        <v>63.83</v>
      </c>
      <c r="E323" s="58">
        <v>2412.33</v>
      </c>
      <c r="F323" s="58">
        <v>63.83</v>
      </c>
      <c r="G323">
        <v>0</v>
      </c>
      <c r="H323" s="59" t="s">
        <v>747</v>
      </c>
      <c r="I323">
        <v>1</v>
      </c>
    </row>
    <row r="324" spans="1:9" ht="15" customHeight="1" x14ac:dyDescent="0.25">
      <c r="A324" s="1">
        <v>320788</v>
      </c>
      <c r="B324" s="57" t="s">
        <v>245</v>
      </c>
      <c r="C324" s="58">
        <v>531.86</v>
      </c>
      <c r="D324" s="58">
        <v>11.06</v>
      </c>
      <c r="E324" s="58">
        <v>531.86</v>
      </c>
      <c r="F324" s="58">
        <v>11.06</v>
      </c>
      <c r="G324">
        <v>0</v>
      </c>
      <c r="H324" s="59" t="s">
        <v>747</v>
      </c>
      <c r="I324">
        <v>1</v>
      </c>
    </row>
    <row r="325" spans="1:9" ht="15" customHeight="1" x14ac:dyDescent="0.25">
      <c r="A325" s="1">
        <v>320790</v>
      </c>
      <c r="B325" s="57" t="s">
        <v>246</v>
      </c>
      <c r="C325" s="58">
        <v>2028.51</v>
      </c>
      <c r="D325" s="58">
        <v>28.28</v>
      </c>
      <c r="E325" s="58">
        <v>2028.51</v>
      </c>
      <c r="F325" s="58">
        <v>28.28</v>
      </c>
      <c r="G325">
        <v>0</v>
      </c>
      <c r="H325" s="59" t="s">
        <v>747</v>
      </c>
      <c r="I325">
        <v>1</v>
      </c>
    </row>
    <row r="326" spans="1:9" ht="15" customHeight="1" x14ac:dyDescent="0.25">
      <c r="A326" s="1">
        <v>320792</v>
      </c>
      <c r="B326" s="57" t="s">
        <v>866</v>
      </c>
      <c r="C326" s="58">
        <v>2823.1</v>
      </c>
      <c r="D326" s="58">
        <v>33.51</v>
      </c>
      <c r="E326" s="58">
        <v>2823.1</v>
      </c>
      <c r="F326" s="58">
        <v>33.51</v>
      </c>
      <c r="G326">
        <v>0</v>
      </c>
      <c r="H326" s="59" t="s">
        <v>750</v>
      </c>
      <c r="I326">
        <v>1</v>
      </c>
    </row>
    <row r="327" spans="1:9" ht="15" customHeight="1" x14ac:dyDescent="0.25">
      <c r="A327" s="1">
        <v>320796</v>
      </c>
      <c r="B327" s="57" t="s">
        <v>743</v>
      </c>
      <c r="C327" s="58">
        <v>770.35</v>
      </c>
      <c r="D327" s="58">
        <v>13.49</v>
      </c>
      <c r="E327" s="58">
        <v>770.35</v>
      </c>
      <c r="F327" s="58">
        <v>13.49</v>
      </c>
      <c r="G327">
        <v>0</v>
      </c>
      <c r="H327" s="59" t="s">
        <v>747</v>
      </c>
      <c r="I327">
        <v>1</v>
      </c>
    </row>
    <row r="328" spans="1:9" ht="15" customHeight="1" x14ac:dyDescent="0.25">
      <c r="A328" s="1">
        <v>320797</v>
      </c>
      <c r="B328" s="57" t="s">
        <v>247</v>
      </c>
      <c r="C328" s="58">
        <v>2014.4</v>
      </c>
      <c r="D328" s="58">
        <v>37.1</v>
      </c>
      <c r="E328" s="58">
        <v>2014.4</v>
      </c>
      <c r="F328" s="58">
        <v>37.1</v>
      </c>
      <c r="G328">
        <v>0</v>
      </c>
      <c r="H328" s="59" t="s">
        <v>747</v>
      </c>
      <c r="I328">
        <v>1</v>
      </c>
    </row>
    <row r="329" spans="1:9" ht="15" customHeight="1" x14ac:dyDescent="0.25">
      <c r="A329" s="1">
        <v>320800</v>
      </c>
      <c r="B329" s="57" t="s">
        <v>248</v>
      </c>
      <c r="C329" s="58">
        <v>12015.83</v>
      </c>
      <c r="D329" s="58">
        <v>42.84</v>
      </c>
      <c r="E329" s="58">
        <v>12015.83</v>
      </c>
      <c r="F329" s="58">
        <v>42.84</v>
      </c>
      <c r="G329">
        <v>0</v>
      </c>
      <c r="H329" s="59" t="s">
        <v>747</v>
      </c>
      <c r="I329">
        <v>1</v>
      </c>
    </row>
    <row r="330" spans="1:9" ht="15" customHeight="1" x14ac:dyDescent="0.25">
      <c r="A330" s="1">
        <v>320807</v>
      </c>
      <c r="B330" s="57" t="s">
        <v>249</v>
      </c>
      <c r="C330" s="58">
        <v>5917.07</v>
      </c>
      <c r="D330" s="58">
        <v>11.53</v>
      </c>
      <c r="E330" s="58">
        <v>5917.07</v>
      </c>
      <c r="F330" s="58">
        <v>11.53</v>
      </c>
      <c r="G330">
        <v>0</v>
      </c>
      <c r="H330" s="59" t="s">
        <v>747</v>
      </c>
      <c r="I330">
        <v>1</v>
      </c>
    </row>
    <row r="331" spans="1:9" ht="15" customHeight="1" x14ac:dyDescent="0.25">
      <c r="A331" s="1">
        <v>320809</v>
      </c>
      <c r="B331" s="57" t="s">
        <v>867</v>
      </c>
      <c r="C331" s="58">
        <v>1761.93</v>
      </c>
      <c r="D331" s="58">
        <v>24.06</v>
      </c>
      <c r="E331" s="58">
        <v>1761.93</v>
      </c>
      <c r="F331" s="58">
        <v>24.06</v>
      </c>
      <c r="G331">
        <v>0</v>
      </c>
      <c r="H331" s="59" t="s">
        <v>750</v>
      </c>
      <c r="I331">
        <v>1</v>
      </c>
    </row>
    <row r="332" spans="1:9" ht="15" customHeight="1" x14ac:dyDescent="0.25">
      <c r="A332" s="1">
        <v>320813</v>
      </c>
      <c r="B332" s="57" t="s">
        <v>250</v>
      </c>
      <c r="C332" s="58">
        <v>2703.18</v>
      </c>
      <c r="D332" s="58">
        <v>17.63</v>
      </c>
      <c r="E332" s="58">
        <v>2703.18</v>
      </c>
      <c r="F332" s="58">
        <v>17.63</v>
      </c>
      <c r="G332">
        <v>0</v>
      </c>
      <c r="H332" s="59" t="s">
        <v>747</v>
      </c>
      <c r="I332">
        <v>1</v>
      </c>
    </row>
    <row r="333" spans="1:9" ht="15" customHeight="1" x14ac:dyDescent="0.25">
      <c r="A333" s="1">
        <v>320815</v>
      </c>
      <c r="B333" s="57" t="s">
        <v>251</v>
      </c>
      <c r="C333" s="58">
        <v>5746.69</v>
      </c>
      <c r="D333" s="58">
        <v>41.08</v>
      </c>
      <c r="E333" s="58">
        <v>5746.69</v>
      </c>
      <c r="F333" s="58">
        <v>41.08</v>
      </c>
      <c r="G333">
        <v>0</v>
      </c>
      <c r="H333" s="59" t="s">
        <v>747</v>
      </c>
      <c r="I333">
        <v>1</v>
      </c>
    </row>
    <row r="334" spans="1:9" ht="15" customHeight="1" x14ac:dyDescent="0.25">
      <c r="A334" s="1">
        <v>320816</v>
      </c>
      <c r="B334" s="57" t="s">
        <v>868</v>
      </c>
      <c r="C334" s="58">
        <v>449.65</v>
      </c>
      <c r="D334" s="58">
        <v>9.82</v>
      </c>
      <c r="E334" s="58">
        <v>449.65</v>
      </c>
      <c r="F334" s="58">
        <v>9.82</v>
      </c>
      <c r="G334">
        <v>0</v>
      </c>
      <c r="H334" s="59" t="s">
        <v>750</v>
      </c>
      <c r="I334">
        <v>1</v>
      </c>
    </row>
    <row r="335" spans="1:9" ht="15" customHeight="1" x14ac:dyDescent="0.25">
      <c r="A335" s="1">
        <v>320818</v>
      </c>
      <c r="B335" s="57" t="s">
        <v>819</v>
      </c>
      <c r="C335" s="58">
        <v>31986.75</v>
      </c>
      <c r="D335" s="58">
        <v>30.41</v>
      </c>
      <c r="E335" s="58">
        <v>31986.75</v>
      </c>
      <c r="F335" s="58">
        <v>30.41</v>
      </c>
      <c r="G335">
        <v>0</v>
      </c>
      <c r="H335" s="59" t="s">
        <v>747</v>
      </c>
      <c r="I335">
        <v>1</v>
      </c>
    </row>
    <row r="336" spans="1:9" ht="15" customHeight="1" x14ac:dyDescent="0.25">
      <c r="A336" s="1">
        <v>320819</v>
      </c>
      <c r="B336" s="57" t="s">
        <v>252</v>
      </c>
      <c r="C336" s="58">
        <v>5198.8999999999996</v>
      </c>
      <c r="D336" s="58">
        <v>15.57</v>
      </c>
      <c r="E336" s="58">
        <v>5198.8999999999996</v>
      </c>
      <c r="F336" s="58">
        <v>15.57</v>
      </c>
      <c r="G336">
        <v>0</v>
      </c>
      <c r="H336" s="59" t="s">
        <v>747</v>
      </c>
      <c r="I336">
        <v>1</v>
      </c>
    </row>
    <row r="337" spans="1:9" ht="15" customHeight="1" x14ac:dyDescent="0.25">
      <c r="A337" s="1">
        <v>320825</v>
      </c>
      <c r="B337" s="57" t="s">
        <v>253</v>
      </c>
      <c r="C337" s="58">
        <v>4369.8100000000004</v>
      </c>
      <c r="D337" s="58">
        <v>23.95</v>
      </c>
      <c r="E337" s="58">
        <v>4369.8100000000004</v>
      </c>
      <c r="F337" s="58">
        <v>23.95</v>
      </c>
      <c r="G337">
        <v>0</v>
      </c>
      <c r="H337" s="59" t="s">
        <v>747</v>
      </c>
      <c r="I337">
        <v>1</v>
      </c>
    </row>
    <row r="338" spans="1:9" ht="15" customHeight="1" x14ac:dyDescent="0.25">
      <c r="A338" s="1">
        <v>320826</v>
      </c>
      <c r="B338" s="57" t="s">
        <v>869</v>
      </c>
      <c r="C338" s="58">
        <v>929.19</v>
      </c>
      <c r="D338" s="58">
        <v>19.39</v>
      </c>
      <c r="E338" s="58">
        <v>929.19</v>
      </c>
      <c r="F338" s="58">
        <v>19.39</v>
      </c>
      <c r="G338">
        <v>0</v>
      </c>
      <c r="H338" s="59" t="s">
        <v>750</v>
      </c>
      <c r="I338">
        <v>1</v>
      </c>
    </row>
    <row r="339" spans="1:9" ht="15" customHeight="1" x14ac:dyDescent="0.25">
      <c r="A339" s="1">
        <v>320827</v>
      </c>
      <c r="B339" s="57" t="s">
        <v>870</v>
      </c>
      <c r="C339" s="58">
        <v>2101.5700000000002</v>
      </c>
      <c r="D339" s="58">
        <v>34.25</v>
      </c>
      <c r="E339" s="58">
        <v>2101.5700000000002</v>
      </c>
      <c r="F339" s="58">
        <v>34.25</v>
      </c>
      <c r="G339">
        <v>0</v>
      </c>
      <c r="H339" s="59" t="s">
        <v>750</v>
      </c>
      <c r="I339">
        <v>1</v>
      </c>
    </row>
    <row r="340" spans="1:9" ht="15" customHeight="1" x14ac:dyDescent="0.25">
      <c r="A340" s="1">
        <v>320829</v>
      </c>
      <c r="B340" s="57" t="s">
        <v>254</v>
      </c>
      <c r="C340" s="58">
        <v>3577.55</v>
      </c>
      <c r="D340" s="58">
        <v>60.66</v>
      </c>
      <c r="E340" s="58">
        <v>3577.55</v>
      </c>
      <c r="F340" s="58">
        <v>60.66</v>
      </c>
      <c r="G340">
        <v>0</v>
      </c>
      <c r="H340" s="59" t="s">
        <v>747</v>
      </c>
      <c r="I340">
        <v>1</v>
      </c>
    </row>
    <row r="341" spans="1:9" ht="15" customHeight="1" x14ac:dyDescent="0.25">
      <c r="A341" s="1">
        <v>320830</v>
      </c>
      <c r="B341" s="57" t="s">
        <v>255</v>
      </c>
      <c r="C341" s="58">
        <v>3043.36</v>
      </c>
      <c r="D341" s="58">
        <v>12.94</v>
      </c>
      <c r="E341" s="58">
        <v>3043.36</v>
      </c>
      <c r="F341" s="58">
        <v>12.94</v>
      </c>
      <c r="G341">
        <v>0</v>
      </c>
      <c r="H341" s="59" t="s">
        <v>747</v>
      </c>
      <c r="I341">
        <v>1</v>
      </c>
    </row>
    <row r="342" spans="1:9" ht="15" customHeight="1" x14ac:dyDescent="0.25">
      <c r="A342" s="1">
        <v>320834</v>
      </c>
      <c r="B342" s="57" t="s">
        <v>256</v>
      </c>
      <c r="C342" s="58">
        <v>3909.83</v>
      </c>
      <c r="D342" s="58">
        <v>29.95</v>
      </c>
      <c r="E342" s="58">
        <v>3909.83</v>
      </c>
      <c r="F342" s="58">
        <v>29.95</v>
      </c>
      <c r="G342">
        <v>0</v>
      </c>
      <c r="H342" s="59" t="s">
        <v>747</v>
      </c>
      <c r="I342">
        <v>1</v>
      </c>
    </row>
    <row r="343" spans="1:9" ht="15" customHeight="1" x14ac:dyDescent="0.25">
      <c r="A343" s="1">
        <v>320837</v>
      </c>
      <c r="B343" s="57" t="s">
        <v>871</v>
      </c>
      <c r="C343" s="58">
        <v>843.3</v>
      </c>
      <c r="D343" s="58">
        <v>17.72</v>
      </c>
      <c r="E343" s="58">
        <v>843.3</v>
      </c>
      <c r="F343" s="58">
        <v>17.72</v>
      </c>
      <c r="G343">
        <v>0</v>
      </c>
      <c r="H343" s="59" t="s">
        <v>750</v>
      </c>
      <c r="I343">
        <v>1</v>
      </c>
    </row>
    <row r="344" spans="1:9" ht="15" customHeight="1" x14ac:dyDescent="0.25">
      <c r="A344" s="1">
        <v>320839</v>
      </c>
      <c r="B344" s="57" t="s">
        <v>872</v>
      </c>
      <c r="C344" s="58">
        <v>1492.75</v>
      </c>
      <c r="D344" s="58">
        <v>49.63</v>
      </c>
      <c r="E344" s="58">
        <v>1492.75</v>
      </c>
      <c r="F344" s="58">
        <v>49.63</v>
      </c>
      <c r="G344">
        <v>0</v>
      </c>
      <c r="H344" s="59" t="s">
        <v>750</v>
      </c>
      <c r="I344">
        <v>1</v>
      </c>
    </row>
    <row r="345" spans="1:9" ht="15" customHeight="1" x14ac:dyDescent="0.25">
      <c r="A345" s="1">
        <v>330842</v>
      </c>
      <c r="B345" s="57" t="s">
        <v>873</v>
      </c>
      <c r="C345" s="58">
        <v>6182.58</v>
      </c>
      <c r="D345" s="58">
        <v>26.64</v>
      </c>
      <c r="E345" s="58">
        <v>6182.58</v>
      </c>
      <c r="F345" s="58">
        <v>26.64</v>
      </c>
      <c r="G345">
        <v>0</v>
      </c>
      <c r="H345" s="59" t="s">
        <v>750</v>
      </c>
      <c r="I345">
        <v>1</v>
      </c>
    </row>
    <row r="346" spans="1:9" ht="15" customHeight="1" x14ac:dyDescent="0.25">
      <c r="A346" s="1">
        <v>330843</v>
      </c>
      <c r="B346" s="57" t="s">
        <v>874</v>
      </c>
      <c r="C346" s="58">
        <v>4677.1400000000003</v>
      </c>
      <c r="D346" s="58">
        <v>18.600000000000001</v>
      </c>
      <c r="E346" s="58">
        <v>4677.1400000000003</v>
      </c>
      <c r="F346" s="58">
        <v>18.600000000000001</v>
      </c>
      <c r="G346">
        <v>0</v>
      </c>
      <c r="H346" s="59" t="s">
        <v>750</v>
      </c>
      <c r="I346">
        <v>1</v>
      </c>
    </row>
    <row r="347" spans="1:9" ht="15" customHeight="1" x14ac:dyDescent="0.25">
      <c r="A347" s="1">
        <v>330844</v>
      </c>
      <c r="B347" s="57" t="s">
        <v>257</v>
      </c>
      <c r="C347" s="58">
        <v>6494.39</v>
      </c>
      <c r="D347" s="58">
        <v>12.25</v>
      </c>
      <c r="E347" s="58">
        <v>6494.39</v>
      </c>
      <c r="F347" s="58">
        <v>12.25</v>
      </c>
      <c r="G347">
        <v>0</v>
      </c>
      <c r="H347" s="59" t="s">
        <v>747</v>
      </c>
      <c r="I347">
        <v>1</v>
      </c>
    </row>
    <row r="348" spans="1:9" ht="15" customHeight="1" x14ac:dyDescent="0.25">
      <c r="A348" s="1">
        <v>330846</v>
      </c>
      <c r="B348" s="57" t="s">
        <v>875</v>
      </c>
      <c r="C348" s="58">
        <v>3800.4</v>
      </c>
      <c r="D348" s="58">
        <v>28.52</v>
      </c>
      <c r="E348" s="58">
        <v>3800.4</v>
      </c>
      <c r="F348" s="58">
        <v>28.52</v>
      </c>
      <c r="G348">
        <v>0</v>
      </c>
      <c r="H348" s="59" t="s">
        <v>750</v>
      </c>
      <c r="I348">
        <v>1</v>
      </c>
    </row>
    <row r="349" spans="1:9" ht="15" customHeight="1" x14ac:dyDescent="0.25">
      <c r="A349" s="1">
        <v>330847</v>
      </c>
      <c r="B349" s="57" t="s">
        <v>876</v>
      </c>
      <c r="C349" s="58">
        <v>813.21</v>
      </c>
      <c r="D349" s="58">
        <v>9.31</v>
      </c>
      <c r="E349" s="58">
        <v>813.21</v>
      </c>
      <c r="F349" s="58">
        <v>9.31</v>
      </c>
      <c r="G349">
        <v>0</v>
      </c>
      <c r="H349" s="59" t="s">
        <v>750</v>
      </c>
      <c r="I349">
        <v>1</v>
      </c>
    </row>
    <row r="350" spans="1:9" ht="15" customHeight="1" x14ac:dyDescent="0.25">
      <c r="A350" s="1">
        <v>330848</v>
      </c>
      <c r="B350" s="57" t="s">
        <v>877</v>
      </c>
      <c r="C350" s="58">
        <v>164.67</v>
      </c>
      <c r="D350" s="58">
        <v>7.33</v>
      </c>
      <c r="E350" s="58">
        <v>164.67</v>
      </c>
      <c r="F350" s="58">
        <v>7.33</v>
      </c>
      <c r="G350">
        <v>0</v>
      </c>
      <c r="H350" s="59" t="s">
        <v>750</v>
      </c>
      <c r="I350">
        <v>1</v>
      </c>
    </row>
    <row r="351" spans="1:9" ht="15" customHeight="1" x14ac:dyDescent="0.25">
      <c r="A351" s="1">
        <v>330849</v>
      </c>
      <c r="B351" s="57" t="s">
        <v>258</v>
      </c>
      <c r="C351" s="58">
        <v>1217.6199999999999</v>
      </c>
      <c r="D351" s="58">
        <v>20.66</v>
      </c>
      <c r="E351" s="58">
        <v>1217.6199999999999</v>
      </c>
      <c r="F351" s="58">
        <v>20.66</v>
      </c>
      <c r="G351">
        <v>0</v>
      </c>
      <c r="H351" s="59" t="s">
        <v>747</v>
      </c>
      <c r="I351">
        <v>1</v>
      </c>
    </row>
    <row r="352" spans="1:9" ht="15" customHeight="1" x14ac:dyDescent="0.25">
      <c r="A352" s="1">
        <v>330850</v>
      </c>
      <c r="B352" s="57" t="s">
        <v>259</v>
      </c>
      <c r="C352" s="58">
        <v>2816.41</v>
      </c>
      <c r="D352" s="58">
        <v>21.76</v>
      </c>
      <c r="E352" s="58">
        <v>2816.41</v>
      </c>
      <c r="F352" s="58">
        <v>21.76</v>
      </c>
      <c r="G352">
        <v>0</v>
      </c>
      <c r="H352" s="59" t="s">
        <v>747</v>
      </c>
      <c r="I352">
        <v>1</v>
      </c>
    </row>
    <row r="353" spans="1:9" ht="15" customHeight="1" x14ac:dyDescent="0.25">
      <c r="A353" s="1">
        <v>330851</v>
      </c>
      <c r="B353" s="57" t="s">
        <v>260</v>
      </c>
      <c r="C353" s="58">
        <v>1740.43</v>
      </c>
      <c r="D353" s="58">
        <v>14.63</v>
      </c>
      <c r="E353" s="58">
        <v>1740.43</v>
      </c>
      <c r="F353" s="58">
        <v>14.63</v>
      </c>
      <c r="G353">
        <v>0</v>
      </c>
      <c r="H353" s="59" t="s">
        <v>747</v>
      </c>
      <c r="I353">
        <v>1</v>
      </c>
    </row>
    <row r="354" spans="1:9" ht="15" customHeight="1" x14ac:dyDescent="0.25">
      <c r="A354" s="1">
        <v>330855</v>
      </c>
      <c r="B354" s="57" t="s">
        <v>261</v>
      </c>
      <c r="C354" s="58">
        <v>1971.77</v>
      </c>
      <c r="D354" s="58">
        <v>8.8699999999999992</v>
      </c>
      <c r="E354" s="58">
        <v>1971.77</v>
      </c>
      <c r="F354" s="58">
        <v>8.8699999999999992</v>
      </c>
      <c r="G354">
        <v>0</v>
      </c>
      <c r="H354" s="59" t="s">
        <v>747</v>
      </c>
      <c r="I354">
        <v>1</v>
      </c>
    </row>
    <row r="355" spans="1:9" ht="15" customHeight="1" x14ac:dyDescent="0.25">
      <c r="A355" s="1">
        <v>330856</v>
      </c>
      <c r="B355" s="57" t="s">
        <v>262</v>
      </c>
      <c r="C355" s="58">
        <v>3616.02</v>
      </c>
      <c r="D355" s="58">
        <v>54.21</v>
      </c>
      <c r="E355" s="58">
        <v>3616.02</v>
      </c>
      <c r="F355" s="58">
        <v>54.21</v>
      </c>
      <c r="G355">
        <v>0</v>
      </c>
      <c r="H355" s="59" t="s">
        <v>747</v>
      </c>
      <c r="I355">
        <v>1</v>
      </c>
    </row>
    <row r="356" spans="1:9" ht="15" customHeight="1" x14ac:dyDescent="0.25">
      <c r="A356" s="1">
        <v>330859</v>
      </c>
      <c r="B356" s="57" t="s">
        <v>263</v>
      </c>
      <c r="C356" s="58">
        <v>11043.19</v>
      </c>
      <c r="D356" s="58">
        <v>10.58</v>
      </c>
      <c r="E356" s="58">
        <v>11043.19</v>
      </c>
      <c r="F356" s="58">
        <v>10.58</v>
      </c>
      <c r="G356">
        <v>0</v>
      </c>
      <c r="H356" s="59" t="s">
        <v>747</v>
      </c>
      <c r="I356">
        <v>1</v>
      </c>
    </row>
    <row r="357" spans="1:9" ht="15" customHeight="1" x14ac:dyDescent="0.25">
      <c r="A357" s="1">
        <v>330860</v>
      </c>
      <c r="B357" s="57" t="s">
        <v>264</v>
      </c>
      <c r="C357" s="58">
        <v>11567.88</v>
      </c>
      <c r="D357" s="58">
        <v>9.36</v>
      </c>
      <c r="E357" s="58">
        <v>11567.88</v>
      </c>
      <c r="F357" s="58">
        <v>9.36</v>
      </c>
      <c r="G357">
        <v>0</v>
      </c>
      <c r="H357" s="59" t="s">
        <v>747</v>
      </c>
      <c r="I357">
        <v>1</v>
      </c>
    </row>
    <row r="358" spans="1:9" ht="15" customHeight="1" x14ac:dyDescent="0.25">
      <c r="A358" s="1">
        <v>330861</v>
      </c>
      <c r="B358" s="57" t="s">
        <v>265</v>
      </c>
      <c r="C358" s="58">
        <v>5857.03</v>
      </c>
      <c r="D358" s="58">
        <v>13.61</v>
      </c>
      <c r="E358" s="58">
        <v>5857.03</v>
      </c>
      <c r="F358" s="58">
        <v>13.61</v>
      </c>
      <c r="G358">
        <v>0</v>
      </c>
      <c r="H358" s="59" t="s">
        <v>747</v>
      </c>
      <c r="I358">
        <v>1</v>
      </c>
    </row>
    <row r="359" spans="1:9" ht="15" customHeight="1" x14ac:dyDescent="0.25">
      <c r="A359" s="1">
        <v>330863</v>
      </c>
      <c r="B359" s="57" t="s">
        <v>266</v>
      </c>
      <c r="C359" s="58">
        <v>2635.19</v>
      </c>
      <c r="D359" s="58">
        <v>14.18</v>
      </c>
      <c r="E359" s="58">
        <v>2635.19</v>
      </c>
      <c r="F359" s="58">
        <v>14.18</v>
      </c>
      <c r="G359">
        <v>0</v>
      </c>
      <c r="H359" s="59" t="s">
        <v>747</v>
      </c>
      <c r="I359">
        <v>1</v>
      </c>
    </row>
    <row r="360" spans="1:9" ht="15" customHeight="1" x14ac:dyDescent="0.25">
      <c r="A360" s="1">
        <v>330865</v>
      </c>
      <c r="B360" s="57" t="s">
        <v>878</v>
      </c>
      <c r="C360" s="58">
        <v>1334.22</v>
      </c>
      <c r="D360" s="58">
        <v>15.04</v>
      </c>
      <c r="E360" s="58">
        <v>1334.22</v>
      </c>
      <c r="F360" s="58">
        <v>15.04</v>
      </c>
      <c r="G360">
        <v>0</v>
      </c>
      <c r="H360" s="59" t="s">
        <v>750</v>
      </c>
      <c r="I360">
        <v>1</v>
      </c>
    </row>
    <row r="361" spans="1:9" ht="15" customHeight="1" x14ac:dyDescent="0.25">
      <c r="A361" s="1">
        <v>330866</v>
      </c>
      <c r="B361" s="57" t="s">
        <v>267</v>
      </c>
      <c r="C361" s="58">
        <v>1189.47</v>
      </c>
      <c r="D361" s="58">
        <v>18.5</v>
      </c>
      <c r="E361" s="58">
        <v>1189.47</v>
      </c>
      <c r="F361" s="58">
        <v>18.5</v>
      </c>
      <c r="G361">
        <v>0</v>
      </c>
      <c r="H361" s="59" t="s">
        <v>747</v>
      </c>
      <c r="I361">
        <v>1</v>
      </c>
    </row>
    <row r="362" spans="1:9" ht="15" customHeight="1" x14ac:dyDescent="0.25">
      <c r="A362" s="1">
        <v>330868</v>
      </c>
      <c r="B362" s="57" t="s">
        <v>879</v>
      </c>
      <c r="C362" s="58">
        <v>2229.38</v>
      </c>
      <c r="D362" s="58">
        <v>16.18</v>
      </c>
      <c r="E362" s="58">
        <v>2229.38</v>
      </c>
      <c r="F362" s="58">
        <v>16.18</v>
      </c>
      <c r="G362">
        <v>0</v>
      </c>
      <c r="H362" s="59" t="s">
        <v>750</v>
      </c>
      <c r="I362">
        <v>1</v>
      </c>
    </row>
    <row r="363" spans="1:9" ht="15" customHeight="1" x14ac:dyDescent="0.25">
      <c r="A363" s="1">
        <v>330872</v>
      </c>
      <c r="B363" s="57" t="s">
        <v>880</v>
      </c>
      <c r="C363" s="58">
        <v>1441.81</v>
      </c>
      <c r="D363" s="58">
        <v>22.4</v>
      </c>
      <c r="E363" s="58">
        <v>1441.81</v>
      </c>
      <c r="F363" s="58">
        <v>22.4</v>
      </c>
      <c r="G363">
        <v>0</v>
      </c>
      <c r="H363" s="59" t="s">
        <v>750</v>
      </c>
      <c r="I363">
        <v>1</v>
      </c>
    </row>
    <row r="364" spans="1:9" ht="15" customHeight="1" x14ac:dyDescent="0.25">
      <c r="A364" s="1">
        <v>330875</v>
      </c>
      <c r="B364" s="57" t="s">
        <v>881</v>
      </c>
      <c r="C364" s="58">
        <v>1040.1400000000001</v>
      </c>
      <c r="D364" s="58">
        <v>25.46</v>
      </c>
      <c r="E364" s="58">
        <v>1040.1400000000001</v>
      </c>
      <c r="F364" s="58">
        <v>25.46</v>
      </c>
      <c r="G364">
        <v>0</v>
      </c>
      <c r="H364" s="59" t="s">
        <v>750</v>
      </c>
      <c r="I364">
        <v>1</v>
      </c>
    </row>
    <row r="365" spans="1:9" ht="15" customHeight="1" x14ac:dyDescent="0.25">
      <c r="A365" s="1">
        <v>330879</v>
      </c>
      <c r="B365" s="57" t="s">
        <v>882</v>
      </c>
      <c r="C365" s="58">
        <v>3301.96</v>
      </c>
      <c r="D365" s="58">
        <v>12.06</v>
      </c>
      <c r="E365" s="58">
        <v>3301.96</v>
      </c>
      <c r="F365" s="58">
        <v>12.06</v>
      </c>
      <c r="G365">
        <v>0</v>
      </c>
      <c r="H365" s="59" t="s">
        <v>750</v>
      </c>
      <c r="I365">
        <v>1</v>
      </c>
    </row>
    <row r="366" spans="1:9" ht="15" customHeight="1" x14ac:dyDescent="0.25">
      <c r="A366" s="1">
        <v>330880</v>
      </c>
      <c r="B366" s="57" t="s">
        <v>883</v>
      </c>
      <c r="C366" s="58">
        <v>4937.6899999999996</v>
      </c>
      <c r="D366" s="58">
        <v>15.11</v>
      </c>
      <c r="E366" s="58">
        <v>4937.6899999999996</v>
      </c>
      <c r="F366" s="58">
        <v>15.11</v>
      </c>
      <c r="G366">
        <v>0</v>
      </c>
      <c r="H366" s="59" t="s">
        <v>750</v>
      </c>
      <c r="I366">
        <v>1</v>
      </c>
    </row>
    <row r="367" spans="1:9" ht="15" customHeight="1" x14ac:dyDescent="0.25">
      <c r="A367" s="1">
        <v>330881</v>
      </c>
      <c r="B367" s="57" t="s">
        <v>268</v>
      </c>
      <c r="C367" s="58">
        <v>22934.07</v>
      </c>
      <c r="D367" s="58">
        <v>197.01</v>
      </c>
      <c r="E367" s="58">
        <v>22934.07</v>
      </c>
      <c r="F367" s="58">
        <v>197.01</v>
      </c>
      <c r="G367">
        <v>0</v>
      </c>
      <c r="H367" s="59" t="s">
        <v>747</v>
      </c>
      <c r="I367">
        <v>1</v>
      </c>
    </row>
    <row r="368" spans="1:9" ht="15" customHeight="1" x14ac:dyDescent="0.25">
      <c r="A368" s="1">
        <v>330889</v>
      </c>
      <c r="B368" s="57" t="s">
        <v>884</v>
      </c>
      <c r="C368" s="58">
        <v>1903.99</v>
      </c>
      <c r="D368" s="58">
        <v>17.8</v>
      </c>
      <c r="E368" s="58">
        <v>1903.99</v>
      </c>
      <c r="F368" s="58">
        <v>17.8</v>
      </c>
      <c r="G368">
        <v>0</v>
      </c>
      <c r="H368" s="59" t="s">
        <v>750</v>
      </c>
      <c r="I368">
        <v>1</v>
      </c>
    </row>
    <row r="369" spans="1:9" ht="15" customHeight="1" x14ac:dyDescent="0.25">
      <c r="A369" s="1">
        <v>330892</v>
      </c>
      <c r="B369" s="57" t="s">
        <v>269</v>
      </c>
      <c r="C369" s="58">
        <v>1678.63</v>
      </c>
      <c r="D369" s="58">
        <v>14.61</v>
      </c>
      <c r="E369" s="58">
        <v>1678.63</v>
      </c>
      <c r="F369" s="58">
        <v>14.61</v>
      </c>
      <c r="G369">
        <v>0</v>
      </c>
      <c r="H369" s="59" t="s">
        <v>747</v>
      </c>
      <c r="I369">
        <v>1</v>
      </c>
    </row>
    <row r="370" spans="1:9" ht="15" customHeight="1" x14ac:dyDescent="0.25">
      <c r="A370" s="1">
        <v>330896</v>
      </c>
      <c r="B370" s="57" t="s">
        <v>885</v>
      </c>
      <c r="C370" s="58">
        <v>1546.03</v>
      </c>
      <c r="D370" s="58">
        <v>20.9</v>
      </c>
      <c r="E370" s="58">
        <v>1546.03</v>
      </c>
      <c r="F370" s="58">
        <v>20.9</v>
      </c>
      <c r="G370">
        <v>0</v>
      </c>
      <c r="H370" s="59" t="s">
        <v>750</v>
      </c>
      <c r="I370">
        <v>1</v>
      </c>
    </row>
    <row r="371" spans="1:9" ht="15" customHeight="1" x14ac:dyDescent="0.25">
      <c r="A371" s="1">
        <v>330899</v>
      </c>
      <c r="B371" s="57" t="s">
        <v>270</v>
      </c>
      <c r="C371" s="58">
        <v>2282.27</v>
      </c>
      <c r="D371" s="58">
        <v>19.149999999999999</v>
      </c>
      <c r="E371" s="58">
        <v>2282.27</v>
      </c>
      <c r="F371" s="58">
        <v>19.149999999999999</v>
      </c>
      <c r="G371">
        <v>0</v>
      </c>
      <c r="H371" s="59" t="s">
        <v>747</v>
      </c>
      <c r="I371">
        <v>1</v>
      </c>
    </row>
    <row r="372" spans="1:9" ht="15" customHeight="1" x14ac:dyDescent="0.25">
      <c r="A372" s="1">
        <v>330900</v>
      </c>
      <c r="B372" s="57" t="s">
        <v>271</v>
      </c>
      <c r="C372" s="58">
        <v>3258.62</v>
      </c>
      <c r="D372" s="58">
        <v>15.31</v>
      </c>
      <c r="E372" s="58">
        <v>3258.62</v>
      </c>
      <c r="F372" s="58">
        <v>15.31</v>
      </c>
      <c r="G372">
        <v>0</v>
      </c>
      <c r="H372" s="59" t="s">
        <v>747</v>
      </c>
      <c r="I372">
        <v>1</v>
      </c>
    </row>
    <row r="373" spans="1:9" ht="15" customHeight="1" x14ac:dyDescent="0.25">
      <c r="A373" s="1">
        <v>330902</v>
      </c>
      <c r="B373" s="57" t="s">
        <v>886</v>
      </c>
      <c r="C373" s="58">
        <v>2350.61</v>
      </c>
      <c r="D373" s="58">
        <v>20.61</v>
      </c>
      <c r="E373" s="58">
        <v>2350.61</v>
      </c>
      <c r="F373" s="58">
        <v>20.61</v>
      </c>
      <c r="G373">
        <v>0</v>
      </c>
      <c r="H373" s="59" t="s">
        <v>747</v>
      </c>
      <c r="I373">
        <v>1</v>
      </c>
    </row>
    <row r="374" spans="1:9" ht="15" customHeight="1" x14ac:dyDescent="0.25">
      <c r="A374" s="1">
        <v>330905</v>
      </c>
      <c r="B374" s="57" t="s">
        <v>887</v>
      </c>
      <c r="C374" s="58">
        <v>2390.46</v>
      </c>
      <c r="D374" s="58">
        <v>21.3</v>
      </c>
      <c r="E374" s="58">
        <v>2390.46</v>
      </c>
      <c r="F374" s="58">
        <v>21.3</v>
      </c>
      <c r="G374">
        <v>0</v>
      </c>
      <c r="H374" s="59" t="s">
        <v>750</v>
      </c>
      <c r="I374">
        <v>1</v>
      </c>
    </row>
    <row r="375" spans="1:9" ht="15" customHeight="1" x14ac:dyDescent="0.25">
      <c r="A375" s="1">
        <v>330908</v>
      </c>
      <c r="B375" s="57" t="s">
        <v>272</v>
      </c>
      <c r="C375" s="58">
        <v>4444.72</v>
      </c>
      <c r="D375" s="58">
        <v>23.57</v>
      </c>
      <c r="E375" s="58">
        <v>4444.72</v>
      </c>
      <c r="F375" s="58">
        <v>23.57</v>
      </c>
      <c r="G375">
        <v>0</v>
      </c>
      <c r="H375" s="59" t="s">
        <v>747</v>
      </c>
      <c r="I375">
        <v>1</v>
      </c>
    </row>
    <row r="376" spans="1:9" ht="15" customHeight="1" x14ac:dyDescent="0.25">
      <c r="A376" s="1">
        <v>330909</v>
      </c>
      <c r="B376" s="57" t="s">
        <v>228</v>
      </c>
      <c r="C376" s="58">
        <v>7643.98</v>
      </c>
      <c r="D376" s="58">
        <v>16.55</v>
      </c>
      <c r="E376" s="58">
        <v>7643.98</v>
      </c>
      <c r="F376" s="58">
        <v>16.55</v>
      </c>
      <c r="G376">
        <v>0</v>
      </c>
      <c r="H376" s="59" t="s">
        <v>747</v>
      </c>
      <c r="I376">
        <v>1</v>
      </c>
    </row>
    <row r="377" spans="1:9" ht="15" customHeight="1" x14ac:dyDescent="0.25">
      <c r="A377" s="1">
        <v>330910</v>
      </c>
      <c r="B377" s="57" t="s">
        <v>888</v>
      </c>
      <c r="C377" s="58">
        <v>2908.24</v>
      </c>
      <c r="D377" s="58">
        <v>35.409999999999997</v>
      </c>
      <c r="E377" s="58">
        <v>2908.24</v>
      </c>
      <c r="F377" s="58">
        <v>35.409999999999997</v>
      </c>
      <c r="G377">
        <v>0</v>
      </c>
      <c r="H377" s="59" t="s">
        <v>747</v>
      </c>
      <c r="I377">
        <v>1</v>
      </c>
    </row>
    <row r="378" spans="1:9" ht="15" customHeight="1" x14ac:dyDescent="0.25">
      <c r="A378" s="1">
        <v>330914</v>
      </c>
      <c r="B378" s="57" t="s">
        <v>889</v>
      </c>
      <c r="C378" s="58">
        <v>5683.93</v>
      </c>
      <c r="D378" s="58">
        <v>28</v>
      </c>
      <c r="E378" s="58">
        <v>5683.93</v>
      </c>
      <c r="F378" s="58">
        <v>28</v>
      </c>
      <c r="G378">
        <v>0</v>
      </c>
      <c r="H378" s="59" t="s">
        <v>750</v>
      </c>
      <c r="I378">
        <v>1</v>
      </c>
    </row>
    <row r="379" spans="1:9" ht="15" customHeight="1" x14ac:dyDescent="0.25">
      <c r="A379" s="1">
        <v>330915</v>
      </c>
      <c r="B379" s="57" t="s">
        <v>890</v>
      </c>
      <c r="C379" s="58">
        <v>4632.09</v>
      </c>
      <c r="D379" s="58">
        <v>26.01</v>
      </c>
      <c r="E379" s="58">
        <v>4632.09</v>
      </c>
      <c r="F379" s="58">
        <v>26.01</v>
      </c>
      <c r="G379">
        <v>0</v>
      </c>
      <c r="H379" s="59" t="s">
        <v>747</v>
      </c>
      <c r="I379">
        <v>1</v>
      </c>
    </row>
    <row r="380" spans="1:9" ht="15" customHeight="1" x14ac:dyDescent="0.25">
      <c r="A380" s="1">
        <v>330916</v>
      </c>
      <c r="B380" s="57" t="s">
        <v>273</v>
      </c>
      <c r="C380" s="58">
        <v>4245.75</v>
      </c>
      <c r="D380" s="58">
        <v>41.7</v>
      </c>
      <c r="E380" s="58">
        <v>4245.75</v>
      </c>
      <c r="F380" s="58">
        <v>41.7</v>
      </c>
      <c r="G380">
        <v>0</v>
      </c>
      <c r="H380" s="59" t="s">
        <v>747</v>
      </c>
      <c r="I380">
        <v>1</v>
      </c>
    </row>
    <row r="381" spans="1:9" ht="15" customHeight="1" x14ac:dyDescent="0.25">
      <c r="A381" s="1">
        <v>330917</v>
      </c>
      <c r="B381" s="57" t="s">
        <v>274</v>
      </c>
      <c r="C381" s="58">
        <v>14329.5</v>
      </c>
      <c r="D381" s="58">
        <v>86.37</v>
      </c>
      <c r="E381" s="58">
        <v>14329.5</v>
      </c>
      <c r="F381" s="58">
        <v>86.37</v>
      </c>
      <c r="G381">
        <v>0</v>
      </c>
      <c r="H381" s="59" t="s">
        <v>747</v>
      </c>
      <c r="I381">
        <v>1</v>
      </c>
    </row>
    <row r="382" spans="1:9" ht="15" customHeight="1" x14ac:dyDescent="0.25">
      <c r="A382" s="1">
        <v>330918</v>
      </c>
      <c r="B382" s="57" t="s">
        <v>891</v>
      </c>
      <c r="C382" s="58">
        <v>3286.88</v>
      </c>
      <c r="D382" s="58">
        <v>9.35</v>
      </c>
      <c r="E382" s="58">
        <v>3286.88</v>
      </c>
      <c r="F382" s="58">
        <v>9.35</v>
      </c>
      <c r="G382">
        <v>0</v>
      </c>
      <c r="H382" s="59" t="s">
        <v>747</v>
      </c>
      <c r="I382">
        <v>1</v>
      </c>
    </row>
    <row r="383" spans="1:9" ht="15" customHeight="1" x14ac:dyDescent="0.25">
      <c r="A383" s="1">
        <v>330920</v>
      </c>
      <c r="B383" s="57" t="s">
        <v>275</v>
      </c>
      <c r="C383" s="58">
        <v>4866.34</v>
      </c>
      <c r="D383" s="58">
        <v>12.85</v>
      </c>
      <c r="E383" s="58">
        <v>4866.34</v>
      </c>
      <c r="F383" s="58">
        <v>12.85</v>
      </c>
      <c r="G383">
        <v>0</v>
      </c>
      <c r="H383" s="59" t="s">
        <v>747</v>
      </c>
      <c r="I383">
        <v>1</v>
      </c>
    </row>
    <row r="384" spans="1:9" ht="15" customHeight="1" x14ac:dyDescent="0.25">
      <c r="A384" s="1">
        <v>330925</v>
      </c>
      <c r="B384" s="57" t="s">
        <v>892</v>
      </c>
      <c r="C384" s="58">
        <v>2477.2399999999998</v>
      </c>
      <c r="D384" s="58">
        <v>28.11</v>
      </c>
      <c r="E384" s="58">
        <v>2477.2399999999998</v>
      </c>
      <c r="F384" s="58">
        <v>28.11</v>
      </c>
      <c r="G384">
        <v>0</v>
      </c>
      <c r="H384" s="59" t="s">
        <v>750</v>
      </c>
      <c r="I384">
        <v>1</v>
      </c>
    </row>
    <row r="385" spans="1:9" ht="15" customHeight="1" x14ac:dyDescent="0.25">
      <c r="A385" s="1">
        <v>330930</v>
      </c>
      <c r="B385" s="57" t="s">
        <v>276</v>
      </c>
      <c r="C385" s="58">
        <v>3804</v>
      </c>
      <c r="D385" s="58">
        <v>11.73</v>
      </c>
      <c r="E385" s="58">
        <v>3804</v>
      </c>
      <c r="F385" s="58">
        <v>11.73</v>
      </c>
      <c r="G385">
        <v>0</v>
      </c>
      <c r="H385" s="59" t="s">
        <v>747</v>
      </c>
      <c r="I385">
        <v>1</v>
      </c>
    </row>
    <row r="386" spans="1:9" ht="15" customHeight="1" x14ac:dyDescent="0.25">
      <c r="A386" s="1">
        <v>330936</v>
      </c>
      <c r="B386" s="57" t="s">
        <v>277</v>
      </c>
      <c r="C386" s="58">
        <v>2983.53</v>
      </c>
      <c r="D386" s="58">
        <v>7.41</v>
      </c>
      <c r="E386" s="58">
        <v>2983.53</v>
      </c>
      <c r="F386" s="58">
        <v>7.41</v>
      </c>
      <c r="G386">
        <v>0</v>
      </c>
      <c r="H386" s="59" t="s">
        <v>747</v>
      </c>
      <c r="I386">
        <v>1</v>
      </c>
    </row>
    <row r="387" spans="1:9" ht="15" customHeight="1" x14ac:dyDescent="0.25">
      <c r="A387" s="1">
        <v>330937</v>
      </c>
      <c r="B387" s="57" t="s">
        <v>278</v>
      </c>
      <c r="C387" s="58">
        <v>4819.71</v>
      </c>
      <c r="D387" s="58">
        <v>11.74</v>
      </c>
      <c r="E387" s="58">
        <v>4819.71</v>
      </c>
      <c r="F387" s="58">
        <v>11.74</v>
      </c>
      <c r="G387">
        <v>0</v>
      </c>
      <c r="H387" s="59" t="s">
        <v>747</v>
      </c>
      <c r="I387">
        <v>1</v>
      </c>
    </row>
    <row r="388" spans="1:9" ht="15" customHeight="1" x14ac:dyDescent="0.25">
      <c r="A388" s="1">
        <v>330938</v>
      </c>
      <c r="B388" s="57" t="s">
        <v>893</v>
      </c>
      <c r="C388" s="58">
        <v>7024.22</v>
      </c>
      <c r="D388" s="58">
        <v>38.57</v>
      </c>
      <c r="E388" s="58">
        <v>7024.22</v>
      </c>
      <c r="F388" s="58">
        <v>38.57</v>
      </c>
      <c r="G388">
        <v>0</v>
      </c>
      <c r="H388" s="59" t="s">
        <v>750</v>
      </c>
      <c r="I388">
        <v>1</v>
      </c>
    </row>
    <row r="389" spans="1:9" ht="15" customHeight="1" x14ac:dyDescent="0.25">
      <c r="A389" s="1">
        <v>330942</v>
      </c>
      <c r="B389" s="57" t="s">
        <v>279</v>
      </c>
      <c r="C389" s="58">
        <v>2799.24</v>
      </c>
      <c r="D389" s="58">
        <v>10.32</v>
      </c>
      <c r="E389" s="58">
        <v>2799.24</v>
      </c>
      <c r="F389" s="58">
        <v>10.32</v>
      </c>
      <c r="G389">
        <v>0</v>
      </c>
      <c r="H389" s="59" t="s">
        <v>747</v>
      </c>
      <c r="I389">
        <v>1</v>
      </c>
    </row>
    <row r="390" spans="1:9" ht="15" customHeight="1" x14ac:dyDescent="0.25">
      <c r="A390" s="1">
        <v>330943</v>
      </c>
      <c r="B390" s="57" t="s">
        <v>280</v>
      </c>
      <c r="C390" s="58">
        <v>3107.41</v>
      </c>
      <c r="D390" s="58">
        <v>25.72</v>
      </c>
      <c r="E390" s="58">
        <v>3107.41</v>
      </c>
      <c r="F390" s="58">
        <v>25.72</v>
      </c>
      <c r="G390">
        <v>0</v>
      </c>
      <c r="H390" s="59" t="s">
        <v>747</v>
      </c>
      <c r="I390">
        <v>1</v>
      </c>
    </row>
    <row r="391" spans="1:9" ht="15" customHeight="1" x14ac:dyDescent="0.25">
      <c r="A391" s="1">
        <v>330945</v>
      </c>
      <c r="B391" s="57" t="s">
        <v>281</v>
      </c>
      <c r="C391" s="58">
        <v>2671.55</v>
      </c>
      <c r="D391" s="58">
        <v>19.829999999999998</v>
      </c>
      <c r="E391" s="58">
        <v>2671.55</v>
      </c>
      <c r="F391" s="58">
        <v>19.829999999999998</v>
      </c>
      <c r="G391">
        <v>0</v>
      </c>
      <c r="H391" s="59" t="s">
        <v>747</v>
      </c>
      <c r="I391">
        <v>1</v>
      </c>
    </row>
    <row r="392" spans="1:9" ht="15" customHeight="1" x14ac:dyDescent="0.25">
      <c r="A392" s="1">
        <v>330946</v>
      </c>
      <c r="B392" s="57" t="s">
        <v>894</v>
      </c>
      <c r="C392" s="58">
        <v>1096.3499999999999</v>
      </c>
      <c r="D392" s="58">
        <v>24.46</v>
      </c>
      <c r="E392" s="58">
        <v>1096.3499999999999</v>
      </c>
      <c r="F392" s="58">
        <v>24.46</v>
      </c>
      <c r="G392">
        <v>0</v>
      </c>
      <c r="H392" s="59" t="s">
        <v>750</v>
      </c>
      <c r="I392">
        <v>1</v>
      </c>
    </row>
    <row r="393" spans="1:9" ht="15" customHeight="1" x14ac:dyDescent="0.25">
      <c r="A393" s="1">
        <v>330949</v>
      </c>
      <c r="B393" s="57" t="s">
        <v>282</v>
      </c>
      <c r="C393" s="58">
        <v>2540.77</v>
      </c>
      <c r="D393" s="58">
        <v>29.91</v>
      </c>
      <c r="E393" s="58">
        <v>2540.77</v>
      </c>
      <c r="F393" s="58">
        <v>29.91</v>
      </c>
      <c r="G393">
        <v>0</v>
      </c>
      <c r="H393" s="59" t="s">
        <v>747</v>
      </c>
      <c r="I393">
        <v>1</v>
      </c>
    </row>
    <row r="394" spans="1:9" ht="15" customHeight="1" x14ac:dyDescent="0.25">
      <c r="A394" s="1">
        <v>330951</v>
      </c>
      <c r="B394" s="57" t="s">
        <v>50</v>
      </c>
      <c r="C394" s="58">
        <v>2592.62</v>
      </c>
      <c r="D394" s="58">
        <v>55.56</v>
      </c>
      <c r="E394" s="58">
        <v>2592.62</v>
      </c>
      <c r="F394" s="58">
        <v>55.56</v>
      </c>
      <c r="G394">
        <v>0</v>
      </c>
      <c r="H394" s="59" t="s">
        <v>750</v>
      </c>
      <c r="I394">
        <v>1</v>
      </c>
    </row>
    <row r="395" spans="1:9" ht="15" customHeight="1" x14ac:dyDescent="0.25">
      <c r="A395" s="1">
        <v>330952</v>
      </c>
      <c r="B395" s="57" t="s">
        <v>283</v>
      </c>
      <c r="C395" s="58">
        <v>9181.3799999999992</v>
      </c>
      <c r="D395" s="58">
        <v>89.34</v>
      </c>
      <c r="E395" s="58">
        <v>9181.3799999999992</v>
      </c>
      <c r="F395" s="58">
        <v>89.34</v>
      </c>
      <c r="G395">
        <v>0</v>
      </c>
      <c r="H395" s="59" t="s">
        <v>747</v>
      </c>
      <c r="I395">
        <v>1</v>
      </c>
    </row>
    <row r="396" spans="1:9" ht="15" customHeight="1" x14ac:dyDescent="0.25">
      <c r="A396" s="1">
        <v>330953</v>
      </c>
      <c r="B396" s="57" t="s">
        <v>284</v>
      </c>
      <c r="C396" s="58">
        <v>955.36</v>
      </c>
      <c r="D396" s="58">
        <v>25.68</v>
      </c>
      <c r="E396" s="58">
        <v>955.36</v>
      </c>
      <c r="F396" s="58">
        <v>25.68</v>
      </c>
      <c r="G396">
        <v>0</v>
      </c>
      <c r="H396" s="59" t="s">
        <v>747</v>
      </c>
      <c r="I396">
        <v>1</v>
      </c>
    </row>
    <row r="397" spans="1:9" ht="15" customHeight="1" x14ac:dyDescent="0.25">
      <c r="A397" s="1">
        <v>330954</v>
      </c>
      <c r="B397" s="57" t="s">
        <v>285</v>
      </c>
      <c r="C397" s="58">
        <v>3813.8</v>
      </c>
      <c r="D397" s="58">
        <v>26.8</v>
      </c>
      <c r="E397" s="58">
        <v>3813.8</v>
      </c>
      <c r="F397" s="58">
        <v>26.8</v>
      </c>
      <c r="G397">
        <v>0</v>
      </c>
      <c r="H397" s="59" t="s">
        <v>747</v>
      </c>
      <c r="I397">
        <v>1</v>
      </c>
    </row>
    <row r="398" spans="1:9" ht="15" customHeight="1" x14ac:dyDescent="0.25">
      <c r="A398" s="1">
        <v>330955</v>
      </c>
      <c r="B398" s="57" t="s">
        <v>286</v>
      </c>
      <c r="C398" s="58">
        <v>7525.02</v>
      </c>
      <c r="D398" s="58">
        <v>103.26</v>
      </c>
      <c r="E398" s="58">
        <v>7525.02</v>
      </c>
      <c r="F398" s="58">
        <v>103.26</v>
      </c>
      <c r="G398">
        <v>0</v>
      </c>
      <c r="H398" s="59" t="s">
        <v>747</v>
      </c>
      <c r="I398">
        <v>1</v>
      </c>
    </row>
    <row r="399" spans="1:9" ht="15" customHeight="1" x14ac:dyDescent="0.25">
      <c r="A399" s="1">
        <v>330958</v>
      </c>
      <c r="B399" s="57" t="s">
        <v>287</v>
      </c>
      <c r="C399" s="58">
        <v>960.46</v>
      </c>
      <c r="D399" s="58">
        <v>8.7200000000000006</v>
      </c>
      <c r="E399" s="58">
        <v>960.46</v>
      </c>
      <c r="F399" s="58">
        <v>8.7200000000000006</v>
      </c>
      <c r="G399">
        <v>0</v>
      </c>
      <c r="H399" s="59" t="s">
        <v>747</v>
      </c>
      <c r="I399">
        <v>1</v>
      </c>
    </row>
    <row r="400" spans="1:9" ht="15" customHeight="1" x14ac:dyDescent="0.25">
      <c r="A400" s="1">
        <v>330960</v>
      </c>
      <c r="B400" s="57" t="s">
        <v>288</v>
      </c>
      <c r="C400" s="58">
        <v>3766.17</v>
      </c>
      <c r="D400" s="58">
        <v>10.63</v>
      </c>
      <c r="E400" s="58">
        <v>3766.17</v>
      </c>
      <c r="F400" s="58">
        <v>10.63</v>
      </c>
      <c r="G400">
        <v>0</v>
      </c>
      <c r="H400" s="59" t="s">
        <v>747</v>
      </c>
      <c r="I400">
        <v>1</v>
      </c>
    </row>
    <row r="401" spans="1:9" ht="15" customHeight="1" x14ac:dyDescent="0.25">
      <c r="A401" s="1">
        <v>330962</v>
      </c>
      <c r="B401" s="57" t="s">
        <v>58</v>
      </c>
      <c r="C401" s="58">
        <v>5047.25</v>
      </c>
      <c r="D401" s="58">
        <v>11.11</v>
      </c>
      <c r="E401" s="58">
        <v>5047.25</v>
      </c>
      <c r="F401" s="58">
        <v>11.11</v>
      </c>
      <c r="G401">
        <v>0</v>
      </c>
      <c r="H401" s="59" t="s">
        <v>747</v>
      </c>
      <c r="I401">
        <v>1</v>
      </c>
    </row>
    <row r="402" spans="1:9" ht="15" customHeight="1" x14ac:dyDescent="0.25">
      <c r="A402" s="1">
        <v>330963</v>
      </c>
      <c r="B402" s="57" t="s">
        <v>289</v>
      </c>
      <c r="C402" s="58">
        <v>11573.29</v>
      </c>
      <c r="D402" s="58">
        <v>23.76</v>
      </c>
      <c r="E402" s="58">
        <v>11573.29</v>
      </c>
      <c r="F402" s="58">
        <v>23.76</v>
      </c>
      <c r="G402">
        <v>0</v>
      </c>
      <c r="H402" s="59" t="s">
        <v>747</v>
      </c>
      <c r="I402">
        <v>1</v>
      </c>
    </row>
    <row r="403" spans="1:9" ht="15" customHeight="1" x14ac:dyDescent="0.25">
      <c r="A403" s="1">
        <v>330966</v>
      </c>
      <c r="B403" s="57" t="s">
        <v>895</v>
      </c>
      <c r="C403" s="58">
        <v>7123.87</v>
      </c>
      <c r="D403" s="58">
        <v>13.37</v>
      </c>
      <c r="E403" s="58">
        <v>7123.87</v>
      </c>
      <c r="F403" s="58">
        <v>13.37</v>
      </c>
      <c r="G403">
        <v>0</v>
      </c>
      <c r="H403" s="59" t="s">
        <v>747</v>
      </c>
      <c r="I403">
        <v>1</v>
      </c>
    </row>
    <row r="404" spans="1:9" ht="15" customHeight="1" x14ac:dyDescent="0.25">
      <c r="A404" s="1">
        <v>330968</v>
      </c>
      <c r="B404" s="57" t="s">
        <v>290</v>
      </c>
      <c r="C404" s="58">
        <v>6229.36</v>
      </c>
      <c r="D404" s="58">
        <v>98.92</v>
      </c>
      <c r="E404" s="58">
        <v>6229.36</v>
      </c>
      <c r="F404" s="58">
        <v>98.92</v>
      </c>
      <c r="G404">
        <v>0</v>
      </c>
      <c r="H404" s="59" t="s">
        <v>747</v>
      </c>
      <c r="I404">
        <v>1</v>
      </c>
    </row>
    <row r="405" spans="1:9" ht="15" customHeight="1" x14ac:dyDescent="0.25">
      <c r="A405" s="1">
        <v>330971</v>
      </c>
      <c r="B405" s="57" t="s">
        <v>291</v>
      </c>
      <c r="C405" s="58">
        <v>4331.49</v>
      </c>
      <c r="D405" s="58">
        <v>12.29</v>
      </c>
      <c r="E405" s="58">
        <v>4331.49</v>
      </c>
      <c r="F405" s="58">
        <v>12.29</v>
      </c>
      <c r="G405">
        <v>0</v>
      </c>
      <c r="H405" s="59" t="s">
        <v>747</v>
      </c>
      <c r="I405">
        <v>1</v>
      </c>
    </row>
    <row r="406" spans="1:9" ht="15" customHeight="1" x14ac:dyDescent="0.25">
      <c r="A406" s="1">
        <v>330973</v>
      </c>
      <c r="B406" s="57" t="s">
        <v>292</v>
      </c>
      <c r="C406" s="58">
        <v>2253.6</v>
      </c>
      <c r="D406" s="58">
        <v>12.08</v>
      </c>
      <c r="E406" s="58">
        <v>2253.6</v>
      </c>
      <c r="F406" s="58">
        <v>12.08</v>
      </c>
      <c r="G406">
        <v>0</v>
      </c>
      <c r="H406" s="59" t="s">
        <v>747</v>
      </c>
      <c r="I406">
        <v>1</v>
      </c>
    </row>
    <row r="407" spans="1:9" ht="15" customHeight="1" x14ac:dyDescent="0.25">
      <c r="A407" s="1">
        <v>330974</v>
      </c>
      <c r="B407" s="57" t="s">
        <v>293</v>
      </c>
      <c r="C407" s="58">
        <v>22660.95</v>
      </c>
      <c r="D407" s="58">
        <v>65.31</v>
      </c>
      <c r="E407" s="58">
        <v>22660.95</v>
      </c>
      <c r="F407" s="58">
        <v>65.31</v>
      </c>
      <c r="G407">
        <v>0</v>
      </c>
      <c r="H407" s="59" t="s">
        <v>747</v>
      </c>
      <c r="I407">
        <v>1</v>
      </c>
    </row>
    <row r="408" spans="1:9" ht="15" customHeight="1" x14ac:dyDescent="0.25">
      <c r="A408" s="1">
        <v>340976</v>
      </c>
      <c r="B408" s="57" t="s">
        <v>294</v>
      </c>
      <c r="C408" s="58">
        <v>4295.9799999999996</v>
      </c>
      <c r="D408" s="58">
        <v>6.09</v>
      </c>
      <c r="E408" s="58">
        <v>4295.9799999999996</v>
      </c>
      <c r="F408" s="58">
        <v>6.09</v>
      </c>
      <c r="G408">
        <v>0</v>
      </c>
      <c r="H408" s="59" t="s">
        <v>747</v>
      </c>
      <c r="I408">
        <v>1</v>
      </c>
    </row>
    <row r="409" spans="1:9" ht="15" customHeight="1" x14ac:dyDescent="0.25">
      <c r="A409" s="1">
        <v>340978</v>
      </c>
      <c r="B409" s="57" t="s">
        <v>295</v>
      </c>
      <c r="C409" s="58">
        <v>1153.96</v>
      </c>
      <c r="D409" s="58">
        <v>11.43</v>
      </c>
      <c r="E409" s="58">
        <v>1153.96</v>
      </c>
      <c r="F409" s="58">
        <v>11.43</v>
      </c>
      <c r="G409">
        <v>0</v>
      </c>
      <c r="H409" s="59" t="s">
        <v>747</v>
      </c>
      <c r="I409">
        <v>1</v>
      </c>
    </row>
    <row r="410" spans="1:9" ht="15" customHeight="1" x14ac:dyDescent="0.25">
      <c r="A410" s="1">
        <v>340983</v>
      </c>
      <c r="B410" s="57" t="s">
        <v>896</v>
      </c>
      <c r="C410" s="58">
        <v>1303.24</v>
      </c>
      <c r="D410" s="58">
        <v>14.91</v>
      </c>
      <c r="E410" s="58">
        <v>1303.24</v>
      </c>
      <c r="F410" s="58">
        <v>14.91</v>
      </c>
      <c r="G410">
        <v>0</v>
      </c>
      <c r="H410" s="59" t="s">
        <v>750</v>
      </c>
      <c r="I410">
        <v>1</v>
      </c>
    </row>
    <row r="411" spans="1:9" ht="15" customHeight="1" x14ac:dyDescent="0.25">
      <c r="A411" s="1">
        <v>340984</v>
      </c>
      <c r="B411" s="57" t="s">
        <v>296</v>
      </c>
      <c r="C411" s="58">
        <v>2824.66</v>
      </c>
      <c r="D411" s="58">
        <v>8.0399999999999991</v>
      </c>
      <c r="E411" s="58">
        <v>2824.66</v>
      </c>
      <c r="F411" s="58">
        <v>8.0399999999999991</v>
      </c>
      <c r="G411">
        <v>0</v>
      </c>
      <c r="H411" s="59" t="s">
        <v>747</v>
      </c>
      <c r="I411">
        <v>1</v>
      </c>
    </row>
    <row r="412" spans="1:9" ht="15" customHeight="1" x14ac:dyDescent="0.25">
      <c r="A412" s="1">
        <v>340990</v>
      </c>
      <c r="B412" s="57" t="s">
        <v>897</v>
      </c>
      <c r="C412" s="58">
        <v>255.78</v>
      </c>
      <c r="D412" s="58">
        <v>6.54</v>
      </c>
      <c r="E412" s="58">
        <v>255.78</v>
      </c>
      <c r="F412" s="58">
        <v>6.54</v>
      </c>
      <c r="G412">
        <v>0</v>
      </c>
      <c r="H412" s="59" t="s">
        <v>750</v>
      </c>
      <c r="I412">
        <v>1</v>
      </c>
    </row>
    <row r="413" spans="1:9" ht="15" customHeight="1" x14ac:dyDescent="0.25">
      <c r="A413" s="1">
        <v>340993</v>
      </c>
      <c r="B413" s="57" t="s">
        <v>898</v>
      </c>
      <c r="C413" s="58">
        <v>597.54</v>
      </c>
      <c r="D413" s="58">
        <v>9.32</v>
      </c>
      <c r="E413" s="58">
        <v>597.54</v>
      </c>
      <c r="F413" s="58">
        <v>9.32</v>
      </c>
      <c r="G413">
        <v>0</v>
      </c>
      <c r="H413" s="59" t="s">
        <v>750</v>
      </c>
      <c r="I413">
        <v>1</v>
      </c>
    </row>
    <row r="414" spans="1:9" ht="15" customHeight="1" x14ac:dyDescent="0.25">
      <c r="A414" s="1">
        <v>341003</v>
      </c>
      <c r="B414" s="57" t="s">
        <v>297</v>
      </c>
      <c r="C414" s="58">
        <v>3017.84</v>
      </c>
      <c r="D414" s="58">
        <v>7.33</v>
      </c>
      <c r="E414" s="58">
        <v>3017.84</v>
      </c>
      <c r="F414" s="58">
        <v>7.33</v>
      </c>
      <c r="G414">
        <v>0</v>
      </c>
      <c r="H414" s="59" t="s">
        <v>747</v>
      </c>
      <c r="I414">
        <v>1</v>
      </c>
    </row>
    <row r="415" spans="1:9" ht="15" customHeight="1" x14ac:dyDescent="0.25">
      <c r="A415" s="1">
        <v>341012</v>
      </c>
      <c r="B415" s="57" t="s">
        <v>298</v>
      </c>
      <c r="C415" s="58">
        <v>512.41</v>
      </c>
      <c r="D415" s="58">
        <v>12.99</v>
      </c>
      <c r="E415" s="58">
        <v>512.41</v>
      </c>
      <c r="F415" s="58">
        <v>12.99</v>
      </c>
      <c r="G415">
        <v>0</v>
      </c>
      <c r="H415" s="59" t="s">
        <v>747</v>
      </c>
      <c r="I415">
        <v>1</v>
      </c>
    </row>
    <row r="416" spans="1:9" ht="15" customHeight="1" x14ac:dyDescent="0.25">
      <c r="A416" s="1">
        <v>341016</v>
      </c>
      <c r="B416" s="57" t="s">
        <v>899</v>
      </c>
      <c r="C416" s="58">
        <v>6053.66</v>
      </c>
      <c r="D416" s="58">
        <v>33.799999999999997</v>
      </c>
      <c r="E416" s="58">
        <v>6053.66</v>
      </c>
      <c r="F416" s="58">
        <v>33.799999999999997</v>
      </c>
      <c r="G416">
        <v>0</v>
      </c>
      <c r="H416" s="59" t="s">
        <v>750</v>
      </c>
      <c r="I416">
        <v>1</v>
      </c>
    </row>
    <row r="417" spans="1:9" ht="15" customHeight="1" x14ac:dyDescent="0.25">
      <c r="A417" s="1">
        <v>341017</v>
      </c>
      <c r="B417" s="57" t="s">
        <v>900</v>
      </c>
      <c r="C417" s="58">
        <v>1167.5</v>
      </c>
      <c r="D417" s="58">
        <v>25.61</v>
      </c>
      <c r="E417" s="58">
        <v>1167.5</v>
      </c>
      <c r="F417" s="58">
        <v>25.61</v>
      </c>
      <c r="G417">
        <v>0</v>
      </c>
      <c r="H417" s="59" t="s">
        <v>750</v>
      </c>
      <c r="I417">
        <v>1</v>
      </c>
    </row>
    <row r="418" spans="1:9" ht="15" customHeight="1" x14ac:dyDescent="0.25">
      <c r="A418" s="1">
        <v>341020</v>
      </c>
      <c r="B418" s="57" t="s">
        <v>299</v>
      </c>
      <c r="C418" s="58">
        <v>913.42</v>
      </c>
      <c r="D418" s="58">
        <v>18.89</v>
      </c>
      <c r="E418" s="58">
        <v>913.42</v>
      </c>
      <c r="F418" s="58">
        <v>18.89</v>
      </c>
      <c r="G418">
        <v>0</v>
      </c>
      <c r="H418" s="59" t="s">
        <v>747</v>
      </c>
      <c r="I418">
        <v>1</v>
      </c>
    </row>
    <row r="419" spans="1:9" ht="15" customHeight="1" x14ac:dyDescent="0.25">
      <c r="A419" s="1">
        <v>341021</v>
      </c>
      <c r="B419" s="57" t="s">
        <v>901</v>
      </c>
      <c r="C419" s="58">
        <v>76.64</v>
      </c>
      <c r="D419" s="58">
        <v>6.16</v>
      </c>
      <c r="E419" s="58">
        <v>76.64</v>
      </c>
      <c r="F419" s="58">
        <v>6.16</v>
      </c>
      <c r="G419">
        <v>0</v>
      </c>
      <c r="H419" s="59" t="s">
        <v>750</v>
      </c>
      <c r="I419">
        <v>1</v>
      </c>
    </row>
    <row r="420" spans="1:9" ht="15" customHeight="1" x14ac:dyDescent="0.25">
      <c r="A420" s="1">
        <v>341023</v>
      </c>
      <c r="B420" s="57" t="s">
        <v>300</v>
      </c>
      <c r="C420" s="58">
        <v>1041.5899999999999</v>
      </c>
      <c r="D420" s="58">
        <v>14.56</v>
      </c>
      <c r="E420" s="58">
        <v>1041.5899999999999</v>
      </c>
      <c r="F420" s="58">
        <v>14.56</v>
      </c>
      <c r="G420">
        <v>0</v>
      </c>
      <c r="H420" s="59" t="s">
        <v>747</v>
      </c>
      <c r="I420">
        <v>1</v>
      </c>
    </row>
    <row r="421" spans="1:9" ht="15" customHeight="1" x14ac:dyDescent="0.25">
      <c r="A421" s="1">
        <v>341024</v>
      </c>
      <c r="B421" s="57" t="s">
        <v>902</v>
      </c>
      <c r="C421" s="58">
        <v>2739.98</v>
      </c>
      <c r="D421" s="58">
        <v>5.88</v>
      </c>
      <c r="E421" s="58">
        <v>2739.98</v>
      </c>
      <c r="F421" s="58">
        <v>5.88</v>
      </c>
      <c r="G421">
        <v>0</v>
      </c>
      <c r="H421" s="59" t="s">
        <v>750</v>
      </c>
      <c r="I421">
        <v>1</v>
      </c>
    </row>
    <row r="422" spans="1:9" ht="15" customHeight="1" x14ac:dyDescent="0.25">
      <c r="A422" s="1">
        <v>341025</v>
      </c>
      <c r="B422" s="57" t="s">
        <v>903</v>
      </c>
      <c r="C422" s="58">
        <v>4923.5200000000004</v>
      </c>
      <c r="D422" s="58">
        <v>8.39</v>
      </c>
      <c r="E422" s="58">
        <v>4923.5200000000004</v>
      </c>
      <c r="F422" s="58">
        <v>8.39</v>
      </c>
      <c r="G422">
        <v>0</v>
      </c>
      <c r="H422" s="59" t="s">
        <v>747</v>
      </c>
      <c r="I422">
        <v>1</v>
      </c>
    </row>
    <row r="423" spans="1:9" ht="15" customHeight="1" x14ac:dyDescent="0.25">
      <c r="A423" s="1">
        <v>341026</v>
      </c>
      <c r="B423" s="57" t="s">
        <v>301</v>
      </c>
      <c r="C423" s="58">
        <v>18815.43</v>
      </c>
      <c r="D423" s="58">
        <v>36.85</v>
      </c>
      <c r="E423" s="58">
        <v>18815.43</v>
      </c>
      <c r="F423" s="58">
        <v>36.85</v>
      </c>
      <c r="G423">
        <v>0</v>
      </c>
      <c r="H423" s="59" t="s">
        <v>747</v>
      </c>
      <c r="I423">
        <v>1</v>
      </c>
    </row>
    <row r="424" spans="1:9" ht="15" customHeight="1" x14ac:dyDescent="0.25">
      <c r="A424" s="1">
        <v>341029</v>
      </c>
      <c r="B424" s="57" t="s">
        <v>904</v>
      </c>
      <c r="C424" s="58">
        <v>1266.75</v>
      </c>
      <c r="D424" s="58">
        <v>9.98</v>
      </c>
      <c r="E424" s="58">
        <v>1266.75</v>
      </c>
      <c r="F424" s="58">
        <v>9.98</v>
      </c>
      <c r="G424">
        <v>0</v>
      </c>
      <c r="H424" s="59" t="s">
        <v>750</v>
      </c>
      <c r="I424">
        <v>1</v>
      </c>
    </row>
    <row r="425" spans="1:9" ht="15" customHeight="1" x14ac:dyDescent="0.25">
      <c r="A425" s="1">
        <v>341032</v>
      </c>
      <c r="B425" s="57" t="s">
        <v>302</v>
      </c>
      <c r="C425" s="58">
        <v>1101.46</v>
      </c>
      <c r="D425" s="58">
        <v>22.17</v>
      </c>
      <c r="E425" s="58">
        <v>1101.46</v>
      </c>
      <c r="F425" s="58">
        <v>22.17</v>
      </c>
      <c r="G425">
        <v>0</v>
      </c>
      <c r="H425" s="59" t="s">
        <v>747</v>
      </c>
      <c r="I425">
        <v>1</v>
      </c>
    </row>
    <row r="426" spans="1:9" ht="15" customHeight="1" x14ac:dyDescent="0.25">
      <c r="A426" s="1">
        <v>341041</v>
      </c>
      <c r="B426" s="57" t="s">
        <v>905</v>
      </c>
      <c r="C426" s="58">
        <v>71.58</v>
      </c>
      <c r="D426" s="58">
        <v>8.23</v>
      </c>
      <c r="E426" s="58">
        <v>71.58</v>
      </c>
      <c r="F426" s="58">
        <v>8.23</v>
      </c>
      <c r="G426">
        <v>0</v>
      </c>
      <c r="H426" s="59" t="s">
        <v>750</v>
      </c>
      <c r="I426">
        <v>1</v>
      </c>
    </row>
    <row r="427" spans="1:9" ht="15" customHeight="1" x14ac:dyDescent="0.25">
      <c r="A427" s="1">
        <v>341043</v>
      </c>
      <c r="B427" s="57" t="s">
        <v>303</v>
      </c>
      <c r="C427" s="58">
        <v>996.79</v>
      </c>
      <c r="D427" s="58">
        <v>8.39</v>
      </c>
      <c r="E427" s="58">
        <v>996.79</v>
      </c>
      <c r="F427" s="58">
        <v>8.39</v>
      </c>
      <c r="G427">
        <v>0</v>
      </c>
      <c r="H427" s="59" t="s">
        <v>747</v>
      </c>
      <c r="I427">
        <v>1</v>
      </c>
    </row>
    <row r="428" spans="1:9" ht="15" customHeight="1" x14ac:dyDescent="0.25">
      <c r="A428" s="1">
        <v>341045</v>
      </c>
      <c r="B428" s="57" t="s">
        <v>304</v>
      </c>
      <c r="C428" s="58">
        <v>618.80999999999995</v>
      </c>
      <c r="D428" s="58">
        <v>11.22</v>
      </c>
      <c r="E428" s="58">
        <v>618.80999999999995</v>
      </c>
      <c r="F428" s="58">
        <v>11.22</v>
      </c>
      <c r="G428">
        <v>0</v>
      </c>
      <c r="H428" s="59" t="s">
        <v>747</v>
      </c>
      <c r="I428">
        <v>1</v>
      </c>
    </row>
    <row r="429" spans="1:9" ht="15" customHeight="1" x14ac:dyDescent="0.25">
      <c r="A429" s="1">
        <v>341046</v>
      </c>
      <c r="B429" s="57" t="s">
        <v>906</v>
      </c>
      <c r="C429" s="58">
        <v>123.79</v>
      </c>
      <c r="D429" s="58">
        <v>12.25</v>
      </c>
      <c r="E429" s="58">
        <v>123.79</v>
      </c>
      <c r="F429" s="58">
        <v>12.25</v>
      </c>
      <c r="G429">
        <v>0</v>
      </c>
      <c r="H429" s="59" t="s">
        <v>750</v>
      </c>
      <c r="I429">
        <v>1</v>
      </c>
    </row>
    <row r="430" spans="1:9" ht="15" customHeight="1" x14ac:dyDescent="0.25">
      <c r="A430" s="1">
        <v>341047</v>
      </c>
      <c r="B430" s="57" t="s">
        <v>305</v>
      </c>
      <c r="C430" s="58">
        <v>4320.51</v>
      </c>
      <c r="D430" s="58">
        <v>6.92</v>
      </c>
      <c r="E430" s="58">
        <v>4320.51</v>
      </c>
      <c r="F430" s="58">
        <v>6.92</v>
      </c>
      <c r="G430">
        <v>0</v>
      </c>
      <c r="H430" s="59" t="s">
        <v>747</v>
      </c>
      <c r="I430">
        <v>1</v>
      </c>
    </row>
    <row r="431" spans="1:9" ht="15" customHeight="1" x14ac:dyDescent="0.25">
      <c r="A431" s="1">
        <v>341048</v>
      </c>
      <c r="B431" s="57" t="s">
        <v>306</v>
      </c>
      <c r="C431" s="58">
        <v>448</v>
      </c>
      <c r="D431" s="58">
        <v>8.6999999999999993</v>
      </c>
      <c r="E431" s="58">
        <v>448</v>
      </c>
      <c r="F431" s="58">
        <v>8.6999999999999993</v>
      </c>
      <c r="G431">
        <v>0</v>
      </c>
      <c r="H431" s="59" t="s">
        <v>747</v>
      </c>
      <c r="I431">
        <v>1</v>
      </c>
    </row>
    <row r="432" spans="1:9" ht="15" customHeight="1" x14ac:dyDescent="0.25">
      <c r="A432" s="1">
        <v>341049</v>
      </c>
      <c r="B432" s="57" t="s">
        <v>307</v>
      </c>
      <c r="C432" s="58">
        <v>5252.02</v>
      </c>
      <c r="D432" s="58">
        <v>46.64</v>
      </c>
      <c r="E432" s="58">
        <v>1680.17</v>
      </c>
      <c r="F432" s="58">
        <v>26.17</v>
      </c>
      <c r="G432">
        <v>1</v>
      </c>
      <c r="H432" s="59" t="s">
        <v>747</v>
      </c>
      <c r="I432">
        <v>1</v>
      </c>
    </row>
    <row r="433" spans="1:9" ht="15" customHeight="1" x14ac:dyDescent="0.25">
      <c r="A433" s="1">
        <v>341050</v>
      </c>
      <c r="B433" s="57" t="s">
        <v>907</v>
      </c>
      <c r="C433" s="58">
        <v>3305.44</v>
      </c>
      <c r="D433" s="58">
        <v>53.33</v>
      </c>
      <c r="E433" s="58">
        <v>3305.44</v>
      </c>
      <c r="F433" s="58">
        <v>53.33</v>
      </c>
      <c r="G433">
        <v>0</v>
      </c>
      <c r="H433" s="59" t="s">
        <v>750</v>
      </c>
      <c r="I433">
        <v>1</v>
      </c>
    </row>
    <row r="434" spans="1:9" ht="15" customHeight="1" x14ac:dyDescent="0.25">
      <c r="A434" s="1">
        <v>341053</v>
      </c>
      <c r="B434" s="57" t="s">
        <v>908</v>
      </c>
      <c r="C434" s="58">
        <v>4239.2</v>
      </c>
      <c r="D434" s="58">
        <v>64.290000000000006</v>
      </c>
      <c r="E434" s="58">
        <v>4239.2</v>
      </c>
      <c r="F434" s="58">
        <v>64.290000000000006</v>
      </c>
      <c r="G434">
        <v>0</v>
      </c>
      <c r="H434" s="59" t="s">
        <v>750</v>
      </c>
      <c r="I434">
        <v>1</v>
      </c>
    </row>
    <row r="435" spans="1:9" ht="15" customHeight="1" x14ac:dyDescent="0.25">
      <c r="A435" s="1">
        <v>341054</v>
      </c>
      <c r="B435" s="57" t="s">
        <v>909</v>
      </c>
      <c r="C435" s="58">
        <v>5088.9399999999996</v>
      </c>
      <c r="D435" s="58">
        <v>7.77</v>
      </c>
      <c r="E435" s="58">
        <v>5088.9399999999996</v>
      </c>
      <c r="F435" s="58">
        <v>7.77</v>
      </c>
      <c r="G435">
        <v>0</v>
      </c>
      <c r="H435" s="59" t="s">
        <v>747</v>
      </c>
      <c r="I435">
        <v>1</v>
      </c>
    </row>
    <row r="436" spans="1:9" ht="15" customHeight="1" x14ac:dyDescent="0.25">
      <c r="A436" s="1">
        <v>341058</v>
      </c>
      <c r="B436" s="57" t="s">
        <v>308</v>
      </c>
      <c r="C436" s="58">
        <v>1644.78</v>
      </c>
      <c r="D436" s="58">
        <v>7.56</v>
      </c>
      <c r="E436" s="58">
        <v>1644.78</v>
      </c>
      <c r="F436" s="58">
        <v>7.56</v>
      </c>
      <c r="G436">
        <v>0</v>
      </c>
      <c r="H436" s="59" t="s">
        <v>747</v>
      </c>
      <c r="I436">
        <v>1</v>
      </c>
    </row>
    <row r="437" spans="1:9" ht="15" customHeight="1" x14ac:dyDescent="0.25">
      <c r="A437" s="1">
        <v>341060</v>
      </c>
      <c r="B437" s="57" t="s">
        <v>309</v>
      </c>
      <c r="C437" s="58">
        <v>684.65</v>
      </c>
      <c r="D437" s="58">
        <v>18</v>
      </c>
      <c r="E437" s="58">
        <v>684.65</v>
      </c>
      <c r="F437" s="58">
        <v>18</v>
      </c>
      <c r="G437">
        <v>0</v>
      </c>
      <c r="H437" s="59" t="s">
        <v>747</v>
      </c>
      <c r="I437">
        <v>1</v>
      </c>
    </row>
    <row r="438" spans="1:9" ht="15" customHeight="1" x14ac:dyDescent="0.25">
      <c r="A438" s="1">
        <v>341062</v>
      </c>
      <c r="B438" s="57" t="s">
        <v>910</v>
      </c>
      <c r="C438" s="58">
        <v>564.64</v>
      </c>
      <c r="D438" s="58">
        <v>12.19</v>
      </c>
      <c r="E438" s="58">
        <v>564.64</v>
      </c>
      <c r="F438" s="58">
        <v>12.19</v>
      </c>
      <c r="G438">
        <v>0</v>
      </c>
      <c r="H438" s="59" t="s">
        <v>750</v>
      </c>
      <c r="I438">
        <v>1</v>
      </c>
    </row>
    <row r="439" spans="1:9" ht="15" customHeight="1" x14ac:dyDescent="0.25">
      <c r="A439" s="1">
        <v>341066</v>
      </c>
      <c r="B439" s="57" t="s">
        <v>310</v>
      </c>
      <c r="C439" s="58">
        <v>437.11</v>
      </c>
      <c r="D439" s="58">
        <v>10.33</v>
      </c>
      <c r="E439" s="58">
        <v>437.11</v>
      </c>
      <c r="F439" s="58">
        <v>10.33</v>
      </c>
      <c r="G439">
        <v>0</v>
      </c>
      <c r="H439" s="59" t="s">
        <v>747</v>
      </c>
      <c r="I439">
        <v>1</v>
      </c>
    </row>
    <row r="440" spans="1:9" ht="15" customHeight="1" x14ac:dyDescent="0.25">
      <c r="A440" s="1">
        <v>341075</v>
      </c>
      <c r="B440" s="57" t="s">
        <v>911</v>
      </c>
      <c r="C440" s="58">
        <v>497.96</v>
      </c>
      <c r="D440" s="58">
        <v>9.65</v>
      </c>
      <c r="E440" s="58">
        <v>497.96</v>
      </c>
      <c r="F440" s="58">
        <v>9.65</v>
      </c>
      <c r="G440">
        <v>0</v>
      </c>
      <c r="H440" s="59" t="s">
        <v>750</v>
      </c>
      <c r="I440">
        <v>1</v>
      </c>
    </row>
    <row r="441" spans="1:9" ht="15" customHeight="1" x14ac:dyDescent="0.25">
      <c r="A441" s="1">
        <v>341086</v>
      </c>
      <c r="B441" s="57" t="s">
        <v>912</v>
      </c>
      <c r="C441" s="58">
        <v>535.54999999999995</v>
      </c>
      <c r="D441" s="58">
        <v>14.43</v>
      </c>
      <c r="E441" s="58">
        <v>535.54999999999995</v>
      </c>
      <c r="F441" s="58">
        <v>14.43</v>
      </c>
      <c r="G441">
        <v>0</v>
      </c>
      <c r="H441" s="59" t="s">
        <v>750</v>
      </c>
      <c r="I441">
        <v>1</v>
      </c>
    </row>
    <row r="442" spans="1:9" ht="15" customHeight="1" x14ac:dyDescent="0.25">
      <c r="A442" s="1">
        <v>341087</v>
      </c>
      <c r="B442" s="57" t="s">
        <v>913</v>
      </c>
      <c r="C442" s="58">
        <v>685.58</v>
      </c>
      <c r="D442" s="58">
        <v>16.75</v>
      </c>
      <c r="E442" s="58">
        <v>685.58</v>
      </c>
      <c r="F442" s="58">
        <v>16.75</v>
      </c>
      <c r="G442">
        <v>0</v>
      </c>
      <c r="H442" s="59" t="s">
        <v>750</v>
      </c>
      <c r="I442">
        <v>1</v>
      </c>
    </row>
    <row r="443" spans="1:9" ht="15" customHeight="1" x14ac:dyDescent="0.25">
      <c r="A443" s="1">
        <v>341088</v>
      </c>
      <c r="B443" s="57" t="s">
        <v>311</v>
      </c>
      <c r="C443" s="58">
        <v>4895.21</v>
      </c>
      <c r="D443" s="58">
        <v>6.81</v>
      </c>
      <c r="E443" s="58">
        <v>4895.21</v>
      </c>
      <c r="F443" s="58">
        <v>6.81</v>
      </c>
      <c r="G443">
        <v>0</v>
      </c>
      <c r="H443" s="59" t="s">
        <v>747</v>
      </c>
      <c r="I443">
        <v>1</v>
      </c>
    </row>
    <row r="444" spans="1:9" ht="15" customHeight="1" x14ac:dyDescent="0.25">
      <c r="A444" s="1">
        <v>341091</v>
      </c>
      <c r="B444" s="57" t="s">
        <v>312</v>
      </c>
      <c r="C444" s="58">
        <v>558.88</v>
      </c>
      <c r="D444" s="58">
        <v>9.14</v>
      </c>
      <c r="E444" s="58">
        <v>558.88</v>
      </c>
      <c r="F444" s="58">
        <v>9.14</v>
      </c>
      <c r="G444">
        <v>0</v>
      </c>
      <c r="H444" s="59" t="s">
        <v>747</v>
      </c>
      <c r="I444">
        <v>1</v>
      </c>
    </row>
    <row r="445" spans="1:9" ht="15" customHeight="1" x14ac:dyDescent="0.25">
      <c r="A445" s="1">
        <v>341092</v>
      </c>
      <c r="B445" s="57" t="s">
        <v>914</v>
      </c>
      <c r="C445" s="58">
        <v>17.850000000000001</v>
      </c>
      <c r="D445" s="58">
        <v>70.569999999999993</v>
      </c>
      <c r="E445" s="58">
        <v>17.850000000000001</v>
      </c>
      <c r="F445" s="58">
        <v>70.569999999999993</v>
      </c>
      <c r="G445">
        <v>0</v>
      </c>
      <c r="H445" s="59" t="s">
        <v>750</v>
      </c>
      <c r="I445">
        <v>1</v>
      </c>
    </row>
    <row r="446" spans="1:9" ht="15" customHeight="1" x14ac:dyDescent="0.25">
      <c r="A446" s="1">
        <v>350739</v>
      </c>
      <c r="B446" s="57" t="s">
        <v>915</v>
      </c>
      <c r="C446" s="58">
        <v>258.18</v>
      </c>
      <c r="D446" s="58">
        <v>5.98</v>
      </c>
      <c r="E446" s="58"/>
      <c r="F446" s="58"/>
      <c r="G446">
        <v>1</v>
      </c>
      <c r="H446" s="59" t="s">
        <v>750</v>
      </c>
      <c r="I446">
        <v>1</v>
      </c>
    </row>
    <row r="447" spans="1:9" ht="15" customHeight="1" x14ac:dyDescent="0.25">
      <c r="A447" s="1">
        <v>351097</v>
      </c>
      <c r="B447" s="57" t="s">
        <v>916</v>
      </c>
      <c r="C447" s="58">
        <v>340.06</v>
      </c>
      <c r="D447" s="58">
        <v>7.65</v>
      </c>
      <c r="E447" s="58">
        <v>340.06</v>
      </c>
      <c r="F447" s="58">
        <v>7.65</v>
      </c>
      <c r="G447">
        <v>0</v>
      </c>
      <c r="H447" s="59" t="s">
        <v>750</v>
      </c>
      <c r="I447">
        <v>1</v>
      </c>
    </row>
    <row r="448" spans="1:9" ht="15" customHeight="1" x14ac:dyDescent="0.25">
      <c r="A448" s="1">
        <v>351098</v>
      </c>
      <c r="B448" s="57" t="s">
        <v>828</v>
      </c>
      <c r="C448" s="58">
        <v>278.95999999999998</v>
      </c>
      <c r="D448" s="58">
        <v>9.35</v>
      </c>
      <c r="E448" s="58">
        <v>278.95999999999998</v>
      </c>
      <c r="F448" s="58">
        <v>9.35</v>
      </c>
      <c r="G448">
        <v>0</v>
      </c>
      <c r="H448" s="59" t="s">
        <v>750</v>
      </c>
      <c r="I448">
        <v>1</v>
      </c>
    </row>
    <row r="449" spans="1:9" ht="15" customHeight="1" x14ac:dyDescent="0.25">
      <c r="A449" s="1">
        <v>351101</v>
      </c>
      <c r="B449" s="57" t="s">
        <v>917</v>
      </c>
      <c r="C449" s="58">
        <v>906.13</v>
      </c>
      <c r="D449" s="58">
        <v>23.09</v>
      </c>
      <c r="E449" s="58">
        <v>906.13</v>
      </c>
      <c r="F449" s="58">
        <v>23.09</v>
      </c>
      <c r="G449">
        <v>0</v>
      </c>
      <c r="H449" s="59" t="s">
        <v>750</v>
      </c>
      <c r="I449">
        <v>1</v>
      </c>
    </row>
    <row r="450" spans="1:9" ht="15" customHeight="1" x14ac:dyDescent="0.25">
      <c r="A450" s="1">
        <v>351105</v>
      </c>
      <c r="B450" s="57" t="s">
        <v>313</v>
      </c>
      <c r="C450" s="58">
        <v>311.67</v>
      </c>
      <c r="D450" s="58">
        <v>3.48</v>
      </c>
      <c r="E450" s="58">
        <v>311.67</v>
      </c>
      <c r="F450" s="58">
        <v>3.48</v>
      </c>
      <c r="G450">
        <v>0</v>
      </c>
      <c r="H450" s="59" t="s">
        <v>747</v>
      </c>
      <c r="I450">
        <v>1</v>
      </c>
    </row>
    <row r="451" spans="1:9" ht="15" customHeight="1" x14ac:dyDescent="0.25">
      <c r="A451" s="1">
        <v>351106</v>
      </c>
      <c r="B451" s="57" t="s">
        <v>314</v>
      </c>
      <c r="C451" s="58">
        <v>5836.89</v>
      </c>
      <c r="D451" s="58">
        <v>12.56</v>
      </c>
      <c r="E451" s="58">
        <v>5836.89</v>
      </c>
      <c r="F451" s="58">
        <v>12.56</v>
      </c>
      <c r="G451">
        <v>0</v>
      </c>
      <c r="H451" s="59" t="s">
        <v>747</v>
      </c>
      <c r="I451">
        <v>1</v>
      </c>
    </row>
    <row r="452" spans="1:9" ht="15" customHeight="1" x14ac:dyDescent="0.25">
      <c r="A452" s="1">
        <v>351107</v>
      </c>
      <c r="B452" s="57" t="s">
        <v>918</v>
      </c>
      <c r="C452" s="58">
        <v>320.29000000000002</v>
      </c>
      <c r="D452" s="58">
        <v>6.29</v>
      </c>
      <c r="E452" s="58">
        <v>320.29000000000002</v>
      </c>
      <c r="F452" s="58">
        <v>6.29</v>
      </c>
      <c r="G452">
        <v>0</v>
      </c>
      <c r="H452" s="59" t="s">
        <v>750</v>
      </c>
      <c r="I452">
        <v>1</v>
      </c>
    </row>
    <row r="453" spans="1:9" ht="15" customHeight="1" x14ac:dyDescent="0.25">
      <c r="A453" s="1">
        <v>351108</v>
      </c>
      <c r="B453" s="57" t="s">
        <v>919</v>
      </c>
      <c r="C453" s="58">
        <v>150.33000000000001</v>
      </c>
      <c r="D453" s="58">
        <v>5</v>
      </c>
      <c r="E453" s="58">
        <v>150.33000000000001</v>
      </c>
      <c r="F453" s="58">
        <v>5</v>
      </c>
      <c r="G453">
        <v>0</v>
      </c>
      <c r="H453" s="59" t="s">
        <v>750</v>
      </c>
      <c r="I453">
        <v>1</v>
      </c>
    </row>
    <row r="454" spans="1:9" ht="15" customHeight="1" x14ac:dyDescent="0.25">
      <c r="A454" s="1">
        <v>351110</v>
      </c>
      <c r="B454" s="57" t="s">
        <v>315</v>
      </c>
      <c r="C454" s="58">
        <v>801.73</v>
      </c>
      <c r="D454" s="58">
        <v>8.5299999999999994</v>
      </c>
      <c r="E454" s="58">
        <v>801.73</v>
      </c>
      <c r="F454" s="58">
        <v>8.5299999999999994</v>
      </c>
      <c r="G454">
        <v>0</v>
      </c>
      <c r="H454" s="59" t="s">
        <v>747</v>
      </c>
      <c r="I454">
        <v>1</v>
      </c>
    </row>
    <row r="455" spans="1:9" ht="15" customHeight="1" x14ac:dyDescent="0.25">
      <c r="A455" s="1">
        <v>351112</v>
      </c>
      <c r="B455" s="57" t="s">
        <v>920</v>
      </c>
      <c r="C455" s="58">
        <v>901.24</v>
      </c>
      <c r="D455" s="58">
        <v>5.53</v>
      </c>
      <c r="E455" s="58">
        <v>901.24</v>
      </c>
      <c r="F455" s="58">
        <v>5.53</v>
      </c>
      <c r="G455">
        <v>0</v>
      </c>
      <c r="H455" s="59" t="s">
        <v>750</v>
      </c>
      <c r="I455">
        <v>1</v>
      </c>
    </row>
    <row r="456" spans="1:9" ht="15" customHeight="1" x14ac:dyDescent="0.25">
      <c r="A456" s="1">
        <v>351113</v>
      </c>
      <c r="B456" s="57" t="s">
        <v>921</v>
      </c>
      <c r="C456" s="58">
        <v>1571.81</v>
      </c>
      <c r="D456" s="58">
        <v>15.62</v>
      </c>
      <c r="E456" s="58">
        <v>1571.81</v>
      </c>
      <c r="F456" s="58">
        <v>15.62</v>
      </c>
      <c r="G456">
        <v>0</v>
      </c>
      <c r="H456" s="59" t="s">
        <v>750</v>
      </c>
      <c r="I456">
        <v>1</v>
      </c>
    </row>
    <row r="457" spans="1:9" ht="15" customHeight="1" x14ac:dyDescent="0.25">
      <c r="A457" s="1">
        <v>351114</v>
      </c>
      <c r="B457" s="57" t="s">
        <v>922</v>
      </c>
      <c r="C457" s="58">
        <v>368.82</v>
      </c>
      <c r="D457" s="58">
        <v>6.1</v>
      </c>
      <c r="E457" s="58">
        <v>368.82</v>
      </c>
      <c r="F457" s="58">
        <v>6.1</v>
      </c>
      <c r="G457">
        <v>0</v>
      </c>
      <c r="H457" s="59" t="s">
        <v>750</v>
      </c>
      <c r="I457">
        <v>1</v>
      </c>
    </row>
    <row r="458" spans="1:9" ht="15" customHeight="1" x14ac:dyDescent="0.25">
      <c r="A458" s="1">
        <v>351115</v>
      </c>
      <c r="B458" s="57" t="s">
        <v>923</v>
      </c>
      <c r="C458" s="58">
        <v>2660.2</v>
      </c>
      <c r="D458" s="58">
        <v>10.78</v>
      </c>
      <c r="E458" s="58">
        <v>2660.2</v>
      </c>
      <c r="F458" s="58">
        <v>10.78</v>
      </c>
      <c r="G458">
        <v>0</v>
      </c>
      <c r="H458" s="59" t="s">
        <v>750</v>
      </c>
      <c r="I458">
        <v>1</v>
      </c>
    </row>
    <row r="459" spans="1:9" ht="15" customHeight="1" x14ac:dyDescent="0.25">
      <c r="A459" s="1">
        <v>351118</v>
      </c>
      <c r="B459" s="57" t="s">
        <v>924</v>
      </c>
      <c r="C459" s="58">
        <v>1624.84</v>
      </c>
      <c r="D459" s="58">
        <v>10.25</v>
      </c>
      <c r="E459" s="58">
        <v>1624.84</v>
      </c>
      <c r="F459" s="58">
        <v>10.25</v>
      </c>
      <c r="G459">
        <v>0</v>
      </c>
      <c r="H459" s="59" t="s">
        <v>750</v>
      </c>
      <c r="I459">
        <v>1</v>
      </c>
    </row>
    <row r="460" spans="1:9" ht="15" customHeight="1" x14ac:dyDescent="0.25">
      <c r="A460" s="1">
        <v>351119</v>
      </c>
      <c r="B460" s="57" t="s">
        <v>925</v>
      </c>
      <c r="C460" s="58">
        <v>410.25</v>
      </c>
      <c r="D460" s="58">
        <v>5.1100000000000003</v>
      </c>
      <c r="E460" s="58">
        <v>410.25</v>
      </c>
      <c r="F460" s="58">
        <v>5.1100000000000003</v>
      </c>
      <c r="G460">
        <v>0</v>
      </c>
      <c r="H460" s="59" t="s">
        <v>750</v>
      </c>
      <c r="I460">
        <v>1</v>
      </c>
    </row>
    <row r="461" spans="1:9" ht="15" customHeight="1" x14ac:dyDescent="0.25">
      <c r="A461" s="1">
        <v>351121</v>
      </c>
      <c r="B461" s="57" t="s">
        <v>926</v>
      </c>
      <c r="C461" s="58">
        <v>120.06</v>
      </c>
      <c r="D461" s="58">
        <v>7.26</v>
      </c>
      <c r="E461" s="58">
        <v>120.06</v>
      </c>
      <c r="F461" s="58">
        <v>7.26</v>
      </c>
      <c r="G461">
        <v>0</v>
      </c>
      <c r="H461" s="59" t="s">
        <v>750</v>
      </c>
      <c r="I461">
        <v>1</v>
      </c>
    </row>
    <row r="462" spans="1:9" ht="15" customHeight="1" x14ac:dyDescent="0.25">
      <c r="A462" s="1">
        <v>351125</v>
      </c>
      <c r="B462" s="57" t="s">
        <v>927</v>
      </c>
      <c r="C462" s="58">
        <v>4950.92</v>
      </c>
      <c r="D462" s="58">
        <v>35.79</v>
      </c>
      <c r="E462" s="58">
        <v>4950.92</v>
      </c>
      <c r="F462" s="58">
        <v>35.79</v>
      </c>
      <c r="G462">
        <v>0</v>
      </c>
      <c r="H462" s="59" t="s">
        <v>750</v>
      </c>
      <c r="I462">
        <v>1</v>
      </c>
    </row>
    <row r="463" spans="1:9" ht="15" customHeight="1" x14ac:dyDescent="0.25">
      <c r="A463" s="1">
        <v>351129</v>
      </c>
      <c r="B463" s="57" t="s">
        <v>316</v>
      </c>
      <c r="C463" s="58">
        <v>3388.73</v>
      </c>
      <c r="D463" s="58">
        <v>7.96</v>
      </c>
      <c r="E463" s="58">
        <v>3388.73</v>
      </c>
      <c r="F463" s="58">
        <v>7.96</v>
      </c>
      <c r="G463">
        <v>0</v>
      </c>
      <c r="H463" s="59" t="s">
        <v>747</v>
      </c>
      <c r="I463">
        <v>1</v>
      </c>
    </row>
    <row r="464" spans="1:9" ht="15" customHeight="1" x14ac:dyDescent="0.25">
      <c r="A464" s="1">
        <v>351130</v>
      </c>
      <c r="B464" s="57" t="s">
        <v>317</v>
      </c>
      <c r="C464" s="58">
        <v>707.95</v>
      </c>
      <c r="D464" s="58">
        <v>9</v>
      </c>
      <c r="E464" s="58">
        <v>707.95</v>
      </c>
      <c r="F464" s="58">
        <v>9</v>
      </c>
      <c r="G464">
        <v>0</v>
      </c>
      <c r="H464" s="59" t="s">
        <v>747</v>
      </c>
      <c r="I464">
        <v>1</v>
      </c>
    </row>
    <row r="465" spans="1:9" ht="15" customHeight="1" x14ac:dyDescent="0.25">
      <c r="A465" s="1">
        <v>351132</v>
      </c>
      <c r="B465" s="57" t="s">
        <v>318</v>
      </c>
      <c r="C465" s="58">
        <v>5531.35</v>
      </c>
      <c r="D465" s="58">
        <v>57.63</v>
      </c>
      <c r="E465" s="58">
        <v>5531.35</v>
      </c>
      <c r="F465" s="58">
        <v>57.63</v>
      </c>
      <c r="G465">
        <v>0</v>
      </c>
      <c r="H465" s="59" t="s">
        <v>747</v>
      </c>
      <c r="I465">
        <v>1</v>
      </c>
    </row>
    <row r="466" spans="1:9" ht="15" customHeight="1" x14ac:dyDescent="0.25">
      <c r="A466" s="1">
        <v>351133</v>
      </c>
      <c r="B466" s="57" t="s">
        <v>928</v>
      </c>
      <c r="C466" s="58">
        <v>688.23</v>
      </c>
      <c r="D466" s="58">
        <v>5.28</v>
      </c>
      <c r="E466" s="58">
        <v>688.23</v>
      </c>
      <c r="F466" s="58">
        <v>5.28</v>
      </c>
      <c r="G466">
        <v>0</v>
      </c>
      <c r="H466" s="59" t="s">
        <v>750</v>
      </c>
      <c r="I466">
        <v>1</v>
      </c>
    </row>
    <row r="467" spans="1:9" ht="15" customHeight="1" x14ac:dyDescent="0.25">
      <c r="A467" s="1">
        <v>351134</v>
      </c>
      <c r="B467" s="57" t="s">
        <v>319</v>
      </c>
      <c r="C467" s="58">
        <v>609.07000000000005</v>
      </c>
      <c r="D467" s="58">
        <v>9.91</v>
      </c>
      <c r="E467" s="58">
        <v>609.07000000000005</v>
      </c>
      <c r="F467" s="58">
        <v>9.91</v>
      </c>
      <c r="G467">
        <v>0</v>
      </c>
      <c r="H467" s="59" t="s">
        <v>747</v>
      </c>
      <c r="I467">
        <v>1</v>
      </c>
    </row>
    <row r="468" spans="1:9" ht="15" customHeight="1" x14ac:dyDescent="0.25">
      <c r="A468" s="1">
        <v>351136</v>
      </c>
      <c r="B468" s="57" t="s">
        <v>929</v>
      </c>
      <c r="C468" s="58">
        <v>566.34</v>
      </c>
      <c r="D468" s="58">
        <v>8.86</v>
      </c>
      <c r="E468" s="58">
        <v>566.34</v>
      </c>
      <c r="F468" s="58">
        <v>8.86</v>
      </c>
      <c r="G468">
        <v>0</v>
      </c>
      <c r="H468" s="59" t="s">
        <v>750</v>
      </c>
      <c r="I468">
        <v>1</v>
      </c>
    </row>
    <row r="469" spans="1:9" ht="15" customHeight="1" x14ac:dyDescent="0.25">
      <c r="A469" s="1">
        <v>351137</v>
      </c>
      <c r="B469" s="57" t="s">
        <v>930</v>
      </c>
      <c r="C469" s="58">
        <v>588.84</v>
      </c>
      <c r="D469" s="58">
        <v>3.53</v>
      </c>
      <c r="E469" s="58">
        <v>588.84</v>
      </c>
      <c r="F469" s="58">
        <v>3.53</v>
      </c>
      <c r="G469">
        <v>0</v>
      </c>
      <c r="H469" s="59" t="s">
        <v>750</v>
      </c>
      <c r="I469">
        <v>1</v>
      </c>
    </row>
    <row r="470" spans="1:9" ht="15" customHeight="1" x14ac:dyDescent="0.25">
      <c r="A470" s="1">
        <v>351139</v>
      </c>
      <c r="B470" s="57" t="s">
        <v>931</v>
      </c>
      <c r="C470" s="58">
        <v>1161.23</v>
      </c>
      <c r="D470" s="58">
        <v>7.24</v>
      </c>
      <c r="E470" s="58">
        <v>1161.23</v>
      </c>
      <c r="F470" s="58">
        <v>7.24</v>
      </c>
      <c r="G470">
        <v>0</v>
      </c>
      <c r="H470" s="59" t="s">
        <v>750</v>
      </c>
      <c r="I470">
        <v>1</v>
      </c>
    </row>
    <row r="471" spans="1:9" ht="15" customHeight="1" x14ac:dyDescent="0.25">
      <c r="A471" s="1">
        <v>351141</v>
      </c>
      <c r="B471" s="57" t="s">
        <v>932</v>
      </c>
      <c r="C471" s="58">
        <v>580.6</v>
      </c>
      <c r="D471" s="58">
        <v>8.23</v>
      </c>
      <c r="E471" s="58">
        <v>580.6</v>
      </c>
      <c r="F471" s="58">
        <v>8.23</v>
      </c>
      <c r="G471">
        <v>0</v>
      </c>
      <c r="H471" s="59" t="s">
        <v>750</v>
      </c>
      <c r="I471">
        <v>1</v>
      </c>
    </row>
    <row r="472" spans="1:9" ht="15" customHeight="1" x14ac:dyDescent="0.25">
      <c r="A472" s="1">
        <v>351146</v>
      </c>
      <c r="B472" s="57" t="s">
        <v>933</v>
      </c>
      <c r="C472" s="58">
        <v>343.18</v>
      </c>
      <c r="D472" s="58">
        <v>3.7</v>
      </c>
      <c r="E472" s="58">
        <v>343.18</v>
      </c>
      <c r="F472" s="58">
        <v>3.7</v>
      </c>
      <c r="G472">
        <v>0</v>
      </c>
      <c r="H472" s="59" t="s">
        <v>750</v>
      </c>
      <c r="I472">
        <v>1</v>
      </c>
    </row>
    <row r="473" spans="1:9" ht="15" customHeight="1" x14ac:dyDescent="0.25">
      <c r="A473" s="1">
        <v>351147</v>
      </c>
      <c r="B473" s="57" t="s">
        <v>934</v>
      </c>
      <c r="C473" s="58">
        <v>953.08</v>
      </c>
      <c r="D473" s="58">
        <v>12.7</v>
      </c>
      <c r="E473" s="58">
        <v>953.08</v>
      </c>
      <c r="F473" s="58">
        <v>12.7</v>
      </c>
      <c r="G473">
        <v>0</v>
      </c>
      <c r="H473" s="59" t="s">
        <v>750</v>
      </c>
      <c r="I473">
        <v>1</v>
      </c>
    </row>
    <row r="474" spans="1:9" ht="15" customHeight="1" x14ac:dyDescent="0.25">
      <c r="A474" s="1">
        <v>351149</v>
      </c>
      <c r="B474" s="57" t="s">
        <v>935</v>
      </c>
      <c r="C474" s="58">
        <v>232.07</v>
      </c>
      <c r="D474" s="58">
        <v>5.74</v>
      </c>
      <c r="E474" s="58">
        <v>232.07</v>
      </c>
      <c r="F474" s="58">
        <v>5.74</v>
      </c>
      <c r="G474">
        <v>0</v>
      </c>
      <c r="H474" s="59" t="s">
        <v>750</v>
      </c>
      <c r="I474">
        <v>1</v>
      </c>
    </row>
    <row r="475" spans="1:9" ht="15" customHeight="1" x14ac:dyDescent="0.25">
      <c r="A475" s="1">
        <v>351150</v>
      </c>
      <c r="B475" s="57" t="s">
        <v>936</v>
      </c>
      <c r="C475" s="58">
        <v>621.54999999999995</v>
      </c>
      <c r="D475" s="58">
        <v>9.14</v>
      </c>
      <c r="E475" s="58">
        <v>621.54999999999995</v>
      </c>
      <c r="F475" s="58">
        <v>9.14</v>
      </c>
      <c r="G475">
        <v>0</v>
      </c>
      <c r="H475" s="59" t="s">
        <v>750</v>
      </c>
      <c r="I475">
        <v>1</v>
      </c>
    </row>
    <row r="476" spans="1:9" ht="15" customHeight="1" x14ac:dyDescent="0.25">
      <c r="A476" s="1">
        <v>351152</v>
      </c>
      <c r="B476" s="57" t="s">
        <v>320</v>
      </c>
      <c r="C476" s="58">
        <v>1194.8499999999999</v>
      </c>
      <c r="D476" s="58">
        <v>8.73</v>
      </c>
      <c r="E476" s="58">
        <v>1194.8499999999999</v>
      </c>
      <c r="F476" s="58">
        <v>8.73</v>
      </c>
      <c r="G476">
        <v>0</v>
      </c>
      <c r="H476" s="59" t="s">
        <v>747</v>
      </c>
      <c r="I476">
        <v>1</v>
      </c>
    </row>
    <row r="477" spans="1:9" ht="15" customHeight="1" x14ac:dyDescent="0.25">
      <c r="A477" s="1">
        <v>351153</v>
      </c>
      <c r="B477" s="57" t="s">
        <v>937</v>
      </c>
      <c r="C477" s="58">
        <v>718.06</v>
      </c>
      <c r="D477" s="58">
        <v>13.13</v>
      </c>
      <c r="E477" s="58">
        <v>718.06</v>
      </c>
      <c r="F477" s="58">
        <v>13.13</v>
      </c>
      <c r="G477">
        <v>0</v>
      </c>
      <c r="H477" s="59" t="s">
        <v>750</v>
      </c>
      <c r="I477">
        <v>1</v>
      </c>
    </row>
    <row r="478" spans="1:9" ht="15" customHeight="1" x14ac:dyDescent="0.25">
      <c r="A478" s="1">
        <v>351156</v>
      </c>
      <c r="B478" s="57" t="s">
        <v>321</v>
      </c>
      <c r="C478" s="58">
        <v>1368.32</v>
      </c>
      <c r="D478" s="58">
        <v>7.89</v>
      </c>
      <c r="E478" s="58">
        <v>1368.32</v>
      </c>
      <c r="F478" s="58">
        <v>7.89</v>
      </c>
      <c r="G478">
        <v>0</v>
      </c>
      <c r="H478" s="59" t="s">
        <v>747</v>
      </c>
      <c r="I478">
        <v>1</v>
      </c>
    </row>
    <row r="479" spans="1:9" ht="15" customHeight="1" x14ac:dyDescent="0.25">
      <c r="A479" s="1">
        <v>351157</v>
      </c>
      <c r="B479" s="57" t="s">
        <v>938</v>
      </c>
      <c r="C479" s="58">
        <v>533.28</v>
      </c>
      <c r="D479" s="58">
        <v>6.3</v>
      </c>
      <c r="E479" s="58">
        <v>533.28</v>
      </c>
      <c r="F479" s="58">
        <v>6.3</v>
      </c>
      <c r="G479">
        <v>0</v>
      </c>
      <c r="H479" s="59" t="s">
        <v>750</v>
      </c>
      <c r="I479">
        <v>1</v>
      </c>
    </row>
    <row r="480" spans="1:9" ht="15" customHeight="1" x14ac:dyDescent="0.25">
      <c r="A480" s="1">
        <v>351158</v>
      </c>
      <c r="B480" s="57" t="s">
        <v>322</v>
      </c>
      <c r="C480" s="58">
        <v>932.04</v>
      </c>
      <c r="D480" s="58">
        <v>13.17</v>
      </c>
      <c r="E480" s="58">
        <v>932.04</v>
      </c>
      <c r="F480" s="58">
        <v>13.17</v>
      </c>
      <c r="G480">
        <v>0</v>
      </c>
      <c r="H480" s="59" t="s">
        <v>747</v>
      </c>
      <c r="I480">
        <v>1</v>
      </c>
    </row>
    <row r="481" spans="1:11" ht="15" customHeight="1" x14ac:dyDescent="0.25">
      <c r="A481" s="1">
        <v>351160</v>
      </c>
      <c r="B481" s="57" t="s">
        <v>939</v>
      </c>
      <c r="C481" s="58">
        <v>988.06</v>
      </c>
      <c r="D481" s="58">
        <v>8.84</v>
      </c>
      <c r="E481" s="58">
        <v>988.06</v>
      </c>
      <c r="F481" s="58">
        <v>8.84</v>
      </c>
      <c r="G481">
        <v>0</v>
      </c>
      <c r="H481" s="59" t="s">
        <v>747</v>
      </c>
      <c r="I481">
        <v>1</v>
      </c>
    </row>
    <row r="482" spans="1:11" ht="15" customHeight="1" x14ac:dyDescent="0.25">
      <c r="A482" s="1">
        <v>351162</v>
      </c>
      <c r="B482" s="57" t="s">
        <v>940</v>
      </c>
      <c r="C482" s="58">
        <v>1153.8</v>
      </c>
      <c r="D482" s="58">
        <v>8.4499999999999993</v>
      </c>
      <c r="E482" s="58">
        <v>1153.8</v>
      </c>
      <c r="F482" s="58">
        <v>8.4499999999999993</v>
      </c>
      <c r="G482">
        <v>0</v>
      </c>
      <c r="H482" s="59" t="s">
        <v>750</v>
      </c>
      <c r="I482">
        <v>1</v>
      </c>
    </row>
    <row r="483" spans="1:11" ht="15" customHeight="1" x14ac:dyDescent="0.25">
      <c r="A483" s="1">
        <v>351166</v>
      </c>
      <c r="B483" s="57" t="s">
        <v>941</v>
      </c>
      <c r="C483" s="58">
        <v>797.45</v>
      </c>
      <c r="D483" s="58">
        <v>12.22</v>
      </c>
      <c r="E483" s="58">
        <v>797.45</v>
      </c>
      <c r="F483" s="58">
        <v>12.22</v>
      </c>
      <c r="G483">
        <v>0</v>
      </c>
      <c r="H483" s="59" t="s">
        <v>750</v>
      </c>
      <c r="I483">
        <v>1</v>
      </c>
    </row>
    <row r="484" spans="1:11" ht="15" customHeight="1" x14ac:dyDescent="0.25">
      <c r="A484" s="1">
        <v>351168</v>
      </c>
      <c r="B484" s="57" t="s">
        <v>323</v>
      </c>
      <c r="C484" s="58">
        <v>1591.86</v>
      </c>
      <c r="D484" s="58">
        <v>4.7300000000000004</v>
      </c>
      <c r="E484" s="58">
        <v>1591.86</v>
      </c>
      <c r="F484" s="58">
        <v>4.7300000000000004</v>
      </c>
      <c r="G484">
        <v>0</v>
      </c>
      <c r="H484" s="59" t="s">
        <v>750</v>
      </c>
      <c r="I484">
        <v>1</v>
      </c>
    </row>
    <row r="485" spans="1:11" ht="15" customHeight="1" x14ac:dyDescent="0.25">
      <c r="A485" s="1">
        <v>351169</v>
      </c>
      <c r="B485" s="57" t="s">
        <v>323</v>
      </c>
      <c r="C485" s="58">
        <v>571.66</v>
      </c>
      <c r="D485" s="58">
        <v>5.49</v>
      </c>
      <c r="E485" s="58">
        <v>571.66</v>
      </c>
      <c r="F485" s="58">
        <v>5.49</v>
      </c>
      <c r="G485">
        <v>0</v>
      </c>
      <c r="H485" s="59" t="s">
        <v>747</v>
      </c>
      <c r="I485">
        <v>1</v>
      </c>
    </row>
    <row r="486" spans="1:11" ht="15" customHeight="1" x14ac:dyDescent="0.25">
      <c r="A486" s="1">
        <v>351171</v>
      </c>
      <c r="B486" s="57" t="s">
        <v>942</v>
      </c>
      <c r="C486" s="58">
        <v>1891.56</v>
      </c>
      <c r="D486" s="58">
        <v>16.190000000000001</v>
      </c>
      <c r="E486" s="58">
        <v>1891.56</v>
      </c>
      <c r="F486" s="58">
        <v>16.190000000000001</v>
      </c>
      <c r="G486">
        <v>0</v>
      </c>
      <c r="H486" s="59" t="s">
        <v>750</v>
      </c>
      <c r="I486">
        <v>1</v>
      </c>
    </row>
    <row r="487" spans="1:11" ht="15" customHeight="1" x14ac:dyDescent="0.25">
      <c r="A487" s="1">
        <v>351172</v>
      </c>
      <c r="B487" s="57" t="s">
        <v>217</v>
      </c>
      <c r="C487" s="58">
        <v>2203.08</v>
      </c>
      <c r="D487" s="58">
        <v>9.61</v>
      </c>
      <c r="E487" s="58">
        <v>2203.08</v>
      </c>
      <c r="F487" s="58">
        <v>9.61</v>
      </c>
      <c r="G487">
        <v>0</v>
      </c>
      <c r="H487" s="59" t="s">
        <v>747</v>
      </c>
      <c r="I487">
        <v>1</v>
      </c>
    </row>
    <row r="488" spans="1:11" ht="15" customHeight="1" x14ac:dyDescent="0.25">
      <c r="A488" s="1">
        <v>351173</v>
      </c>
      <c r="B488" s="57" t="s">
        <v>323</v>
      </c>
      <c r="C488" s="58">
        <v>2462.2399999999998</v>
      </c>
      <c r="D488" s="58">
        <v>18.190000000000001</v>
      </c>
      <c r="E488" s="58">
        <v>2462.2399999999998</v>
      </c>
      <c r="F488" s="58">
        <v>18.190000000000001</v>
      </c>
      <c r="G488">
        <v>0</v>
      </c>
      <c r="H488" s="59" t="s">
        <v>750</v>
      </c>
      <c r="I488">
        <v>1</v>
      </c>
      <c r="K488" s="51">
        <v>1</v>
      </c>
    </row>
    <row r="489" spans="1:11" ht="15" customHeight="1" x14ac:dyDescent="0.25">
      <c r="A489" s="1">
        <v>351174</v>
      </c>
      <c r="B489" s="57" t="s">
        <v>217</v>
      </c>
      <c r="C489" s="58">
        <v>984.39</v>
      </c>
      <c r="D489" s="58">
        <v>5.67</v>
      </c>
      <c r="E489" s="58">
        <v>984.39</v>
      </c>
      <c r="F489" s="58">
        <v>5.67</v>
      </c>
      <c r="G489">
        <v>0</v>
      </c>
      <c r="H489" s="59" t="s">
        <v>747</v>
      </c>
      <c r="I489">
        <v>1</v>
      </c>
    </row>
    <row r="490" spans="1:11" ht="15" customHeight="1" x14ac:dyDescent="0.25">
      <c r="A490" s="1">
        <v>351175</v>
      </c>
      <c r="B490" s="57" t="s">
        <v>943</v>
      </c>
      <c r="C490" s="58">
        <v>414.36</v>
      </c>
      <c r="D490" s="58">
        <v>8.14</v>
      </c>
      <c r="E490" s="58">
        <v>414.36</v>
      </c>
      <c r="F490" s="58">
        <v>8.14</v>
      </c>
      <c r="G490">
        <v>0</v>
      </c>
      <c r="H490" s="59" t="s">
        <v>750</v>
      </c>
      <c r="I490">
        <v>1</v>
      </c>
    </row>
    <row r="491" spans="1:11" ht="15" customHeight="1" x14ac:dyDescent="0.25">
      <c r="A491" s="1">
        <v>351176</v>
      </c>
      <c r="B491" s="57" t="s">
        <v>944</v>
      </c>
      <c r="C491" s="58">
        <v>594.94000000000005</v>
      </c>
      <c r="D491" s="58">
        <v>7.2</v>
      </c>
      <c r="E491" s="58">
        <v>594.94000000000005</v>
      </c>
      <c r="F491" s="58">
        <v>7.2</v>
      </c>
      <c r="G491">
        <v>0</v>
      </c>
      <c r="H491" s="59" t="s">
        <v>750</v>
      </c>
      <c r="I491">
        <v>1</v>
      </c>
    </row>
    <row r="492" spans="1:11" ht="15" customHeight="1" x14ac:dyDescent="0.25">
      <c r="A492" s="1">
        <v>351177</v>
      </c>
      <c r="B492" s="57" t="s">
        <v>324</v>
      </c>
      <c r="C492" s="58">
        <v>1611.41</v>
      </c>
      <c r="D492" s="58">
        <v>6.79</v>
      </c>
      <c r="E492" s="58">
        <v>1611.41</v>
      </c>
      <c r="F492" s="58">
        <v>6.79</v>
      </c>
      <c r="G492">
        <v>0</v>
      </c>
      <c r="H492" s="59" t="s">
        <v>747</v>
      </c>
      <c r="I492">
        <v>1</v>
      </c>
    </row>
    <row r="493" spans="1:11" ht="15" customHeight="1" x14ac:dyDescent="0.25">
      <c r="A493" s="1">
        <v>351179</v>
      </c>
      <c r="B493" s="57" t="s">
        <v>945</v>
      </c>
      <c r="C493" s="58">
        <v>296.07</v>
      </c>
      <c r="D493" s="58">
        <v>5.09</v>
      </c>
      <c r="E493" s="58">
        <v>296.07</v>
      </c>
      <c r="F493" s="58">
        <v>5.09</v>
      </c>
      <c r="G493">
        <v>0</v>
      </c>
      <c r="H493" s="59" t="s">
        <v>750</v>
      </c>
      <c r="I493">
        <v>1</v>
      </c>
    </row>
    <row r="494" spans="1:11" ht="15" customHeight="1" x14ac:dyDescent="0.25">
      <c r="A494" s="1">
        <v>351187</v>
      </c>
      <c r="B494" s="57" t="s">
        <v>325</v>
      </c>
      <c r="C494" s="58">
        <v>3570.48</v>
      </c>
      <c r="D494" s="58">
        <v>10.92</v>
      </c>
      <c r="E494" s="58">
        <v>1154.56</v>
      </c>
      <c r="F494" s="58">
        <v>8.3000000000000007</v>
      </c>
      <c r="G494">
        <v>1</v>
      </c>
      <c r="H494" s="59" t="s">
        <v>747</v>
      </c>
      <c r="I494">
        <v>1</v>
      </c>
    </row>
    <row r="495" spans="1:11" ht="15" customHeight="1" x14ac:dyDescent="0.25">
      <c r="A495" s="1">
        <v>351188</v>
      </c>
      <c r="B495" s="57" t="s">
        <v>946</v>
      </c>
      <c r="C495" s="58">
        <v>484.23</v>
      </c>
      <c r="D495" s="58">
        <v>6.44</v>
      </c>
      <c r="E495" s="58">
        <v>484.23</v>
      </c>
      <c r="F495" s="58">
        <v>6.44</v>
      </c>
      <c r="G495">
        <v>0</v>
      </c>
      <c r="H495" s="59" t="s">
        <v>750</v>
      </c>
      <c r="I495">
        <v>1</v>
      </c>
    </row>
    <row r="496" spans="1:11" ht="15" customHeight="1" x14ac:dyDescent="0.25">
      <c r="A496" s="1">
        <v>351189</v>
      </c>
      <c r="B496" s="57" t="s">
        <v>947</v>
      </c>
      <c r="C496" s="58">
        <v>857.59</v>
      </c>
      <c r="D496" s="58">
        <v>6.67</v>
      </c>
      <c r="E496" s="58">
        <v>857.59</v>
      </c>
      <c r="F496" s="58">
        <v>6.67</v>
      </c>
      <c r="G496">
        <v>0</v>
      </c>
      <c r="H496" s="59" t="s">
        <v>750</v>
      </c>
      <c r="I496">
        <v>1</v>
      </c>
    </row>
    <row r="497" spans="1:9" ht="15" customHeight="1" x14ac:dyDescent="0.25">
      <c r="A497" s="1">
        <v>351191</v>
      </c>
      <c r="B497" s="57" t="s">
        <v>948</v>
      </c>
      <c r="C497" s="58">
        <v>511.29</v>
      </c>
      <c r="D497" s="58">
        <v>9.35</v>
      </c>
      <c r="E497" s="58">
        <v>511.29</v>
      </c>
      <c r="F497" s="58">
        <v>9.35</v>
      </c>
      <c r="G497">
        <v>0</v>
      </c>
      <c r="H497" s="59" t="s">
        <v>750</v>
      </c>
      <c r="I497">
        <v>1</v>
      </c>
    </row>
    <row r="498" spans="1:9" ht="15" customHeight="1" x14ac:dyDescent="0.25">
      <c r="A498" s="1">
        <v>351195</v>
      </c>
      <c r="B498" s="57" t="s">
        <v>326</v>
      </c>
      <c r="C498" s="58">
        <v>1609.14</v>
      </c>
      <c r="D498" s="58">
        <v>6.26</v>
      </c>
      <c r="E498" s="58">
        <v>1609.14</v>
      </c>
      <c r="F498" s="58">
        <v>6.26</v>
      </c>
      <c r="G498">
        <v>0</v>
      </c>
      <c r="H498" s="59" t="s">
        <v>747</v>
      </c>
      <c r="I498">
        <v>1</v>
      </c>
    </row>
    <row r="499" spans="1:9" ht="15" customHeight="1" x14ac:dyDescent="0.25">
      <c r="A499" s="1">
        <v>351199</v>
      </c>
      <c r="B499" s="57" t="s">
        <v>949</v>
      </c>
      <c r="C499" s="58">
        <v>451.28</v>
      </c>
      <c r="D499" s="58">
        <v>7.23</v>
      </c>
      <c r="E499" s="58">
        <v>451.28</v>
      </c>
      <c r="F499" s="58">
        <v>7.23</v>
      </c>
      <c r="G499">
        <v>0</v>
      </c>
      <c r="H499" s="59" t="s">
        <v>750</v>
      </c>
      <c r="I499">
        <v>1</v>
      </c>
    </row>
    <row r="500" spans="1:9" ht="15" customHeight="1" x14ac:dyDescent="0.25">
      <c r="A500" s="1">
        <v>351202</v>
      </c>
      <c r="B500" s="57" t="s">
        <v>950</v>
      </c>
      <c r="C500" s="58">
        <v>561.66</v>
      </c>
      <c r="D500" s="58">
        <v>8.0500000000000007</v>
      </c>
      <c r="E500" s="58">
        <v>561.66</v>
      </c>
      <c r="F500" s="58">
        <v>8.0500000000000007</v>
      </c>
      <c r="G500">
        <v>0</v>
      </c>
      <c r="H500" s="59" t="s">
        <v>750</v>
      </c>
      <c r="I500">
        <v>1</v>
      </c>
    </row>
    <row r="501" spans="1:9" ht="15" customHeight="1" x14ac:dyDescent="0.25">
      <c r="A501" s="1">
        <v>351203</v>
      </c>
      <c r="B501" s="57" t="s">
        <v>951</v>
      </c>
      <c r="C501" s="58">
        <v>618.88</v>
      </c>
      <c r="D501" s="58">
        <v>8.08</v>
      </c>
      <c r="E501" s="58">
        <v>618.88</v>
      </c>
      <c r="F501" s="58">
        <v>8.08</v>
      </c>
      <c r="G501">
        <v>0</v>
      </c>
      <c r="H501" s="59" t="s">
        <v>750</v>
      </c>
      <c r="I501">
        <v>1</v>
      </c>
    </row>
    <row r="502" spans="1:9" ht="15" customHeight="1" x14ac:dyDescent="0.25">
      <c r="A502" s="1">
        <v>351205</v>
      </c>
      <c r="B502" s="57" t="s">
        <v>952</v>
      </c>
      <c r="C502" s="58">
        <v>1869.39</v>
      </c>
      <c r="D502" s="58">
        <v>35.56</v>
      </c>
      <c r="E502" s="58">
        <v>1869.39</v>
      </c>
      <c r="F502" s="58">
        <v>35.56</v>
      </c>
      <c r="G502">
        <v>0</v>
      </c>
      <c r="H502" s="59" t="s">
        <v>750</v>
      </c>
      <c r="I502">
        <v>1</v>
      </c>
    </row>
    <row r="503" spans="1:9" ht="15" customHeight="1" x14ac:dyDescent="0.25">
      <c r="A503" s="1">
        <v>351206</v>
      </c>
      <c r="B503" s="57" t="s">
        <v>327</v>
      </c>
      <c r="C503" s="58">
        <v>361.54</v>
      </c>
      <c r="D503" s="58">
        <v>3.75</v>
      </c>
      <c r="E503" s="58">
        <v>361.54</v>
      </c>
      <c r="F503" s="58">
        <v>3.75</v>
      </c>
      <c r="G503">
        <v>0</v>
      </c>
      <c r="H503" s="59" t="s">
        <v>747</v>
      </c>
      <c r="I503">
        <v>1</v>
      </c>
    </row>
    <row r="504" spans="1:9" ht="15" customHeight="1" x14ac:dyDescent="0.25">
      <c r="A504" s="1">
        <v>351209</v>
      </c>
      <c r="B504" s="57" t="s">
        <v>328</v>
      </c>
      <c r="C504" s="58">
        <v>1240.52</v>
      </c>
      <c r="D504" s="58">
        <v>13.21</v>
      </c>
      <c r="E504" s="58">
        <v>1240.52</v>
      </c>
      <c r="F504" s="58">
        <v>13.21</v>
      </c>
      <c r="G504">
        <v>0</v>
      </c>
      <c r="H504" s="59" t="s">
        <v>747</v>
      </c>
      <c r="I504">
        <v>1</v>
      </c>
    </row>
    <row r="505" spans="1:9" ht="15" customHeight="1" x14ac:dyDescent="0.25">
      <c r="A505" s="1">
        <v>351212</v>
      </c>
      <c r="B505" s="57" t="s">
        <v>953</v>
      </c>
      <c r="C505" s="58">
        <v>2513.7600000000002</v>
      </c>
      <c r="D505" s="58">
        <v>17.32</v>
      </c>
      <c r="E505" s="58">
        <v>2513.7600000000002</v>
      </c>
      <c r="F505" s="58">
        <v>17.32</v>
      </c>
      <c r="G505">
        <v>0</v>
      </c>
      <c r="H505" s="59" t="s">
        <v>750</v>
      </c>
      <c r="I505">
        <v>1</v>
      </c>
    </row>
    <row r="506" spans="1:9" ht="15" customHeight="1" x14ac:dyDescent="0.25">
      <c r="A506" s="1">
        <v>351213</v>
      </c>
      <c r="B506" s="57" t="s">
        <v>954</v>
      </c>
      <c r="C506" s="58">
        <v>504.26</v>
      </c>
      <c r="D506" s="58">
        <v>4.3099999999999996</v>
      </c>
      <c r="E506" s="58">
        <v>254.82</v>
      </c>
      <c r="F506" s="58">
        <v>4.47</v>
      </c>
      <c r="G506">
        <v>1</v>
      </c>
      <c r="H506" s="59" t="s">
        <v>750</v>
      </c>
      <c r="I506">
        <v>1</v>
      </c>
    </row>
    <row r="507" spans="1:9" ht="15" customHeight="1" x14ac:dyDescent="0.25">
      <c r="A507" s="1">
        <v>351214</v>
      </c>
      <c r="B507" s="57" t="s">
        <v>329</v>
      </c>
      <c r="C507" s="58">
        <v>1891.74</v>
      </c>
      <c r="D507" s="58">
        <v>32.01</v>
      </c>
      <c r="E507" s="58">
        <v>1891.74</v>
      </c>
      <c r="F507" s="58">
        <v>32.01</v>
      </c>
      <c r="G507">
        <v>0</v>
      </c>
      <c r="H507" s="59" t="s">
        <v>747</v>
      </c>
      <c r="I507">
        <v>1</v>
      </c>
    </row>
    <row r="508" spans="1:9" ht="15" customHeight="1" x14ac:dyDescent="0.25">
      <c r="A508" s="1">
        <v>351217</v>
      </c>
      <c r="B508" s="57" t="s">
        <v>330</v>
      </c>
      <c r="C508" s="58">
        <v>902.55</v>
      </c>
      <c r="D508" s="58">
        <v>7.1</v>
      </c>
      <c r="E508" s="58">
        <v>902.55</v>
      </c>
      <c r="F508" s="58">
        <v>7.1</v>
      </c>
      <c r="G508">
        <v>0</v>
      </c>
      <c r="H508" s="59" t="s">
        <v>747</v>
      </c>
      <c r="I508">
        <v>1</v>
      </c>
    </row>
    <row r="509" spans="1:9" ht="15" customHeight="1" x14ac:dyDescent="0.25">
      <c r="A509" s="1">
        <v>351220</v>
      </c>
      <c r="B509" s="57" t="s">
        <v>331</v>
      </c>
      <c r="C509" s="58">
        <v>1824.26</v>
      </c>
      <c r="D509" s="58">
        <v>10.79</v>
      </c>
      <c r="E509" s="58">
        <v>1824.26</v>
      </c>
      <c r="F509" s="58">
        <v>10.79</v>
      </c>
      <c r="G509">
        <v>0</v>
      </c>
      <c r="H509" s="59" t="s">
        <v>747</v>
      </c>
      <c r="I509">
        <v>1</v>
      </c>
    </row>
    <row r="510" spans="1:9" ht="15" customHeight="1" x14ac:dyDescent="0.25">
      <c r="A510" s="1">
        <v>351222</v>
      </c>
      <c r="B510" s="57" t="s">
        <v>955</v>
      </c>
      <c r="C510" s="58">
        <v>680.47</v>
      </c>
      <c r="D510" s="58">
        <v>8.2200000000000006</v>
      </c>
      <c r="E510" s="58">
        <v>680.47</v>
      </c>
      <c r="F510" s="58">
        <v>8.2200000000000006</v>
      </c>
      <c r="G510">
        <v>0</v>
      </c>
      <c r="H510" s="59" t="s">
        <v>750</v>
      </c>
      <c r="I510">
        <v>1</v>
      </c>
    </row>
    <row r="511" spans="1:9" ht="15" customHeight="1" x14ac:dyDescent="0.25">
      <c r="A511" s="1">
        <v>351225</v>
      </c>
      <c r="B511" s="57" t="s">
        <v>332</v>
      </c>
      <c r="C511" s="58">
        <v>1631.78</v>
      </c>
      <c r="D511" s="58">
        <v>7.96</v>
      </c>
      <c r="E511" s="58">
        <v>1631.78</v>
      </c>
      <c r="F511" s="58">
        <v>7.96</v>
      </c>
      <c r="G511">
        <v>0</v>
      </c>
      <c r="H511" s="59" t="s">
        <v>747</v>
      </c>
      <c r="I511">
        <v>1</v>
      </c>
    </row>
    <row r="512" spans="1:9" ht="15" customHeight="1" x14ac:dyDescent="0.25">
      <c r="A512" s="1">
        <v>351228</v>
      </c>
      <c r="B512" s="57" t="s">
        <v>956</v>
      </c>
      <c r="C512" s="58">
        <v>228.41</v>
      </c>
      <c r="D512" s="58">
        <v>3.36</v>
      </c>
      <c r="E512" s="58">
        <v>228.41</v>
      </c>
      <c r="F512" s="58">
        <v>3.36</v>
      </c>
      <c r="G512">
        <v>0</v>
      </c>
      <c r="H512" s="59" t="s">
        <v>750</v>
      </c>
      <c r="I512">
        <v>1</v>
      </c>
    </row>
    <row r="513" spans="1:9" ht="15" customHeight="1" x14ac:dyDescent="0.25">
      <c r="A513" s="1">
        <v>351229</v>
      </c>
      <c r="B513" s="57" t="s">
        <v>333</v>
      </c>
      <c r="C513" s="58">
        <v>924.52</v>
      </c>
      <c r="D513" s="58">
        <v>7.61</v>
      </c>
      <c r="E513" s="58">
        <v>557.39</v>
      </c>
      <c r="F513" s="58">
        <v>6.04</v>
      </c>
      <c r="G513">
        <v>1</v>
      </c>
      <c r="H513" s="59" t="s">
        <v>747</v>
      </c>
      <c r="I513">
        <v>1</v>
      </c>
    </row>
    <row r="514" spans="1:9" ht="15" customHeight="1" x14ac:dyDescent="0.25">
      <c r="A514" s="1">
        <v>351230</v>
      </c>
      <c r="B514" s="57" t="s">
        <v>334</v>
      </c>
      <c r="C514" s="58">
        <v>1663.29</v>
      </c>
      <c r="D514" s="58">
        <v>11.02</v>
      </c>
      <c r="E514" s="58">
        <v>1663.29</v>
      </c>
      <c r="F514" s="58">
        <v>11.02</v>
      </c>
      <c r="G514">
        <v>0</v>
      </c>
      <c r="H514" s="59" t="s">
        <v>747</v>
      </c>
      <c r="I514">
        <v>1</v>
      </c>
    </row>
    <row r="515" spans="1:9" ht="15" customHeight="1" x14ac:dyDescent="0.25">
      <c r="A515" s="1">
        <v>351232</v>
      </c>
      <c r="B515" s="57" t="s">
        <v>957</v>
      </c>
      <c r="C515" s="58">
        <v>306.56</v>
      </c>
      <c r="D515" s="58">
        <v>8.82</v>
      </c>
      <c r="E515" s="58">
        <v>306.56</v>
      </c>
      <c r="F515" s="58">
        <v>8.82</v>
      </c>
      <c r="G515">
        <v>0</v>
      </c>
      <c r="H515" s="59" t="s">
        <v>750</v>
      </c>
      <c r="I515">
        <v>1</v>
      </c>
    </row>
    <row r="516" spans="1:9" ht="15" customHeight="1" x14ac:dyDescent="0.25">
      <c r="A516" s="1">
        <v>351235</v>
      </c>
      <c r="B516" s="57" t="s">
        <v>958</v>
      </c>
      <c r="C516" s="58">
        <v>497.79</v>
      </c>
      <c r="D516" s="58">
        <v>9.82</v>
      </c>
      <c r="E516" s="58">
        <v>497.79</v>
      </c>
      <c r="F516" s="58">
        <v>9.82</v>
      </c>
      <c r="G516">
        <v>0</v>
      </c>
      <c r="H516" s="59" t="s">
        <v>750</v>
      </c>
      <c r="I516">
        <v>1</v>
      </c>
    </row>
    <row r="517" spans="1:9" ht="15" customHeight="1" x14ac:dyDescent="0.25">
      <c r="A517" s="1">
        <v>351237</v>
      </c>
      <c r="B517" s="57" t="s">
        <v>335</v>
      </c>
      <c r="C517" s="58">
        <v>1114.33</v>
      </c>
      <c r="D517" s="58">
        <v>5.79</v>
      </c>
      <c r="E517" s="58">
        <v>1114.33</v>
      </c>
      <c r="F517" s="58">
        <v>5.79</v>
      </c>
      <c r="G517">
        <v>0</v>
      </c>
      <c r="H517" s="59" t="s">
        <v>747</v>
      </c>
      <c r="I517">
        <v>1</v>
      </c>
    </row>
    <row r="518" spans="1:9" ht="15" customHeight="1" x14ac:dyDescent="0.25">
      <c r="A518" s="1">
        <v>351238</v>
      </c>
      <c r="B518" s="57" t="s">
        <v>959</v>
      </c>
      <c r="C518" s="58">
        <v>298.75</v>
      </c>
      <c r="D518" s="58">
        <v>8.67</v>
      </c>
      <c r="E518" s="58">
        <v>298.75</v>
      </c>
      <c r="F518" s="58">
        <v>8.67</v>
      </c>
      <c r="G518">
        <v>0</v>
      </c>
      <c r="H518" s="59" t="s">
        <v>750</v>
      </c>
      <c r="I518">
        <v>1</v>
      </c>
    </row>
    <row r="519" spans="1:9" ht="15" customHeight="1" x14ac:dyDescent="0.25">
      <c r="A519" s="1">
        <v>351239</v>
      </c>
      <c r="B519" s="57" t="s">
        <v>960</v>
      </c>
      <c r="C519" s="58">
        <v>537.6</v>
      </c>
      <c r="D519" s="58">
        <v>4.3099999999999996</v>
      </c>
      <c r="E519" s="58">
        <v>537.6</v>
      </c>
      <c r="F519" s="58">
        <v>4.3099999999999996</v>
      </c>
      <c r="G519">
        <v>0</v>
      </c>
      <c r="H519" s="59" t="s">
        <v>750</v>
      </c>
      <c r="I519">
        <v>1</v>
      </c>
    </row>
    <row r="520" spans="1:9" ht="15" customHeight="1" x14ac:dyDescent="0.25">
      <c r="A520" s="1">
        <v>351241</v>
      </c>
      <c r="B520" s="57" t="s">
        <v>961</v>
      </c>
      <c r="C520" s="58">
        <v>789.32</v>
      </c>
      <c r="D520" s="58">
        <v>9.89</v>
      </c>
      <c r="E520" s="58">
        <v>789.32</v>
      </c>
      <c r="F520" s="58">
        <v>9.89</v>
      </c>
      <c r="G520">
        <v>0</v>
      </c>
      <c r="H520" s="59" t="s">
        <v>750</v>
      </c>
      <c r="I520">
        <v>1</v>
      </c>
    </row>
    <row r="521" spans="1:9" ht="15" customHeight="1" x14ac:dyDescent="0.25">
      <c r="A521" s="1">
        <v>351242</v>
      </c>
      <c r="B521" s="57" t="s">
        <v>962</v>
      </c>
      <c r="C521" s="58">
        <v>680.43</v>
      </c>
      <c r="D521" s="58">
        <v>7.5</v>
      </c>
      <c r="E521" s="58">
        <v>680.43</v>
      </c>
      <c r="F521" s="58">
        <v>7.5</v>
      </c>
      <c r="G521">
        <v>0</v>
      </c>
      <c r="H521" s="59" t="s">
        <v>750</v>
      </c>
      <c r="I521">
        <v>1</v>
      </c>
    </row>
    <row r="522" spans="1:9" ht="15" customHeight="1" x14ac:dyDescent="0.25">
      <c r="A522" s="1">
        <v>351245</v>
      </c>
      <c r="B522" s="57" t="s">
        <v>336</v>
      </c>
      <c r="C522" s="58">
        <v>394.17</v>
      </c>
      <c r="D522" s="58">
        <v>6.89</v>
      </c>
      <c r="E522" s="58">
        <v>394.17</v>
      </c>
      <c r="F522" s="58">
        <v>6.89</v>
      </c>
      <c r="G522">
        <v>0</v>
      </c>
      <c r="H522" s="59" t="s">
        <v>747</v>
      </c>
      <c r="I522">
        <v>1</v>
      </c>
    </row>
    <row r="523" spans="1:9" ht="15" customHeight="1" x14ac:dyDescent="0.25">
      <c r="A523" s="1">
        <v>351246</v>
      </c>
      <c r="B523" s="57" t="s">
        <v>963</v>
      </c>
      <c r="C523" s="58">
        <v>666.2</v>
      </c>
      <c r="D523" s="58">
        <v>5.98</v>
      </c>
      <c r="E523" s="58">
        <v>666.2</v>
      </c>
      <c r="F523" s="58">
        <v>5.98</v>
      </c>
      <c r="G523">
        <v>0</v>
      </c>
      <c r="H523" s="59" t="s">
        <v>750</v>
      </c>
      <c r="I523">
        <v>1</v>
      </c>
    </row>
    <row r="524" spans="1:9" ht="15" customHeight="1" x14ac:dyDescent="0.25">
      <c r="A524" s="1">
        <v>351247</v>
      </c>
      <c r="B524" s="57" t="s">
        <v>964</v>
      </c>
      <c r="C524" s="58">
        <v>831.65</v>
      </c>
      <c r="D524" s="58">
        <v>5.5</v>
      </c>
      <c r="E524" s="58">
        <v>831.65</v>
      </c>
      <c r="F524" s="58">
        <v>5.5</v>
      </c>
      <c r="G524">
        <v>0</v>
      </c>
      <c r="H524" s="59" t="s">
        <v>750</v>
      </c>
      <c r="I524">
        <v>1</v>
      </c>
    </row>
    <row r="525" spans="1:9" ht="15" customHeight="1" x14ac:dyDescent="0.25">
      <c r="A525" s="1">
        <v>351250</v>
      </c>
      <c r="B525" s="57" t="s">
        <v>338</v>
      </c>
      <c r="C525" s="58">
        <v>596.76</v>
      </c>
      <c r="D525" s="58">
        <v>8.94</v>
      </c>
      <c r="E525" s="58">
        <v>596.76</v>
      </c>
      <c r="F525" s="58">
        <v>8.94</v>
      </c>
      <c r="G525">
        <v>0</v>
      </c>
      <c r="H525" s="59" t="s">
        <v>750</v>
      </c>
      <c r="I525">
        <v>1</v>
      </c>
    </row>
    <row r="526" spans="1:9" ht="15" customHeight="1" x14ac:dyDescent="0.25">
      <c r="A526" s="1">
        <v>351251</v>
      </c>
      <c r="B526" s="57" t="s">
        <v>337</v>
      </c>
      <c r="C526" s="58">
        <v>1821.08</v>
      </c>
      <c r="D526" s="58">
        <v>10.48</v>
      </c>
      <c r="E526" s="58">
        <v>1821.08</v>
      </c>
      <c r="F526" s="58">
        <v>10.48</v>
      </c>
      <c r="G526">
        <v>0</v>
      </c>
      <c r="H526" s="59" t="s">
        <v>747</v>
      </c>
      <c r="I526">
        <v>1</v>
      </c>
    </row>
    <row r="527" spans="1:9" ht="15" customHeight="1" x14ac:dyDescent="0.25">
      <c r="A527" s="1">
        <v>351252</v>
      </c>
      <c r="B527" s="57" t="s">
        <v>338</v>
      </c>
      <c r="C527" s="58">
        <v>2972.4</v>
      </c>
      <c r="D527" s="58">
        <v>23.84</v>
      </c>
      <c r="E527" s="58">
        <v>2972.4</v>
      </c>
      <c r="F527" s="58">
        <v>23.84</v>
      </c>
      <c r="G527">
        <v>0</v>
      </c>
      <c r="H527" s="59" t="s">
        <v>747</v>
      </c>
      <c r="I527">
        <v>1</v>
      </c>
    </row>
    <row r="528" spans="1:9" ht="15" customHeight="1" x14ac:dyDescent="0.25">
      <c r="A528" s="1">
        <v>351257</v>
      </c>
      <c r="B528" s="57" t="s">
        <v>965</v>
      </c>
      <c r="C528" s="58">
        <v>734.22</v>
      </c>
      <c r="D528" s="58">
        <v>11.05</v>
      </c>
      <c r="E528" s="58">
        <v>734.22</v>
      </c>
      <c r="F528" s="58">
        <v>11.05</v>
      </c>
      <c r="G528">
        <v>0</v>
      </c>
      <c r="H528" s="59" t="s">
        <v>750</v>
      </c>
      <c r="I528">
        <v>1</v>
      </c>
    </row>
    <row r="529" spans="1:9" ht="15" customHeight="1" x14ac:dyDescent="0.25">
      <c r="A529" s="1">
        <v>351259</v>
      </c>
      <c r="B529" s="57" t="s">
        <v>744</v>
      </c>
      <c r="C529" s="58">
        <v>2381.7800000000002</v>
      </c>
      <c r="D529" s="58">
        <v>7.63</v>
      </c>
      <c r="E529" s="58">
        <v>2381.7800000000002</v>
      </c>
      <c r="F529" s="58">
        <v>7.63</v>
      </c>
      <c r="G529">
        <v>0</v>
      </c>
      <c r="H529" s="59" t="s">
        <v>747</v>
      </c>
      <c r="I529">
        <v>1</v>
      </c>
    </row>
    <row r="530" spans="1:9" ht="15" customHeight="1" x14ac:dyDescent="0.25">
      <c r="A530" s="1">
        <v>351260</v>
      </c>
      <c r="B530" s="57" t="s">
        <v>966</v>
      </c>
      <c r="C530" s="58">
        <v>3205.51</v>
      </c>
      <c r="D530" s="58">
        <v>19.71</v>
      </c>
      <c r="E530" s="58">
        <v>3205.51</v>
      </c>
      <c r="F530" s="58">
        <v>19.71</v>
      </c>
      <c r="G530">
        <v>0</v>
      </c>
      <c r="H530" s="59" t="s">
        <v>750</v>
      </c>
      <c r="I530">
        <v>1</v>
      </c>
    </row>
    <row r="531" spans="1:9" ht="15" customHeight="1" x14ac:dyDescent="0.25">
      <c r="A531" s="1">
        <v>351261</v>
      </c>
      <c r="B531" s="57" t="s">
        <v>967</v>
      </c>
      <c r="C531" s="58">
        <v>959.98</v>
      </c>
      <c r="D531" s="58">
        <v>4.82</v>
      </c>
      <c r="E531" s="58">
        <v>959.98</v>
      </c>
      <c r="F531" s="58">
        <v>4.82</v>
      </c>
      <c r="G531">
        <v>0</v>
      </c>
      <c r="H531" s="59" t="s">
        <v>750</v>
      </c>
      <c r="I531">
        <v>1</v>
      </c>
    </row>
    <row r="532" spans="1:9" ht="15" customHeight="1" x14ac:dyDescent="0.25">
      <c r="A532" s="1">
        <v>351262</v>
      </c>
      <c r="B532" s="57" t="s">
        <v>339</v>
      </c>
      <c r="C532" s="58">
        <v>1269.19</v>
      </c>
      <c r="D532" s="58">
        <v>5.16</v>
      </c>
      <c r="E532" s="58">
        <v>549.82000000000005</v>
      </c>
      <c r="F532" s="58">
        <v>5.17</v>
      </c>
      <c r="G532">
        <v>1</v>
      </c>
      <c r="H532" s="59" t="s">
        <v>747</v>
      </c>
      <c r="I532">
        <v>1</v>
      </c>
    </row>
    <row r="533" spans="1:9" ht="15" customHeight="1" x14ac:dyDescent="0.25">
      <c r="A533" s="1">
        <v>351263</v>
      </c>
      <c r="B533" s="57" t="s">
        <v>340</v>
      </c>
      <c r="C533" s="58">
        <v>1533.47</v>
      </c>
      <c r="D533" s="58">
        <v>11.68</v>
      </c>
      <c r="E533" s="58">
        <v>1533.47</v>
      </c>
      <c r="F533" s="58">
        <v>11.68</v>
      </c>
      <c r="G533">
        <v>0</v>
      </c>
      <c r="H533" s="59" t="s">
        <v>747</v>
      </c>
      <c r="I533">
        <v>1</v>
      </c>
    </row>
    <row r="534" spans="1:9" ht="15" customHeight="1" x14ac:dyDescent="0.25">
      <c r="A534" s="1">
        <v>351264</v>
      </c>
      <c r="B534" s="57" t="s">
        <v>968</v>
      </c>
      <c r="C534" s="58">
        <v>785.73</v>
      </c>
      <c r="D534" s="58">
        <v>9.1300000000000008</v>
      </c>
      <c r="E534" s="58">
        <v>785.73</v>
      </c>
      <c r="F534" s="58">
        <v>9.1300000000000008</v>
      </c>
      <c r="G534">
        <v>0</v>
      </c>
      <c r="H534" s="59" t="s">
        <v>750</v>
      </c>
      <c r="I534">
        <v>1</v>
      </c>
    </row>
    <row r="535" spans="1:9" ht="15" customHeight="1" x14ac:dyDescent="0.25">
      <c r="A535" s="1">
        <v>351265</v>
      </c>
      <c r="B535" s="57" t="s">
        <v>969</v>
      </c>
      <c r="C535" s="58">
        <v>215.97</v>
      </c>
      <c r="D535" s="58">
        <v>5.85</v>
      </c>
      <c r="E535" s="58">
        <v>215.97</v>
      </c>
      <c r="F535" s="58">
        <v>5.85</v>
      </c>
      <c r="G535">
        <v>0</v>
      </c>
      <c r="H535" s="59" t="s">
        <v>750</v>
      </c>
      <c r="I535">
        <v>1</v>
      </c>
    </row>
    <row r="536" spans="1:9" ht="15" customHeight="1" x14ac:dyDescent="0.25">
      <c r="A536" s="1">
        <v>351266</v>
      </c>
      <c r="B536" s="57" t="s">
        <v>970</v>
      </c>
      <c r="C536" s="58">
        <v>242.89</v>
      </c>
      <c r="D536" s="58">
        <v>5.63</v>
      </c>
      <c r="E536" s="58">
        <v>242.89</v>
      </c>
      <c r="F536" s="58">
        <v>5.63</v>
      </c>
      <c r="G536">
        <v>0</v>
      </c>
      <c r="H536" s="59" t="s">
        <v>750</v>
      </c>
      <c r="I536">
        <v>1</v>
      </c>
    </row>
    <row r="537" spans="1:9" ht="15" customHeight="1" x14ac:dyDescent="0.25">
      <c r="A537" s="1">
        <v>351269</v>
      </c>
      <c r="B537" s="57" t="s">
        <v>971</v>
      </c>
      <c r="C537" s="58">
        <v>474.17</v>
      </c>
      <c r="D537" s="58">
        <v>28.99</v>
      </c>
      <c r="E537" s="58">
        <v>474.17</v>
      </c>
      <c r="F537" s="58">
        <v>28.99</v>
      </c>
      <c r="G537">
        <v>0</v>
      </c>
      <c r="H537" s="59" t="s">
        <v>750</v>
      </c>
      <c r="I537">
        <v>1</v>
      </c>
    </row>
    <row r="538" spans="1:9" ht="15" customHeight="1" x14ac:dyDescent="0.25">
      <c r="A538" s="1">
        <v>351270</v>
      </c>
      <c r="B538" s="57" t="s">
        <v>972</v>
      </c>
      <c r="C538" s="58">
        <v>284.58999999999997</v>
      </c>
      <c r="D538" s="58">
        <v>3.64</v>
      </c>
      <c r="E538" s="58">
        <v>284.58999999999997</v>
      </c>
      <c r="F538" s="58">
        <v>3.64</v>
      </c>
      <c r="G538">
        <v>0</v>
      </c>
      <c r="H538" s="59" t="s">
        <v>750</v>
      </c>
      <c r="I538">
        <v>1</v>
      </c>
    </row>
    <row r="539" spans="1:9" ht="15" customHeight="1" x14ac:dyDescent="0.25">
      <c r="A539" s="1">
        <v>351271</v>
      </c>
      <c r="B539" s="57" t="s">
        <v>341</v>
      </c>
      <c r="C539" s="58">
        <v>2063.83</v>
      </c>
      <c r="D539" s="58">
        <v>19.190000000000001</v>
      </c>
      <c r="E539" s="58">
        <v>1799.42</v>
      </c>
      <c r="F539" s="58">
        <v>32.67</v>
      </c>
      <c r="G539">
        <v>1</v>
      </c>
      <c r="H539" s="59" t="s">
        <v>747</v>
      </c>
      <c r="I539">
        <v>1</v>
      </c>
    </row>
    <row r="540" spans="1:9" ht="15" customHeight="1" x14ac:dyDescent="0.25">
      <c r="A540" s="1">
        <v>351273</v>
      </c>
      <c r="B540" s="57" t="s">
        <v>973</v>
      </c>
      <c r="C540" s="58">
        <v>690.7</v>
      </c>
      <c r="D540" s="58">
        <v>6.94</v>
      </c>
      <c r="E540" s="58">
        <v>690.7</v>
      </c>
      <c r="F540" s="58">
        <v>6.94</v>
      </c>
      <c r="G540">
        <v>0</v>
      </c>
      <c r="H540" s="59" t="s">
        <v>750</v>
      </c>
      <c r="I540">
        <v>1</v>
      </c>
    </row>
    <row r="541" spans="1:9" ht="15" customHeight="1" x14ac:dyDescent="0.25">
      <c r="A541" s="1">
        <v>351275</v>
      </c>
      <c r="B541" s="57" t="s">
        <v>974</v>
      </c>
      <c r="C541" s="58">
        <v>220.2</v>
      </c>
      <c r="D541" s="58">
        <v>7.42</v>
      </c>
      <c r="E541" s="58">
        <v>220.2</v>
      </c>
      <c r="F541" s="58">
        <v>7.42</v>
      </c>
      <c r="G541">
        <v>0</v>
      </c>
      <c r="H541" s="59" t="s">
        <v>750</v>
      </c>
      <c r="I541">
        <v>1</v>
      </c>
    </row>
    <row r="542" spans="1:9" ht="15" customHeight="1" x14ac:dyDescent="0.25">
      <c r="A542" s="1">
        <v>351276</v>
      </c>
      <c r="B542" s="57" t="s">
        <v>745</v>
      </c>
      <c r="C542" s="58">
        <v>1164.6600000000001</v>
      </c>
      <c r="D542" s="58">
        <v>9.75</v>
      </c>
      <c r="E542" s="58">
        <v>1164.6600000000001</v>
      </c>
      <c r="F542" s="58">
        <v>9.75</v>
      </c>
      <c r="G542">
        <v>0</v>
      </c>
      <c r="H542" s="59" t="s">
        <v>747</v>
      </c>
      <c r="I542">
        <v>1</v>
      </c>
    </row>
    <row r="543" spans="1:9" ht="15" customHeight="1" x14ac:dyDescent="0.25">
      <c r="A543" s="1">
        <v>351277</v>
      </c>
      <c r="B543" s="57" t="s">
        <v>342</v>
      </c>
      <c r="C543" s="58">
        <v>437.13</v>
      </c>
      <c r="D543" s="58">
        <v>7.01</v>
      </c>
      <c r="E543" s="58">
        <v>437.13</v>
      </c>
      <c r="F543" s="58">
        <v>7.01</v>
      </c>
      <c r="G543">
        <v>0</v>
      </c>
      <c r="H543" s="59" t="s">
        <v>747</v>
      </c>
      <c r="I543">
        <v>1</v>
      </c>
    </row>
    <row r="544" spans="1:9" ht="15" customHeight="1" x14ac:dyDescent="0.25">
      <c r="A544" s="1">
        <v>351278</v>
      </c>
      <c r="B544" s="57" t="s">
        <v>975</v>
      </c>
      <c r="C544" s="58">
        <v>631.79</v>
      </c>
      <c r="D544" s="58">
        <v>11.22</v>
      </c>
      <c r="E544" s="58">
        <v>631.79</v>
      </c>
      <c r="F544" s="58">
        <v>11.22</v>
      </c>
      <c r="G544">
        <v>0</v>
      </c>
      <c r="H544" s="59" t="s">
        <v>750</v>
      </c>
      <c r="I544">
        <v>1</v>
      </c>
    </row>
    <row r="545" spans="1:9" ht="15" customHeight="1" x14ac:dyDescent="0.25">
      <c r="A545" s="1">
        <v>351280</v>
      </c>
      <c r="B545" s="57" t="s">
        <v>343</v>
      </c>
      <c r="C545" s="58">
        <v>353.58</v>
      </c>
      <c r="D545" s="58">
        <v>4.1399999999999997</v>
      </c>
      <c r="E545" s="58">
        <v>353.58</v>
      </c>
      <c r="F545" s="58">
        <v>4.1399999999999997</v>
      </c>
      <c r="G545">
        <v>0</v>
      </c>
      <c r="H545" s="59" t="s">
        <v>747</v>
      </c>
      <c r="I545">
        <v>1</v>
      </c>
    </row>
    <row r="546" spans="1:9" ht="15" customHeight="1" x14ac:dyDescent="0.25">
      <c r="A546" s="1">
        <v>351282</v>
      </c>
      <c r="B546" s="57" t="s">
        <v>976</v>
      </c>
      <c r="C546" s="58">
        <v>1186.3900000000001</v>
      </c>
      <c r="D546" s="58">
        <v>5.43</v>
      </c>
      <c r="E546" s="58">
        <v>1186.3900000000001</v>
      </c>
      <c r="F546" s="58">
        <v>5.43</v>
      </c>
      <c r="G546">
        <v>0</v>
      </c>
      <c r="H546" s="59" t="s">
        <v>750</v>
      </c>
      <c r="I546">
        <v>1</v>
      </c>
    </row>
    <row r="547" spans="1:9" ht="15" customHeight="1" x14ac:dyDescent="0.25">
      <c r="A547" s="1">
        <v>351283</v>
      </c>
      <c r="B547" s="57" t="s">
        <v>977</v>
      </c>
      <c r="C547" s="58">
        <v>352.5</v>
      </c>
      <c r="D547" s="58">
        <v>5.19</v>
      </c>
      <c r="E547" s="58">
        <v>352.5</v>
      </c>
      <c r="F547" s="58">
        <v>5.19</v>
      </c>
      <c r="G547">
        <v>0</v>
      </c>
      <c r="H547" s="59" t="s">
        <v>750</v>
      </c>
      <c r="I547">
        <v>1</v>
      </c>
    </row>
    <row r="548" spans="1:9" ht="15" customHeight="1" x14ac:dyDescent="0.25">
      <c r="A548" s="1">
        <v>351284</v>
      </c>
      <c r="B548" s="57" t="s">
        <v>978</v>
      </c>
      <c r="C548" s="58">
        <v>782.58</v>
      </c>
      <c r="D548" s="58">
        <v>9.02</v>
      </c>
      <c r="E548" s="58">
        <v>782.58</v>
      </c>
      <c r="F548" s="58">
        <v>9.02</v>
      </c>
      <c r="G548">
        <v>0</v>
      </c>
      <c r="H548" s="59" t="s">
        <v>747</v>
      </c>
      <c r="I548">
        <v>1</v>
      </c>
    </row>
    <row r="549" spans="1:9" ht="15" customHeight="1" x14ac:dyDescent="0.25">
      <c r="A549" s="1">
        <v>351285</v>
      </c>
      <c r="B549" s="57" t="s">
        <v>979</v>
      </c>
      <c r="C549" s="58">
        <v>888.19</v>
      </c>
      <c r="D549" s="58">
        <v>7.01</v>
      </c>
      <c r="E549" s="58">
        <v>888.19</v>
      </c>
      <c r="F549" s="58">
        <v>7.01</v>
      </c>
      <c r="G549">
        <v>0</v>
      </c>
      <c r="H549" s="59" t="s">
        <v>750</v>
      </c>
      <c r="I549">
        <v>1</v>
      </c>
    </row>
    <row r="550" spans="1:9" ht="15" customHeight="1" x14ac:dyDescent="0.25">
      <c r="A550" s="1">
        <v>351291</v>
      </c>
      <c r="B550" s="57" t="s">
        <v>980</v>
      </c>
      <c r="C550" s="58">
        <v>1412.02</v>
      </c>
      <c r="D550" s="58">
        <v>5.23</v>
      </c>
      <c r="E550" s="58">
        <v>1412.02</v>
      </c>
      <c r="F550" s="58">
        <v>5.23</v>
      </c>
      <c r="G550">
        <v>0</v>
      </c>
      <c r="H550" s="59" t="s">
        <v>750</v>
      </c>
      <c r="I550">
        <v>1</v>
      </c>
    </row>
    <row r="551" spans="1:9" ht="15" customHeight="1" x14ac:dyDescent="0.25">
      <c r="A551" s="1">
        <v>351292</v>
      </c>
      <c r="B551" s="57" t="s">
        <v>981</v>
      </c>
      <c r="C551" s="58">
        <v>160.75</v>
      </c>
      <c r="D551" s="58">
        <v>6.14</v>
      </c>
      <c r="E551" s="58">
        <v>160.75</v>
      </c>
      <c r="F551" s="58">
        <v>6.14</v>
      </c>
      <c r="G551">
        <v>0</v>
      </c>
      <c r="H551" s="59" t="s">
        <v>750</v>
      </c>
      <c r="I551">
        <v>1</v>
      </c>
    </row>
    <row r="552" spans="1:9" ht="15" customHeight="1" x14ac:dyDescent="0.25">
      <c r="A552" s="1">
        <v>351293</v>
      </c>
      <c r="B552" s="57" t="s">
        <v>894</v>
      </c>
      <c r="C552" s="58">
        <v>1024.95</v>
      </c>
      <c r="D552" s="58">
        <v>13.69</v>
      </c>
      <c r="E552" s="58">
        <v>1024.95</v>
      </c>
      <c r="F552" s="58">
        <v>13.69</v>
      </c>
      <c r="G552">
        <v>0</v>
      </c>
      <c r="H552" s="59" t="s">
        <v>750</v>
      </c>
      <c r="I552">
        <v>1</v>
      </c>
    </row>
    <row r="553" spans="1:9" ht="15" customHeight="1" x14ac:dyDescent="0.25">
      <c r="A553" s="1">
        <v>351294</v>
      </c>
      <c r="B553" s="57" t="s">
        <v>344</v>
      </c>
      <c r="C553" s="58">
        <v>461.79</v>
      </c>
      <c r="D553" s="58">
        <v>5.51</v>
      </c>
      <c r="E553" s="58">
        <v>461.79</v>
      </c>
      <c r="F553" s="58">
        <v>5.51</v>
      </c>
      <c r="G553">
        <v>0</v>
      </c>
      <c r="H553" s="59" t="s">
        <v>747</v>
      </c>
      <c r="I553">
        <v>1</v>
      </c>
    </row>
    <row r="554" spans="1:9" ht="15" customHeight="1" x14ac:dyDescent="0.25">
      <c r="A554" s="1">
        <v>351295</v>
      </c>
      <c r="B554" s="57" t="s">
        <v>982</v>
      </c>
      <c r="C554" s="58">
        <v>948.92</v>
      </c>
      <c r="D554" s="58">
        <v>14.62</v>
      </c>
      <c r="E554" s="58">
        <v>948.92</v>
      </c>
      <c r="F554" s="58">
        <v>14.62</v>
      </c>
      <c r="G554">
        <v>0</v>
      </c>
      <c r="H554" s="59" t="s">
        <v>747</v>
      </c>
      <c r="I554">
        <v>1</v>
      </c>
    </row>
    <row r="555" spans="1:9" ht="15" customHeight="1" x14ac:dyDescent="0.25">
      <c r="A555" s="1">
        <v>351297</v>
      </c>
      <c r="B555" s="57" t="s">
        <v>345</v>
      </c>
      <c r="C555" s="58">
        <v>4831.78</v>
      </c>
      <c r="D555" s="58">
        <v>9.68</v>
      </c>
      <c r="E555" s="58">
        <v>2049.5300000000002</v>
      </c>
      <c r="F555" s="58">
        <v>7.56</v>
      </c>
      <c r="G555">
        <v>1</v>
      </c>
      <c r="H555" s="59" t="s">
        <v>747</v>
      </c>
      <c r="I555">
        <v>1</v>
      </c>
    </row>
    <row r="556" spans="1:9" ht="15" customHeight="1" x14ac:dyDescent="0.25">
      <c r="A556" s="1">
        <v>351298</v>
      </c>
      <c r="B556" s="57" t="s">
        <v>346</v>
      </c>
      <c r="C556" s="58">
        <v>13758.92</v>
      </c>
      <c r="D556" s="58">
        <v>42.98</v>
      </c>
      <c r="E556" s="58">
        <v>12896.1</v>
      </c>
      <c r="F556" s="58">
        <v>46.12</v>
      </c>
      <c r="G556">
        <v>1</v>
      </c>
      <c r="H556" s="59" t="s">
        <v>747</v>
      </c>
      <c r="I556">
        <v>1</v>
      </c>
    </row>
    <row r="557" spans="1:9" ht="15" customHeight="1" x14ac:dyDescent="0.25">
      <c r="A557" s="1">
        <v>351301</v>
      </c>
      <c r="B557" s="57" t="s">
        <v>983</v>
      </c>
      <c r="C557" s="58">
        <v>613.79</v>
      </c>
      <c r="D557" s="58">
        <v>4.62</v>
      </c>
      <c r="E557" s="58">
        <v>613.79</v>
      </c>
      <c r="F557" s="58">
        <v>4.62</v>
      </c>
      <c r="G557">
        <v>0</v>
      </c>
      <c r="H557" s="59" t="s">
        <v>750</v>
      </c>
      <c r="I557">
        <v>1</v>
      </c>
    </row>
    <row r="558" spans="1:9" ht="15" customHeight="1" x14ac:dyDescent="0.25">
      <c r="A558" s="1">
        <v>351302</v>
      </c>
      <c r="B558" s="57" t="s">
        <v>984</v>
      </c>
      <c r="C558" s="58">
        <v>1087.8399999999999</v>
      </c>
      <c r="D558" s="58">
        <v>18.73</v>
      </c>
      <c r="E558" s="58">
        <v>1087.8399999999999</v>
      </c>
      <c r="F558" s="58">
        <v>18.73</v>
      </c>
      <c r="G558">
        <v>0</v>
      </c>
      <c r="H558" s="59" t="s">
        <v>750</v>
      </c>
      <c r="I558">
        <v>1</v>
      </c>
    </row>
    <row r="559" spans="1:9" ht="15" customHeight="1" x14ac:dyDescent="0.25">
      <c r="A559" s="1">
        <v>351303</v>
      </c>
      <c r="B559" s="57" t="s">
        <v>347</v>
      </c>
      <c r="C559" s="58">
        <v>597.07000000000005</v>
      </c>
      <c r="D559" s="58">
        <v>5.78</v>
      </c>
      <c r="E559" s="58">
        <v>597.07000000000005</v>
      </c>
      <c r="F559" s="58">
        <v>5.78</v>
      </c>
      <c r="G559">
        <v>0</v>
      </c>
      <c r="H559" s="59" t="s">
        <v>747</v>
      </c>
      <c r="I559">
        <v>1</v>
      </c>
    </row>
    <row r="560" spans="1:9" ht="15" customHeight="1" x14ac:dyDescent="0.25">
      <c r="A560" s="1">
        <v>351304</v>
      </c>
      <c r="B560" s="57" t="s">
        <v>985</v>
      </c>
      <c r="C560" s="58">
        <v>840.03</v>
      </c>
      <c r="D560" s="58">
        <v>37.17</v>
      </c>
      <c r="E560" s="58">
        <v>840.03</v>
      </c>
      <c r="F560" s="58">
        <v>37.17</v>
      </c>
      <c r="G560">
        <v>0</v>
      </c>
      <c r="H560" s="59" t="s">
        <v>747</v>
      </c>
      <c r="I560">
        <v>1</v>
      </c>
    </row>
    <row r="561" spans="1:9" ht="15" customHeight="1" x14ac:dyDescent="0.25">
      <c r="A561" s="1">
        <v>351305</v>
      </c>
      <c r="B561" s="57" t="s">
        <v>348</v>
      </c>
      <c r="C561" s="58">
        <v>559.45000000000005</v>
      </c>
      <c r="D561" s="58">
        <v>7.8</v>
      </c>
      <c r="E561" s="58">
        <v>559.45000000000005</v>
      </c>
      <c r="F561" s="58">
        <v>7.8</v>
      </c>
      <c r="G561">
        <v>0</v>
      </c>
      <c r="H561" s="59" t="s">
        <v>747</v>
      </c>
      <c r="I561">
        <v>1</v>
      </c>
    </row>
    <row r="562" spans="1:9" ht="15" customHeight="1" x14ac:dyDescent="0.25">
      <c r="A562" s="1">
        <v>351306</v>
      </c>
      <c r="B562" s="57" t="s">
        <v>986</v>
      </c>
      <c r="C562" s="58">
        <v>623.1</v>
      </c>
      <c r="D562" s="58">
        <v>9.67</v>
      </c>
      <c r="E562" s="58">
        <v>623.1</v>
      </c>
      <c r="F562" s="58">
        <v>9.67</v>
      </c>
      <c r="G562">
        <v>0</v>
      </c>
      <c r="H562" s="59" t="s">
        <v>750</v>
      </c>
      <c r="I562">
        <v>1</v>
      </c>
    </row>
    <row r="563" spans="1:9" ht="15" customHeight="1" x14ac:dyDescent="0.25">
      <c r="A563" s="1">
        <v>351307</v>
      </c>
      <c r="B563" s="57" t="s">
        <v>987</v>
      </c>
      <c r="C563" s="58">
        <v>148.97</v>
      </c>
      <c r="D563" s="58">
        <v>3.67</v>
      </c>
      <c r="E563" s="58">
        <v>148.97</v>
      </c>
      <c r="F563" s="58">
        <v>3.67</v>
      </c>
      <c r="G563">
        <v>0</v>
      </c>
      <c r="H563" s="59" t="s">
        <v>750</v>
      </c>
      <c r="I563">
        <v>1</v>
      </c>
    </row>
    <row r="564" spans="1:9" ht="15" customHeight="1" x14ac:dyDescent="0.25">
      <c r="A564" s="1">
        <v>351308</v>
      </c>
      <c r="B564" s="57" t="s">
        <v>988</v>
      </c>
      <c r="C564" s="58">
        <v>320.29000000000002</v>
      </c>
      <c r="D564" s="58">
        <v>6.23</v>
      </c>
      <c r="E564" s="58">
        <v>320.29000000000002</v>
      </c>
      <c r="F564" s="58">
        <v>6.23</v>
      </c>
      <c r="G564">
        <v>0</v>
      </c>
      <c r="H564" s="59" t="s">
        <v>750</v>
      </c>
      <c r="I564">
        <v>1</v>
      </c>
    </row>
    <row r="565" spans="1:9" ht="15" customHeight="1" x14ac:dyDescent="0.25">
      <c r="A565" s="1">
        <v>351309</v>
      </c>
      <c r="B565" s="57" t="s">
        <v>989</v>
      </c>
      <c r="C565" s="58">
        <v>341.68</v>
      </c>
      <c r="D565" s="58">
        <v>4.62</v>
      </c>
      <c r="E565" s="58">
        <v>341.68</v>
      </c>
      <c r="F565" s="58">
        <v>4.62</v>
      </c>
      <c r="G565">
        <v>0</v>
      </c>
      <c r="H565" s="59" t="s">
        <v>750</v>
      </c>
      <c r="I565">
        <v>1</v>
      </c>
    </row>
    <row r="566" spans="1:9" ht="15" customHeight="1" x14ac:dyDescent="0.25">
      <c r="A566" s="1">
        <v>351310</v>
      </c>
      <c r="B566" s="57" t="s">
        <v>990</v>
      </c>
      <c r="C566" s="58">
        <v>478.72</v>
      </c>
      <c r="D566" s="58">
        <v>6.94</v>
      </c>
      <c r="E566" s="58">
        <v>478.72</v>
      </c>
      <c r="F566" s="58">
        <v>6.94</v>
      </c>
      <c r="G566">
        <v>0</v>
      </c>
      <c r="H566" s="59" t="s">
        <v>750</v>
      </c>
      <c r="I566">
        <v>1</v>
      </c>
    </row>
    <row r="567" spans="1:9" ht="15" customHeight="1" x14ac:dyDescent="0.25">
      <c r="A567" s="1">
        <v>351316</v>
      </c>
      <c r="B567" s="57" t="s">
        <v>349</v>
      </c>
      <c r="C567" s="58">
        <v>477.31</v>
      </c>
      <c r="D567" s="58">
        <v>6.03</v>
      </c>
      <c r="E567" s="58">
        <v>477.31</v>
      </c>
      <c r="F567" s="58">
        <v>6.03</v>
      </c>
      <c r="G567">
        <v>0</v>
      </c>
      <c r="H567" s="59" t="s">
        <v>747</v>
      </c>
      <c r="I567">
        <v>1</v>
      </c>
    </row>
    <row r="568" spans="1:9" ht="15" customHeight="1" x14ac:dyDescent="0.25">
      <c r="A568" s="1">
        <v>351319</v>
      </c>
      <c r="B568" s="57" t="s">
        <v>991</v>
      </c>
      <c r="C568" s="58">
        <v>2493.7800000000002</v>
      </c>
      <c r="D568" s="58">
        <v>7.15</v>
      </c>
      <c r="E568" s="58">
        <v>2493.7800000000002</v>
      </c>
      <c r="F568" s="58">
        <v>7.15</v>
      </c>
      <c r="G568">
        <v>0</v>
      </c>
      <c r="H568" s="59" t="s">
        <v>750</v>
      </c>
      <c r="I568">
        <v>1</v>
      </c>
    </row>
    <row r="569" spans="1:9" ht="15" customHeight="1" x14ac:dyDescent="0.25">
      <c r="A569" s="1">
        <v>351320</v>
      </c>
      <c r="B569" s="57" t="s">
        <v>992</v>
      </c>
      <c r="C569" s="58">
        <v>460.03</v>
      </c>
      <c r="D569" s="58">
        <v>9.84</v>
      </c>
      <c r="E569" s="58">
        <v>460.03</v>
      </c>
      <c r="F569" s="58">
        <v>9.84</v>
      </c>
      <c r="G569">
        <v>0</v>
      </c>
      <c r="H569" s="59" t="s">
        <v>750</v>
      </c>
      <c r="I569">
        <v>1</v>
      </c>
    </row>
    <row r="570" spans="1:9" ht="15" customHeight="1" x14ac:dyDescent="0.25">
      <c r="A570" s="1">
        <v>351322</v>
      </c>
      <c r="B570" s="57" t="s">
        <v>993</v>
      </c>
      <c r="C570" s="58">
        <v>550.79</v>
      </c>
      <c r="D570" s="58">
        <v>13.69</v>
      </c>
      <c r="E570" s="58">
        <v>550.79</v>
      </c>
      <c r="F570" s="58">
        <v>13.69</v>
      </c>
      <c r="G570">
        <v>0</v>
      </c>
      <c r="H570" s="59" t="s">
        <v>750</v>
      </c>
      <c r="I570">
        <v>1</v>
      </c>
    </row>
    <row r="571" spans="1:9" ht="15" customHeight="1" x14ac:dyDescent="0.25">
      <c r="A571" s="1">
        <v>351324</v>
      </c>
      <c r="B571" s="57" t="s">
        <v>350</v>
      </c>
      <c r="C571" s="58">
        <v>1065.6500000000001</v>
      </c>
      <c r="D571" s="58">
        <v>6.28</v>
      </c>
      <c r="E571" s="58">
        <v>1065.6500000000001</v>
      </c>
      <c r="F571" s="58">
        <v>6.28</v>
      </c>
      <c r="G571">
        <v>0</v>
      </c>
      <c r="H571" s="59" t="s">
        <v>747</v>
      </c>
      <c r="I571">
        <v>1</v>
      </c>
    </row>
    <row r="572" spans="1:9" ht="15" customHeight="1" x14ac:dyDescent="0.25">
      <c r="A572" s="1">
        <v>351326</v>
      </c>
      <c r="B572" s="57" t="s">
        <v>351</v>
      </c>
      <c r="C572" s="58">
        <v>622.15</v>
      </c>
      <c r="D572" s="58">
        <v>6.28</v>
      </c>
      <c r="E572" s="58">
        <v>622.15</v>
      </c>
      <c r="F572" s="58">
        <v>6.28</v>
      </c>
      <c r="G572">
        <v>0</v>
      </c>
      <c r="H572" s="59" t="s">
        <v>747</v>
      </c>
      <c r="I572">
        <v>1</v>
      </c>
    </row>
    <row r="573" spans="1:9" ht="15" customHeight="1" x14ac:dyDescent="0.25">
      <c r="A573" s="1">
        <v>351327</v>
      </c>
      <c r="B573" s="57" t="s">
        <v>352</v>
      </c>
      <c r="C573" s="58">
        <v>404.49</v>
      </c>
      <c r="D573" s="58">
        <v>3.58</v>
      </c>
      <c r="E573" s="58">
        <v>404.49</v>
      </c>
      <c r="F573" s="58">
        <v>3.58</v>
      </c>
      <c r="G573">
        <v>0</v>
      </c>
      <c r="H573" s="59" t="s">
        <v>747</v>
      </c>
      <c r="I573">
        <v>1</v>
      </c>
    </row>
    <row r="574" spans="1:9" ht="15" customHeight="1" x14ac:dyDescent="0.25">
      <c r="A574" s="1">
        <v>351328</v>
      </c>
      <c r="B574" s="57" t="s">
        <v>353</v>
      </c>
      <c r="C574" s="58">
        <v>4035.94</v>
      </c>
      <c r="D574" s="58">
        <v>5.47</v>
      </c>
      <c r="E574" s="58">
        <v>4035.94</v>
      </c>
      <c r="F574" s="58">
        <v>5.47</v>
      </c>
      <c r="G574">
        <v>0</v>
      </c>
      <c r="H574" s="59" t="s">
        <v>747</v>
      </c>
      <c r="I574">
        <v>1</v>
      </c>
    </row>
    <row r="575" spans="1:9" ht="15" customHeight="1" x14ac:dyDescent="0.25">
      <c r="A575" s="1">
        <v>351329</v>
      </c>
      <c r="B575" s="57" t="s">
        <v>354</v>
      </c>
      <c r="C575" s="58">
        <v>1230.2</v>
      </c>
      <c r="D575" s="58">
        <v>11.57</v>
      </c>
      <c r="E575" s="58">
        <v>1230.2</v>
      </c>
      <c r="F575" s="58">
        <v>11.57</v>
      </c>
      <c r="G575">
        <v>0</v>
      </c>
      <c r="H575" s="59" t="s">
        <v>747</v>
      </c>
      <c r="I575">
        <v>1</v>
      </c>
    </row>
    <row r="576" spans="1:9" ht="15" customHeight="1" x14ac:dyDescent="0.25">
      <c r="A576" s="1">
        <v>351331</v>
      </c>
      <c r="B576" s="57" t="s">
        <v>994</v>
      </c>
      <c r="C576" s="58">
        <v>4145.83</v>
      </c>
      <c r="D576" s="58">
        <v>7.79</v>
      </c>
      <c r="E576" s="58">
        <v>4145.83</v>
      </c>
      <c r="F576" s="58">
        <v>7.79</v>
      </c>
      <c r="G576">
        <v>0</v>
      </c>
      <c r="H576" s="59" t="s">
        <v>750</v>
      </c>
      <c r="I576">
        <v>1</v>
      </c>
    </row>
    <row r="577" spans="1:9" ht="15" customHeight="1" x14ac:dyDescent="0.25">
      <c r="A577" s="1">
        <v>351332</v>
      </c>
      <c r="B577" s="57" t="s">
        <v>355</v>
      </c>
      <c r="C577" s="58">
        <v>3510.45</v>
      </c>
      <c r="D577" s="58">
        <v>18.91</v>
      </c>
      <c r="E577" s="58">
        <v>3510.45</v>
      </c>
      <c r="F577" s="58">
        <v>18.91</v>
      </c>
      <c r="G577">
        <v>0</v>
      </c>
      <c r="H577" s="59" t="s">
        <v>747</v>
      </c>
      <c r="I577">
        <v>1</v>
      </c>
    </row>
    <row r="578" spans="1:9" ht="15" customHeight="1" x14ac:dyDescent="0.25">
      <c r="A578" s="1">
        <v>351334</v>
      </c>
      <c r="B578" s="57" t="s">
        <v>995</v>
      </c>
      <c r="C578" s="58">
        <v>3194.83</v>
      </c>
      <c r="D578" s="58">
        <v>6.58</v>
      </c>
      <c r="E578" s="58">
        <v>3194.83</v>
      </c>
      <c r="F578" s="58">
        <v>6.58</v>
      </c>
      <c r="G578">
        <v>0</v>
      </c>
      <c r="H578" s="59" t="s">
        <v>750</v>
      </c>
      <c r="I578">
        <v>1</v>
      </c>
    </row>
    <row r="579" spans="1:9" ht="15" customHeight="1" x14ac:dyDescent="0.25">
      <c r="A579" s="1">
        <v>351335</v>
      </c>
      <c r="B579" s="57" t="s">
        <v>996</v>
      </c>
      <c r="C579" s="58">
        <v>271.63</v>
      </c>
      <c r="D579" s="58">
        <v>4.6100000000000003</v>
      </c>
      <c r="E579" s="58">
        <v>271.63</v>
      </c>
      <c r="F579" s="58">
        <v>4.6100000000000003</v>
      </c>
      <c r="G579">
        <v>0</v>
      </c>
      <c r="H579" s="59" t="s">
        <v>750</v>
      </c>
      <c r="I579">
        <v>1</v>
      </c>
    </row>
    <row r="580" spans="1:9" ht="15" customHeight="1" x14ac:dyDescent="0.25">
      <c r="A580" s="1">
        <v>351336</v>
      </c>
      <c r="B580" s="57" t="s">
        <v>997</v>
      </c>
      <c r="C580" s="58">
        <v>1605.31</v>
      </c>
      <c r="D580" s="58">
        <v>25.83</v>
      </c>
      <c r="E580" s="58">
        <v>1605.31</v>
      </c>
      <c r="F580" s="58">
        <v>25.83</v>
      </c>
      <c r="G580">
        <v>0</v>
      </c>
      <c r="H580" s="59" t="s">
        <v>750</v>
      </c>
      <c r="I580">
        <v>1</v>
      </c>
    </row>
    <row r="581" spans="1:9" ht="15" customHeight="1" x14ac:dyDescent="0.25">
      <c r="A581" s="1">
        <v>351337</v>
      </c>
      <c r="B581" s="57" t="s">
        <v>998</v>
      </c>
      <c r="C581" s="58">
        <v>5666.03</v>
      </c>
      <c r="D581" s="58">
        <v>7.29</v>
      </c>
      <c r="E581" s="58">
        <v>5666.03</v>
      </c>
      <c r="F581" s="58">
        <v>7.29</v>
      </c>
      <c r="G581">
        <v>0</v>
      </c>
      <c r="H581" s="59" t="s">
        <v>747</v>
      </c>
      <c r="I581">
        <v>1</v>
      </c>
    </row>
    <row r="582" spans="1:9" ht="15" customHeight="1" x14ac:dyDescent="0.25">
      <c r="A582" s="1">
        <v>351342</v>
      </c>
      <c r="B582" s="57" t="s">
        <v>999</v>
      </c>
      <c r="C582" s="58">
        <v>222.84</v>
      </c>
      <c r="D582" s="58">
        <v>3.63</v>
      </c>
      <c r="E582" s="58">
        <v>222.84</v>
      </c>
      <c r="F582" s="58">
        <v>3.63</v>
      </c>
      <c r="G582">
        <v>0</v>
      </c>
      <c r="H582" s="59" t="s">
        <v>750</v>
      </c>
      <c r="I582">
        <v>1</v>
      </c>
    </row>
    <row r="583" spans="1:9" ht="15" customHeight="1" x14ac:dyDescent="0.25">
      <c r="A583" s="1">
        <v>351343</v>
      </c>
      <c r="B583" s="57" t="s">
        <v>356</v>
      </c>
      <c r="C583" s="58">
        <v>549.86</v>
      </c>
      <c r="D583" s="58">
        <v>7.96</v>
      </c>
      <c r="E583" s="58">
        <v>549.86</v>
      </c>
      <c r="F583" s="58">
        <v>7.96</v>
      </c>
      <c r="G583">
        <v>0</v>
      </c>
      <c r="H583" s="59" t="s">
        <v>747</v>
      </c>
      <c r="I583">
        <v>1</v>
      </c>
    </row>
    <row r="584" spans="1:9" ht="15" customHeight="1" x14ac:dyDescent="0.25">
      <c r="A584" s="1">
        <v>351344</v>
      </c>
      <c r="B584" s="57" t="s">
        <v>1000</v>
      </c>
      <c r="C584" s="58">
        <v>670.16</v>
      </c>
      <c r="D584" s="58">
        <v>7.72</v>
      </c>
      <c r="E584" s="58">
        <v>670.16</v>
      </c>
      <c r="F584" s="58">
        <v>7.72</v>
      </c>
      <c r="G584">
        <v>0</v>
      </c>
      <c r="H584" s="59" t="s">
        <v>750</v>
      </c>
      <c r="I584">
        <v>1</v>
      </c>
    </row>
    <row r="585" spans="1:9" ht="15" customHeight="1" x14ac:dyDescent="0.25">
      <c r="A585" s="1">
        <v>351346</v>
      </c>
      <c r="B585" s="57" t="s">
        <v>357</v>
      </c>
      <c r="C585" s="58">
        <v>4850.93</v>
      </c>
      <c r="D585" s="58">
        <v>8.15</v>
      </c>
      <c r="E585" s="58">
        <v>4850.93</v>
      </c>
      <c r="F585" s="58">
        <v>8.15</v>
      </c>
      <c r="G585">
        <v>0</v>
      </c>
      <c r="H585" s="59" t="s">
        <v>747</v>
      </c>
      <c r="I585">
        <v>1</v>
      </c>
    </row>
    <row r="586" spans="1:9" ht="15" customHeight="1" x14ac:dyDescent="0.25">
      <c r="A586" s="1">
        <v>351405</v>
      </c>
      <c r="B586" s="57" t="s">
        <v>1001</v>
      </c>
      <c r="C586" s="58">
        <v>1677.02</v>
      </c>
      <c r="D586" s="58">
        <v>7.41</v>
      </c>
      <c r="E586" s="58">
        <v>1677.02</v>
      </c>
      <c r="F586" s="58">
        <v>7.41</v>
      </c>
      <c r="G586">
        <v>0</v>
      </c>
      <c r="H586" s="59" t="s">
        <v>747</v>
      </c>
      <c r="I586">
        <v>1</v>
      </c>
    </row>
    <row r="587" spans="1:9" ht="15" customHeight="1" x14ac:dyDescent="0.25">
      <c r="A587" s="1">
        <v>351407</v>
      </c>
      <c r="B587" s="57" t="s">
        <v>1002</v>
      </c>
      <c r="C587" s="58">
        <v>153.57</v>
      </c>
      <c r="D587" s="58">
        <v>6.92</v>
      </c>
      <c r="E587" s="58"/>
      <c r="F587" s="58"/>
      <c r="G587">
        <v>1</v>
      </c>
      <c r="H587" s="59" t="s">
        <v>750</v>
      </c>
      <c r="I587">
        <v>1</v>
      </c>
    </row>
    <row r="588" spans="1:9" ht="15" customHeight="1" x14ac:dyDescent="0.25">
      <c r="A588" s="1">
        <v>351424</v>
      </c>
      <c r="B588" s="57" t="s">
        <v>1003</v>
      </c>
      <c r="C588" s="58">
        <v>912.6</v>
      </c>
      <c r="D588" s="58">
        <v>7.22</v>
      </c>
      <c r="E588" s="58">
        <v>912.6</v>
      </c>
      <c r="F588" s="58">
        <v>7.22</v>
      </c>
      <c r="G588">
        <v>0</v>
      </c>
      <c r="H588" s="59" t="s">
        <v>750</v>
      </c>
      <c r="I588">
        <v>1</v>
      </c>
    </row>
    <row r="589" spans="1:9" ht="15" customHeight="1" x14ac:dyDescent="0.25">
      <c r="A589" s="1">
        <v>351888</v>
      </c>
      <c r="B589" s="57" t="s">
        <v>358</v>
      </c>
      <c r="C589" s="58">
        <v>7711.12</v>
      </c>
      <c r="D589" s="58">
        <v>5.96</v>
      </c>
      <c r="E589" s="58">
        <v>7711.12</v>
      </c>
      <c r="F589" s="58">
        <v>5.96</v>
      </c>
      <c r="G589">
        <v>0</v>
      </c>
      <c r="H589" s="59" t="s">
        <v>747</v>
      </c>
      <c r="I589">
        <v>1</v>
      </c>
    </row>
    <row r="590" spans="1:9" ht="15" customHeight="1" x14ac:dyDescent="0.25">
      <c r="A590" s="1">
        <v>361337</v>
      </c>
      <c r="B590" s="57" t="s">
        <v>998</v>
      </c>
      <c r="C590" s="58">
        <v>694.05</v>
      </c>
      <c r="D590" s="58">
        <v>7.51</v>
      </c>
      <c r="E590" s="58">
        <v>694.05</v>
      </c>
      <c r="F590" s="58">
        <v>7.51</v>
      </c>
      <c r="G590">
        <v>0</v>
      </c>
      <c r="H590" s="59" t="s">
        <v>747</v>
      </c>
      <c r="I590">
        <v>1</v>
      </c>
    </row>
    <row r="591" spans="1:9" ht="15" customHeight="1" x14ac:dyDescent="0.25">
      <c r="A591" s="1">
        <v>361346</v>
      </c>
      <c r="B591" s="57" t="s">
        <v>359</v>
      </c>
      <c r="C591" s="58">
        <v>10021.459999999999</v>
      </c>
      <c r="D591" s="58">
        <v>13.48</v>
      </c>
      <c r="E591" s="58">
        <v>10021.459999999999</v>
      </c>
      <c r="F591" s="58">
        <v>13.48</v>
      </c>
      <c r="G591">
        <v>0</v>
      </c>
      <c r="H591" s="59" t="s">
        <v>747</v>
      </c>
      <c r="I591">
        <v>1</v>
      </c>
    </row>
    <row r="592" spans="1:9" ht="15" customHeight="1" x14ac:dyDescent="0.25">
      <c r="A592" s="1">
        <v>361347</v>
      </c>
      <c r="B592" s="57" t="s">
        <v>360</v>
      </c>
      <c r="C592" s="58">
        <v>3371.67</v>
      </c>
      <c r="D592" s="58">
        <v>18.93</v>
      </c>
      <c r="E592" s="58">
        <v>3371.67</v>
      </c>
      <c r="F592" s="58">
        <v>18.93</v>
      </c>
      <c r="G592">
        <v>0</v>
      </c>
      <c r="H592" s="59" t="s">
        <v>747</v>
      </c>
      <c r="I592">
        <v>1</v>
      </c>
    </row>
    <row r="593" spans="1:9" ht="15" customHeight="1" x14ac:dyDescent="0.25">
      <c r="A593" s="1">
        <v>361348</v>
      </c>
      <c r="B593" s="57" t="s">
        <v>1004</v>
      </c>
      <c r="C593" s="58">
        <v>209.51</v>
      </c>
      <c r="D593" s="58">
        <v>2.44</v>
      </c>
      <c r="E593" s="58">
        <v>209.51</v>
      </c>
      <c r="F593" s="58">
        <v>2.44</v>
      </c>
      <c r="G593">
        <v>0</v>
      </c>
      <c r="H593" s="59" t="s">
        <v>750</v>
      </c>
      <c r="I593">
        <v>1</v>
      </c>
    </row>
    <row r="594" spans="1:9" ht="15" customHeight="1" x14ac:dyDescent="0.25">
      <c r="A594" s="1">
        <v>361350</v>
      </c>
      <c r="B594" s="57" t="s">
        <v>361</v>
      </c>
      <c r="C594" s="58">
        <v>15427.91</v>
      </c>
      <c r="D594" s="58">
        <v>21.65</v>
      </c>
      <c r="E594" s="58">
        <v>15427.91</v>
      </c>
      <c r="F594" s="58">
        <v>21.65</v>
      </c>
      <c r="G594">
        <v>0</v>
      </c>
      <c r="H594" s="59" t="s">
        <v>747</v>
      </c>
      <c r="I594">
        <v>1</v>
      </c>
    </row>
    <row r="595" spans="1:9" ht="15" customHeight="1" x14ac:dyDescent="0.25">
      <c r="A595" s="1">
        <v>361353</v>
      </c>
      <c r="B595" s="57" t="s">
        <v>1005</v>
      </c>
      <c r="C595" s="58">
        <v>1085.3800000000001</v>
      </c>
      <c r="D595" s="58">
        <v>491.55</v>
      </c>
      <c r="E595" s="58">
        <v>1085.3800000000001</v>
      </c>
      <c r="F595" s="58">
        <v>491.55</v>
      </c>
      <c r="G595">
        <v>0</v>
      </c>
      <c r="H595" s="59" t="s">
        <v>750</v>
      </c>
      <c r="I595">
        <v>1</v>
      </c>
    </row>
    <row r="596" spans="1:9" ht="15" customHeight="1" x14ac:dyDescent="0.25">
      <c r="A596" s="1">
        <v>361356</v>
      </c>
      <c r="B596" s="57" t="s">
        <v>1006</v>
      </c>
      <c r="C596" s="58">
        <v>4540.5200000000004</v>
      </c>
      <c r="D596" s="58">
        <v>12.93</v>
      </c>
      <c r="E596" s="58">
        <v>4540.5200000000004</v>
      </c>
      <c r="F596" s="58">
        <v>12.93</v>
      </c>
      <c r="G596">
        <v>0</v>
      </c>
      <c r="H596" s="59" t="s">
        <v>750</v>
      </c>
      <c r="I596">
        <v>1</v>
      </c>
    </row>
    <row r="597" spans="1:9" ht="15" customHeight="1" x14ac:dyDescent="0.25">
      <c r="A597" s="1">
        <v>361358</v>
      </c>
      <c r="B597" s="57" t="s">
        <v>362</v>
      </c>
      <c r="C597" s="58">
        <v>5333.66</v>
      </c>
      <c r="D597" s="58">
        <v>10.73</v>
      </c>
      <c r="E597" s="58">
        <v>5333.66</v>
      </c>
      <c r="F597" s="58">
        <v>10.73</v>
      </c>
      <c r="G597">
        <v>0</v>
      </c>
      <c r="H597" s="59" t="s">
        <v>747</v>
      </c>
      <c r="I597">
        <v>1</v>
      </c>
    </row>
    <row r="598" spans="1:9" ht="15" customHeight="1" x14ac:dyDescent="0.25">
      <c r="A598" s="1">
        <v>361362</v>
      </c>
      <c r="B598" s="57" t="s">
        <v>363</v>
      </c>
      <c r="C598" s="58">
        <v>7276</v>
      </c>
      <c r="D598" s="58">
        <v>94.41</v>
      </c>
      <c r="E598" s="58">
        <v>7276</v>
      </c>
      <c r="F598" s="58">
        <v>94.41</v>
      </c>
      <c r="G598">
        <v>0</v>
      </c>
      <c r="H598" s="59" t="s">
        <v>747</v>
      </c>
      <c r="I598">
        <v>1</v>
      </c>
    </row>
    <row r="599" spans="1:9" ht="15" customHeight="1" x14ac:dyDescent="0.25">
      <c r="A599" s="1">
        <v>361365</v>
      </c>
      <c r="B599" s="57" t="s">
        <v>1007</v>
      </c>
      <c r="C599" s="58">
        <v>273.27</v>
      </c>
      <c r="D599" s="58">
        <v>4.41</v>
      </c>
      <c r="E599" s="58">
        <v>273.27</v>
      </c>
      <c r="F599" s="58">
        <v>4.41</v>
      </c>
      <c r="G599">
        <v>0</v>
      </c>
      <c r="H599" s="59" t="s">
        <v>750</v>
      </c>
      <c r="I599">
        <v>1</v>
      </c>
    </row>
    <row r="600" spans="1:9" ht="15" customHeight="1" x14ac:dyDescent="0.25">
      <c r="A600" s="1">
        <v>361370</v>
      </c>
      <c r="B600" s="57" t="s">
        <v>364</v>
      </c>
      <c r="C600" s="58">
        <v>1314.64</v>
      </c>
      <c r="D600" s="58">
        <v>6.44</v>
      </c>
      <c r="E600" s="58">
        <v>1314.64</v>
      </c>
      <c r="F600" s="58">
        <v>6.44</v>
      </c>
      <c r="G600">
        <v>0</v>
      </c>
      <c r="H600" s="59" t="s">
        <v>747</v>
      </c>
      <c r="I600">
        <v>1</v>
      </c>
    </row>
    <row r="601" spans="1:9" ht="15" customHeight="1" x14ac:dyDescent="0.25">
      <c r="A601" s="1">
        <v>361372</v>
      </c>
      <c r="B601" s="57" t="s">
        <v>1008</v>
      </c>
      <c r="C601" s="58">
        <v>136.66999999999999</v>
      </c>
      <c r="D601" s="58">
        <v>5.89</v>
      </c>
      <c r="E601" s="58">
        <v>136.66999999999999</v>
      </c>
      <c r="F601" s="58">
        <v>5.89</v>
      </c>
      <c r="G601">
        <v>0</v>
      </c>
      <c r="H601" s="59" t="s">
        <v>750</v>
      </c>
      <c r="I601">
        <v>1</v>
      </c>
    </row>
    <row r="602" spans="1:9" ht="15" customHeight="1" x14ac:dyDescent="0.25">
      <c r="A602" s="1">
        <v>361373</v>
      </c>
      <c r="B602" s="57" t="s">
        <v>365</v>
      </c>
      <c r="C602" s="58">
        <v>11640.96</v>
      </c>
      <c r="D602" s="58">
        <v>13.76</v>
      </c>
      <c r="E602" s="58">
        <v>11640.96</v>
      </c>
      <c r="F602" s="58">
        <v>13.76</v>
      </c>
      <c r="G602">
        <v>0</v>
      </c>
      <c r="H602" s="59" t="s">
        <v>747</v>
      </c>
      <c r="I602">
        <v>1</v>
      </c>
    </row>
    <row r="603" spans="1:9" ht="15" customHeight="1" x14ac:dyDescent="0.25">
      <c r="A603" s="1">
        <v>361374</v>
      </c>
      <c r="B603" s="57" t="s">
        <v>366</v>
      </c>
      <c r="C603" s="58">
        <v>1374.77</v>
      </c>
      <c r="D603" s="58">
        <v>3.37</v>
      </c>
      <c r="E603" s="58">
        <v>1374.77</v>
      </c>
      <c r="F603" s="58">
        <v>3.37</v>
      </c>
      <c r="G603">
        <v>0</v>
      </c>
      <c r="H603" s="59" t="s">
        <v>747</v>
      </c>
      <c r="I603">
        <v>1</v>
      </c>
    </row>
    <row r="604" spans="1:9" ht="15" customHeight="1" x14ac:dyDescent="0.25">
      <c r="A604" s="1">
        <v>361381</v>
      </c>
      <c r="B604" s="57" t="s">
        <v>367</v>
      </c>
      <c r="C604" s="58">
        <v>217.05</v>
      </c>
      <c r="D604" s="58">
        <v>3.87</v>
      </c>
      <c r="E604" s="58">
        <v>217.05</v>
      </c>
      <c r="F604" s="58">
        <v>3.87</v>
      </c>
      <c r="G604">
        <v>0</v>
      </c>
      <c r="H604" s="59" t="s">
        <v>747</v>
      </c>
      <c r="I604">
        <v>1</v>
      </c>
    </row>
    <row r="605" spans="1:9" ht="15" customHeight="1" x14ac:dyDescent="0.25">
      <c r="A605" s="1">
        <v>361383</v>
      </c>
      <c r="B605" s="57" t="s">
        <v>368</v>
      </c>
      <c r="C605" s="58">
        <v>655.61</v>
      </c>
      <c r="D605" s="58">
        <v>10.54</v>
      </c>
      <c r="E605" s="58">
        <v>655.61</v>
      </c>
      <c r="F605" s="58">
        <v>10.54</v>
      </c>
      <c r="G605">
        <v>0</v>
      </c>
      <c r="H605" s="59" t="s">
        <v>747</v>
      </c>
      <c r="I605">
        <v>1</v>
      </c>
    </row>
    <row r="606" spans="1:9" ht="15" customHeight="1" x14ac:dyDescent="0.25">
      <c r="A606" s="1">
        <v>361384</v>
      </c>
      <c r="B606" s="57" t="s">
        <v>369</v>
      </c>
      <c r="C606" s="58">
        <v>952.1</v>
      </c>
      <c r="D606" s="58">
        <v>5.82</v>
      </c>
      <c r="E606" s="58">
        <v>952.1</v>
      </c>
      <c r="F606" s="58">
        <v>5.82</v>
      </c>
      <c r="G606">
        <v>0</v>
      </c>
      <c r="H606" s="59" t="s">
        <v>747</v>
      </c>
      <c r="I606">
        <v>1</v>
      </c>
    </row>
    <row r="607" spans="1:9" ht="15" customHeight="1" x14ac:dyDescent="0.25">
      <c r="A607" s="1">
        <v>361385</v>
      </c>
      <c r="B607" s="57" t="s">
        <v>370</v>
      </c>
      <c r="C607" s="58">
        <v>21842.34</v>
      </c>
      <c r="D607" s="58">
        <v>14.95</v>
      </c>
      <c r="E607" s="58">
        <v>21842.34</v>
      </c>
      <c r="F607" s="58">
        <v>14.95</v>
      </c>
      <c r="G607">
        <v>0</v>
      </c>
      <c r="H607" s="59" t="s">
        <v>747</v>
      </c>
      <c r="I607">
        <v>1</v>
      </c>
    </row>
    <row r="608" spans="1:9" ht="15" customHeight="1" x14ac:dyDescent="0.25">
      <c r="A608" s="1">
        <v>361386</v>
      </c>
      <c r="B608" s="57" t="s">
        <v>371</v>
      </c>
      <c r="C608" s="58">
        <v>4391.6000000000004</v>
      </c>
      <c r="D608" s="58">
        <v>61.93</v>
      </c>
      <c r="E608" s="58">
        <v>4391.6000000000004</v>
      </c>
      <c r="F608" s="58">
        <v>61.93</v>
      </c>
      <c r="G608">
        <v>0</v>
      </c>
      <c r="H608" s="59" t="s">
        <v>747</v>
      </c>
      <c r="I608">
        <v>1</v>
      </c>
    </row>
    <row r="609" spans="1:9" ht="15" customHeight="1" x14ac:dyDescent="0.25">
      <c r="A609" s="1">
        <v>361387</v>
      </c>
      <c r="B609" s="57" t="s">
        <v>372</v>
      </c>
      <c r="C609" s="58">
        <v>2383.98</v>
      </c>
      <c r="D609" s="58">
        <v>13.19</v>
      </c>
      <c r="E609" s="58">
        <v>2383.98</v>
      </c>
      <c r="F609" s="58">
        <v>13.19</v>
      </c>
      <c r="G609">
        <v>0</v>
      </c>
      <c r="H609" s="59" t="s">
        <v>747</v>
      </c>
      <c r="I609">
        <v>1</v>
      </c>
    </row>
    <row r="610" spans="1:9" ht="15" customHeight="1" x14ac:dyDescent="0.25">
      <c r="A610" s="1">
        <v>361389</v>
      </c>
      <c r="B610" s="57" t="s">
        <v>217</v>
      </c>
      <c r="C610" s="58">
        <v>1010.58</v>
      </c>
      <c r="D610" s="58">
        <v>2.59</v>
      </c>
      <c r="E610" s="58">
        <v>1010.58</v>
      </c>
      <c r="F610" s="58">
        <v>2.59</v>
      </c>
      <c r="G610">
        <v>0</v>
      </c>
      <c r="H610" s="59" t="s">
        <v>747</v>
      </c>
      <c r="I610">
        <v>1</v>
      </c>
    </row>
    <row r="611" spans="1:9" ht="15" customHeight="1" x14ac:dyDescent="0.25">
      <c r="A611" s="1">
        <v>361390</v>
      </c>
      <c r="B611" s="57" t="s">
        <v>1009</v>
      </c>
      <c r="C611" s="58">
        <v>1773.6</v>
      </c>
      <c r="D611" s="58">
        <v>2.54</v>
      </c>
      <c r="E611" s="58">
        <v>1773.6</v>
      </c>
      <c r="F611" s="58">
        <v>2.54</v>
      </c>
      <c r="G611">
        <v>0</v>
      </c>
      <c r="H611" s="59" t="s">
        <v>750</v>
      </c>
      <c r="I611">
        <v>1</v>
      </c>
    </row>
    <row r="612" spans="1:9" ht="15" customHeight="1" x14ac:dyDescent="0.25">
      <c r="A612" s="1">
        <v>361391</v>
      </c>
      <c r="B612" s="57" t="s">
        <v>373</v>
      </c>
      <c r="C612" s="58">
        <v>648.03</v>
      </c>
      <c r="D612" s="58">
        <v>2.2999999999999998</v>
      </c>
      <c r="E612" s="58">
        <v>648.03</v>
      </c>
      <c r="F612" s="58">
        <v>2.2999999999999998</v>
      </c>
      <c r="G612">
        <v>0</v>
      </c>
      <c r="H612" s="59" t="s">
        <v>747</v>
      </c>
      <c r="I612">
        <v>1</v>
      </c>
    </row>
    <row r="613" spans="1:9" ht="15" customHeight="1" x14ac:dyDescent="0.25">
      <c r="A613" s="1">
        <v>361395</v>
      </c>
      <c r="B613" s="57" t="s">
        <v>374</v>
      </c>
      <c r="C613" s="58">
        <v>14183.46</v>
      </c>
      <c r="D613" s="58">
        <v>3.86</v>
      </c>
      <c r="E613" s="58">
        <v>14183.46</v>
      </c>
      <c r="F613" s="58">
        <v>3.86</v>
      </c>
      <c r="G613">
        <v>0</v>
      </c>
      <c r="H613" s="59" t="s">
        <v>747</v>
      </c>
      <c r="I613">
        <v>1</v>
      </c>
    </row>
    <row r="614" spans="1:9" ht="15" customHeight="1" x14ac:dyDescent="0.25">
      <c r="A614" s="1">
        <v>361396</v>
      </c>
      <c r="B614" s="57" t="s">
        <v>1010</v>
      </c>
      <c r="C614" s="58">
        <v>3248.46</v>
      </c>
      <c r="D614" s="58">
        <v>14.79</v>
      </c>
      <c r="E614" s="58">
        <v>3248.46</v>
      </c>
      <c r="F614" s="58">
        <v>14.79</v>
      </c>
      <c r="G614">
        <v>0</v>
      </c>
      <c r="H614" s="59" t="s">
        <v>750</v>
      </c>
      <c r="I614">
        <v>1</v>
      </c>
    </row>
    <row r="615" spans="1:9" ht="15" customHeight="1" x14ac:dyDescent="0.25">
      <c r="A615" s="1">
        <v>361399</v>
      </c>
      <c r="B615" s="57" t="s">
        <v>375</v>
      </c>
      <c r="C615" s="58">
        <v>241.23</v>
      </c>
      <c r="D615" s="58">
        <v>7.29</v>
      </c>
      <c r="E615" s="58">
        <v>241.23</v>
      </c>
      <c r="F615" s="58">
        <v>7.29</v>
      </c>
      <c r="G615">
        <v>0</v>
      </c>
      <c r="H615" s="59" t="s">
        <v>747</v>
      </c>
      <c r="I615">
        <v>1</v>
      </c>
    </row>
    <row r="616" spans="1:9" ht="15" customHeight="1" x14ac:dyDescent="0.25">
      <c r="A616" s="1">
        <v>361401</v>
      </c>
      <c r="B616" s="57" t="s">
        <v>1011</v>
      </c>
      <c r="C616" s="58">
        <v>1260.08</v>
      </c>
      <c r="D616" s="58">
        <v>3.67</v>
      </c>
      <c r="E616" s="58">
        <v>1260.08</v>
      </c>
      <c r="F616" s="58">
        <v>3.67</v>
      </c>
      <c r="G616">
        <v>0</v>
      </c>
      <c r="H616" s="59" t="s">
        <v>750</v>
      </c>
      <c r="I616">
        <v>1</v>
      </c>
    </row>
    <row r="617" spans="1:9" ht="15" customHeight="1" x14ac:dyDescent="0.25">
      <c r="A617" s="1">
        <v>361403</v>
      </c>
      <c r="B617" s="57" t="s">
        <v>1012</v>
      </c>
      <c r="C617" s="58">
        <v>630.73</v>
      </c>
      <c r="D617" s="58">
        <v>4.51</v>
      </c>
      <c r="E617" s="58">
        <v>630.73</v>
      </c>
      <c r="F617" s="58">
        <v>4.51</v>
      </c>
      <c r="G617">
        <v>0</v>
      </c>
      <c r="H617" s="59" t="s">
        <v>750</v>
      </c>
      <c r="I617">
        <v>1</v>
      </c>
    </row>
    <row r="618" spans="1:9" ht="15" customHeight="1" x14ac:dyDescent="0.25">
      <c r="A618" s="1">
        <v>361404</v>
      </c>
      <c r="B618" s="57" t="s">
        <v>1013</v>
      </c>
      <c r="C618" s="58">
        <v>856.96</v>
      </c>
      <c r="D618" s="58">
        <v>11.26</v>
      </c>
      <c r="E618" s="58">
        <v>856.96</v>
      </c>
      <c r="F618" s="58">
        <v>11.26</v>
      </c>
      <c r="G618">
        <v>0</v>
      </c>
      <c r="H618" s="59" t="s">
        <v>750</v>
      </c>
      <c r="I618">
        <v>1</v>
      </c>
    </row>
    <row r="619" spans="1:9" ht="15" customHeight="1" x14ac:dyDescent="0.25">
      <c r="A619" s="1">
        <v>361405</v>
      </c>
      <c r="B619" s="57" t="s">
        <v>1014</v>
      </c>
      <c r="C619" s="58">
        <v>520.84</v>
      </c>
      <c r="D619" s="58">
        <v>9.74</v>
      </c>
      <c r="E619" s="58">
        <v>520.84</v>
      </c>
      <c r="F619" s="58">
        <v>9.74</v>
      </c>
      <c r="G619">
        <v>0</v>
      </c>
      <c r="H619" s="59" t="s">
        <v>747</v>
      </c>
      <c r="I619">
        <v>1</v>
      </c>
    </row>
    <row r="620" spans="1:9" ht="15" customHeight="1" x14ac:dyDescent="0.25">
      <c r="A620" s="1">
        <v>361408</v>
      </c>
      <c r="B620" s="57" t="s">
        <v>1015</v>
      </c>
      <c r="C620" s="58">
        <v>1741.74</v>
      </c>
      <c r="D620" s="58">
        <v>8.1</v>
      </c>
      <c r="E620" s="58">
        <v>1741.74</v>
      </c>
      <c r="F620" s="58">
        <v>8.1</v>
      </c>
      <c r="G620">
        <v>0</v>
      </c>
      <c r="H620" s="59" t="s">
        <v>750</v>
      </c>
      <c r="I620">
        <v>1</v>
      </c>
    </row>
    <row r="621" spans="1:9" ht="15" customHeight="1" x14ac:dyDescent="0.25">
      <c r="A621" s="1">
        <v>361409</v>
      </c>
      <c r="B621" s="57" t="s">
        <v>1016</v>
      </c>
      <c r="C621" s="58">
        <v>8205.3700000000008</v>
      </c>
      <c r="D621" s="58">
        <v>40.98</v>
      </c>
      <c r="E621" s="58">
        <v>8205.3700000000008</v>
      </c>
      <c r="F621" s="58">
        <v>40.98</v>
      </c>
      <c r="G621">
        <v>0</v>
      </c>
      <c r="H621" s="59" t="s">
        <v>750</v>
      </c>
      <c r="I621">
        <v>1</v>
      </c>
    </row>
    <row r="622" spans="1:9" ht="15" customHeight="1" x14ac:dyDescent="0.25">
      <c r="A622" s="1">
        <v>361410</v>
      </c>
      <c r="B622" s="57" t="s">
        <v>376</v>
      </c>
      <c r="C622" s="58">
        <v>3134.74</v>
      </c>
      <c r="D622" s="58">
        <v>5.87</v>
      </c>
      <c r="E622" s="58">
        <v>3134.74</v>
      </c>
      <c r="F622" s="58">
        <v>5.87</v>
      </c>
      <c r="G622">
        <v>0</v>
      </c>
      <c r="H622" s="59" t="s">
        <v>747</v>
      </c>
      <c r="I622">
        <v>1</v>
      </c>
    </row>
    <row r="623" spans="1:9" ht="15" customHeight="1" x14ac:dyDescent="0.25">
      <c r="A623" s="1">
        <v>361412</v>
      </c>
      <c r="B623" s="57" t="s">
        <v>377</v>
      </c>
      <c r="C623" s="58">
        <v>4463.42</v>
      </c>
      <c r="D623" s="58">
        <v>26.18</v>
      </c>
      <c r="E623" s="58">
        <v>4463.42</v>
      </c>
      <c r="F623" s="58">
        <v>26.18</v>
      </c>
      <c r="G623">
        <v>0</v>
      </c>
      <c r="H623" s="59" t="s">
        <v>747</v>
      </c>
      <c r="I623">
        <v>1</v>
      </c>
    </row>
    <row r="624" spans="1:9" ht="15" customHeight="1" x14ac:dyDescent="0.25">
      <c r="A624" s="1">
        <v>361413</v>
      </c>
      <c r="B624" s="57" t="s">
        <v>1017</v>
      </c>
      <c r="C624" s="58">
        <v>1794.54</v>
      </c>
      <c r="D624" s="58">
        <v>5.44</v>
      </c>
      <c r="E624" s="58">
        <v>1794.54</v>
      </c>
      <c r="F624" s="58">
        <v>5.44</v>
      </c>
      <c r="G624">
        <v>0</v>
      </c>
      <c r="H624" s="59" t="s">
        <v>750</v>
      </c>
      <c r="I624">
        <v>1</v>
      </c>
    </row>
    <row r="625" spans="1:9" ht="15" customHeight="1" x14ac:dyDescent="0.25">
      <c r="A625" s="1">
        <v>361419</v>
      </c>
      <c r="B625" s="57" t="s">
        <v>378</v>
      </c>
      <c r="C625" s="58">
        <v>295.72000000000003</v>
      </c>
      <c r="D625" s="58">
        <v>3.44</v>
      </c>
      <c r="E625" s="58">
        <v>295.72000000000003</v>
      </c>
      <c r="F625" s="58">
        <v>3.44</v>
      </c>
      <c r="G625">
        <v>0</v>
      </c>
      <c r="H625" s="59" t="s">
        <v>747</v>
      </c>
      <c r="I625">
        <v>1</v>
      </c>
    </row>
    <row r="626" spans="1:9" ht="15" customHeight="1" x14ac:dyDescent="0.25">
      <c r="A626" s="1">
        <v>361422</v>
      </c>
      <c r="B626" s="57" t="s">
        <v>379</v>
      </c>
      <c r="C626" s="58">
        <v>2274.25</v>
      </c>
      <c r="D626" s="58">
        <v>29.53</v>
      </c>
      <c r="E626" s="58">
        <v>2274.25</v>
      </c>
      <c r="F626" s="58">
        <v>29.53</v>
      </c>
      <c r="G626">
        <v>0</v>
      </c>
      <c r="H626" s="59" t="s">
        <v>747</v>
      </c>
      <c r="I626">
        <v>1</v>
      </c>
    </row>
    <row r="627" spans="1:9" ht="15" customHeight="1" x14ac:dyDescent="0.25">
      <c r="A627" s="1">
        <v>361423</v>
      </c>
      <c r="B627" s="57" t="s">
        <v>1018</v>
      </c>
      <c r="C627" s="58">
        <v>1104.05</v>
      </c>
      <c r="D627" s="58">
        <v>9.51</v>
      </c>
      <c r="E627" s="58">
        <v>1104.05</v>
      </c>
      <c r="F627" s="58">
        <v>9.51</v>
      </c>
      <c r="G627">
        <v>0</v>
      </c>
      <c r="H627" s="59" t="s">
        <v>750</v>
      </c>
      <c r="I627">
        <v>1</v>
      </c>
    </row>
    <row r="628" spans="1:9" ht="15" customHeight="1" x14ac:dyDescent="0.25">
      <c r="A628" s="1">
        <v>361424</v>
      </c>
      <c r="B628" s="57" t="s">
        <v>1019</v>
      </c>
      <c r="C628" s="58">
        <v>707.51</v>
      </c>
      <c r="D628" s="58">
        <v>10.92</v>
      </c>
      <c r="E628" s="58">
        <v>707.51</v>
      </c>
      <c r="F628" s="58">
        <v>10.92</v>
      </c>
      <c r="G628">
        <v>0</v>
      </c>
      <c r="H628" s="59" t="s">
        <v>750</v>
      </c>
      <c r="I628">
        <v>1</v>
      </c>
    </row>
    <row r="629" spans="1:9" ht="15" customHeight="1" x14ac:dyDescent="0.25">
      <c r="A629" s="1">
        <v>361425</v>
      </c>
      <c r="B629" s="57" t="s">
        <v>380</v>
      </c>
      <c r="C629" s="58">
        <v>1393.28</v>
      </c>
      <c r="D629" s="58">
        <v>11.24</v>
      </c>
      <c r="E629" s="58">
        <v>1393.28</v>
      </c>
      <c r="F629" s="58">
        <v>11.24</v>
      </c>
      <c r="G629">
        <v>0</v>
      </c>
      <c r="H629" s="59" t="s">
        <v>747</v>
      </c>
      <c r="I629">
        <v>1</v>
      </c>
    </row>
    <row r="630" spans="1:9" ht="15" customHeight="1" x14ac:dyDescent="0.25">
      <c r="A630" s="1">
        <v>361426</v>
      </c>
      <c r="B630" s="57" t="s">
        <v>381</v>
      </c>
      <c r="C630" s="58">
        <v>496.41</v>
      </c>
      <c r="D630" s="58">
        <v>6.86</v>
      </c>
      <c r="E630" s="58">
        <v>496.41</v>
      </c>
      <c r="F630" s="58">
        <v>6.86</v>
      </c>
      <c r="G630">
        <v>0</v>
      </c>
      <c r="H630" s="59" t="s">
        <v>747</v>
      </c>
      <c r="I630">
        <v>1</v>
      </c>
    </row>
    <row r="631" spans="1:9" ht="15" customHeight="1" x14ac:dyDescent="0.25">
      <c r="A631" s="1">
        <v>361430</v>
      </c>
      <c r="B631" s="57" t="s">
        <v>1020</v>
      </c>
      <c r="C631" s="58">
        <v>10911.31</v>
      </c>
      <c r="D631" s="58">
        <v>20.74</v>
      </c>
      <c r="E631" s="58">
        <v>10911.31</v>
      </c>
      <c r="F631" s="58">
        <v>20.74</v>
      </c>
      <c r="G631">
        <v>0</v>
      </c>
      <c r="H631" s="59" t="s">
        <v>750</v>
      </c>
      <c r="I631">
        <v>1</v>
      </c>
    </row>
    <row r="632" spans="1:9" ht="15" customHeight="1" x14ac:dyDescent="0.25">
      <c r="A632" s="1">
        <v>361431</v>
      </c>
      <c r="B632" s="57" t="s">
        <v>1021</v>
      </c>
      <c r="C632" s="58">
        <v>3037.66</v>
      </c>
      <c r="D632" s="58">
        <v>9.74</v>
      </c>
      <c r="E632" s="58">
        <v>3037.66</v>
      </c>
      <c r="F632" s="58">
        <v>9.74</v>
      </c>
      <c r="G632">
        <v>0</v>
      </c>
      <c r="H632" s="59" t="s">
        <v>750</v>
      </c>
      <c r="I632">
        <v>1</v>
      </c>
    </row>
    <row r="633" spans="1:9" ht="15" customHeight="1" x14ac:dyDescent="0.25">
      <c r="A633" s="1">
        <v>361433</v>
      </c>
      <c r="B633" s="57" t="s">
        <v>382</v>
      </c>
      <c r="C633" s="58">
        <v>7205.07</v>
      </c>
      <c r="D633" s="58">
        <v>15.75</v>
      </c>
      <c r="E633" s="58">
        <v>7205.07</v>
      </c>
      <c r="F633" s="58">
        <v>15.75</v>
      </c>
      <c r="G633">
        <v>0</v>
      </c>
      <c r="H633" s="59" t="s">
        <v>747</v>
      </c>
      <c r="I633">
        <v>1</v>
      </c>
    </row>
    <row r="634" spans="1:9" ht="15" customHeight="1" x14ac:dyDescent="0.25">
      <c r="A634" s="1">
        <v>361439</v>
      </c>
      <c r="B634" s="57" t="s">
        <v>1022</v>
      </c>
      <c r="C634" s="58">
        <v>896.9</v>
      </c>
      <c r="D634" s="58">
        <v>4.5599999999999996</v>
      </c>
      <c r="E634" s="58">
        <v>896.9</v>
      </c>
      <c r="F634" s="58">
        <v>4.5599999999999996</v>
      </c>
      <c r="G634">
        <v>0</v>
      </c>
      <c r="H634" s="59" t="s">
        <v>750</v>
      </c>
      <c r="I634">
        <v>1</v>
      </c>
    </row>
    <row r="635" spans="1:9" ht="15" customHeight="1" x14ac:dyDescent="0.25">
      <c r="A635" s="1">
        <v>361440</v>
      </c>
      <c r="B635" s="57" t="s">
        <v>1023</v>
      </c>
      <c r="C635" s="58">
        <v>1984.46</v>
      </c>
      <c r="D635" s="58">
        <v>9.8800000000000008</v>
      </c>
      <c r="E635" s="58">
        <v>1984.46</v>
      </c>
      <c r="F635" s="58">
        <v>9.8800000000000008</v>
      </c>
      <c r="G635">
        <v>0</v>
      </c>
      <c r="H635" s="59" t="s">
        <v>750</v>
      </c>
      <c r="I635">
        <v>1</v>
      </c>
    </row>
    <row r="636" spans="1:9" ht="15" customHeight="1" x14ac:dyDescent="0.25">
      <c r="A636" s="1">
        <v>361442</v>
      </c>
      <c r="B636" s="57" t="s">
        <v>383</v>
      </c>
      <c r="C636" s="58">
        <v>7834.11</v>
      </c>
      <c r="D636" s="58">
        <v>30.03</v>
      </c>
      <c r="E636" s="58">
        <v>7834.11</v>
      </c>
      <c r="F636" s="58">
        <v>30.03</v>
      </c>
      <c r="G636">
        <v>0</v>
      </c>
      <c r="H636" s="59" t="s">
        <v>747</v>
      </c>
      <c r="I636">
        <v>1</v>
      </c>
    </row>
    <row r="637" spans="1:9" ht="15" customHeight="1" x14ac:dyDescent="0.25">
      <c r="A637" s="1">
        <v>361443</v>
      </c>
      <c r="B637" s="57" t="s">
        <v>1024</v>
      </c>
      <c r="C637" s="58">
        <v>12404.47</v>
      </c>
      <c r="D637" s="58">
        <v>11.82</v>
      </c>
      <c r="E637" s="58">
        <v>12404.47</v>
      </c>
      <c r="F637" s="58">
        <v>11.82</v>
      </c>
      <c r="G637">
        <v>0</v>
      </c>
      <c r="H637" s="59" t="s">
        <v>750</v>
      </c>
      <c r="I637">
        <v>1</v>
      </c>
    </row>
    <row r="638" spans="1:9" ht="15" customHeight="1" x14ac:dyDescent="0.25">
      <c r="A638" s="1">
        <v>361448</v>
      </c>
      <c r="B638" s="57" t="s">
        <v>384</v>
      </c>
      <c r="C638" s="58">
        <v>2420.27</v>
      </c>
      <c r="D638" s="58">
        <v>19.28</v>
      </c>
      <c r="E638" s="58">
        <v>2420.27</v>
      </c>
      <c r="F638" s="58">
        <v>19.28</v>
      </c>
      <c r="G638">
        <v>0</v>
      </c>
      <c r="H638" s="59" t="s">
        <v>747</v>
      </c>
      <c r="I638">
        <v>1</v>
      </c>
    </row>
    <row r="639" spans="1:9" ht="15" customHeight="1" x14ac:dyDescent="0.25">
      <c r="A639" s="1">
        <v>361450</v>
      </c>
      <c r="B639" s="57" t="s">
        <v>1025</v>
      </c>
      <c r="C639" s="58">
        <v>4835.49</v>
      </c>
      <c r="D639" s="58">
        <v>13.38</v>
      </c>
      <c r="E639" s="58">
        <v>4835.49</v>
      </c>
      <c r="F639" s="58">
        <v>13.38</v>
      </c>
      <c r="G639">
        <v>0</v>
      </c>
      <c r="H639" s="59" t="s">
        <v>750</v>
      </c>
      <c r="I639">
        <v>1</v>
      </c>
    </row>
    <row r="640" spans="1:9" ht="15" customHeight="1" x14ac:dyDescent="0.25">
      <c r="A640" s="1">
        <v>361451</v>
      </c>
      <c r="B640" s="57" t="s">
        <v>385</v>
      </c>
      <c r="C640" s="58">
        <v>14098.36</v>
      </c>
      <c r="D640" s="58">
        <v>3.75</v>
      </c>
      <c r="E640" s="58">
        <v>12075.26</v>
      </c>
      <c r="F640" s="58">
        <v>3.98</v>
      </c>
      <c r="G640">
        <v>1</v>
      </c>
      <c r="H640" s="59" t="s">
        <v>747</v>
      </c>
      <c r="I640">
        <v>1</v>
      </c>
    </row>
    <row r="641" spans="1:9" ht="15" customHeight="1" x14ac:dyDescent="0.25">
      <c r="A641" s="1">
        <v>361453</v>
      </c>
      <c r="B641" s="57" t="s">
        <v>386</v>
      </c>
      <c r="C641" s="58">
        <v>3048.68</v>
      </c>
      <c r="D641" s="58">
        <v>5.48</v>
      </c>
      <c r="E641" s="58">
        <v>3048.68</v>
      </c>
      <c r="F641" s="58">
        <v>5.48</v>
      </c>
      <c r="G641">
        <v>0</v>
      </c>
      <c r="H641" s="59" t="s">
        <v>747</v>
      </c>
      <c r="I641">
        <v>1</v>
      </c>
    </row>
    <row r="642" spans="1:9" ht="15" customHeight="1" x14ac:dyDescent="0.25">
      <c r="A642" s="1">
        <v>361454</v>
      </c>
      <c r="B642" s="57" t="s">
        <v>387</v>
      </c>
      <c r="C642" s="58">
        <v>3076.64</v>
      </c>
      <c r="D642" s="58">
        <v>31.33</v>
      </c>
      <c r="E642" s="58">
        <v>3076.64</v>
      </c>
      <c r="F642" s="58">
        <v>31.33</v>
      </c>
      <c r="G642">
        <v>0</v>
      </c>
      <c r="H642" s="59" t="s">
        <v>747</v>
      </c>
      <c r="I642">
        <v>1</v>
      </c>
    </row>
    <row r="643" spans="1:9" ht="15" customHeight="1" x14ac:dyDescent="0.25">
      <c r="A643" s="1">
        <v>361472</v>
      </c>
      <c r="B643" s="57" t="s">
        <v>1026</v>
      </c>
      <c r="C643" s="58">
        <v>3886.96</v>
      </c>
      <c r="D643" s="58">
        <v>5.55</v>
      </c>
      <c r="E643" s="58">
        <v>3886.96</v>
      </c>
      <c r="F643" s="58">
        <v>5.55</v>
      </c>
      <c r="G643">
        <v>0</v>
      </c>
      <c r="H643" s="59" t="s">
        <v>750</v>
      </c>
      <c r="I643">
        <v>1</v>
      </c>
    </row>
    <row r="644" spans="1:9" ht="15" customHeight="1" x14ac:dyDescent="0.25">
      <c r="A644" s="1">
        <v>361474</v>
      </c>
      <c r="B644" s="57" t="s">
        <v>1027</v>
      </c>
      <c r="C644" s="58">
        <v>512.48</v>
      </c>
      <c r="D644" s="58">
        <v>2.79</v>
      </c>
      <c r="E644" s="58">
        <v>512.48</v>
      </c>
      <c r="F644" s="58">
        <v>2.79</v>
      </c>
      <c r="G644">
        <v>0</v>
      </c>
      <c r="H644" s="59" t="s">
        <v>750</v>
      </c>
      <c r="I644">
        <v>1</v>
      </c>
    </row>
    <row r="645" spans="1:9" ht="15" customHeight="1" x14ac:dyDescent="0.25">
      <c r="A645" s="1">
        <v>361475</v>
      </c>
      <c r="B645" s="57" t="s">
        <v>1028</v>
      </c>
      <c r="C645" s="58">
        <v>3553.53</v>
      </c>
      <c r="D645" s="58">
        <v>4.91</v>
      </c>
      <c r="E645" s="58">
        <v>3553.53</v>
      </c>
      <c r="F645" s="58">
        <v>4.91</v>
      </c>
      <c r="G645">
        <v>0</v>
      </c>
      <c r="H645" s="59" t="s">
        <v>750</v>
      </c>
      <c r="I645">
        <v>1</v>
      </c>
    </row>
    <row r="646" spans="1:9" ht="15" customHeight="1" x14ac:dyDescent="0.25">
      <c r="A646" s="1">
        <v>361476</v>
      </c>
      <c r="B646" s="57" t="s">
        <v>1029</v>
      </c>
      <c r="C646" s="58">
        <v>506.02</v>
      </c>
      <c r="D646" s="58">
        <v>5.66</v>
      </c>
      <c r="E646" s="58">
        <v>506.02</v>
      </c>
      <c r="F646" s="58">
        <v>5.66</v>
      </c>
      <c r="G646">
        <v>0</v>
      </c>
      <c r="H646" s="59" t="s">
        <v>750</v>
      </c>
      <c r="I646">
        <v>1</v>
      </c>
    </row>
    <row r="647" spans="1:9" ht="15" customHeight="1" x14ac:dyDescent="0.25">
      <c r="A647" s="1">
        <v>361479</v>
      </c>
      <c r="B647" s="57" t="s">
        <v>1030</v>
      </c>
      <c r="C647" s="58">
        <v>17541.669999999998</v>
      </c>
      <c r="D647" s="58">
        <v>137.07</v>
      </c>
      <c r="E647" s="58">
        <v>17541.669999999998</v>
      </c>
      <c r="F647" s="58">
        <v>137.07</v>
      </c>
      <c r="G647">
        <v>0</v>
      </c>
      <c r="H647" s="59" t="s">
        <v>750</v>
      </c>
      <c r="I647">
        <v>1</v>
      </c>
    </row>
    <row r="648" spans="1:9" ht="15" customHeight="1" x14ac:dyDescent="0.25">
      <c r="A648" s="1">
        <v>361483</v>
      </c>
      <c r="B648" s="57" t="s">
        <v>388</v>
      </c>
      <c r="C648" s="58">
        <v>5322.57</v>
      </c>
      <c r="D648" s="58">
        <v>10.67</v>
      </c>
      <c r="E648" s="58">
        <v>5322.57</v>
      </c>
      <c r="F648" s="58">
        <v>10.67</v>
      </c>
      <c r="G648">
        <v>0</v>
      </c>
      <c r="H648" s="59" t="s">
        <v>747</v>
      </c>
      <c r="I648">
        <v>1</v>
      </c>
    </row>
    <row r="649" spans="1:9" ht="15" customHeight="1" x14ac:dyDescent="0.25">
      <c r="A649" s="1">
        <v>361485</v>
      </c>
      <c r="B649" s="57" t="s">
        <v>1031</v>
      </c>
      <c r="C649" s="58">
        <v>1109.22</v>
      </c>
      <c r="D649" s="58">
        <v>11.03</v>
      </c>
      <c r="E649" s="58">
        <v>1109.22</v>
      </c>
      <c r="F649" s="58">
        <v>11.03</v>
      </c>
      <c r="G649">
        <v>0</v>
      </c>
      <c r="H649" s="59" t="s">
        <v>747</v>
      </c>
      <c r="I649">
        <v>1</v>
      </c>
    </row>
    <row r="650" spans="1:9" ht="15" customHeight="1" x14ac:dyDescent="0.25">
      <c r="A650" s="1">
        <v>361487</v>
      </c>
      <c r="B650" s="57" t="s">
        <v>1032</v>
      </c>
      <c r="C650" s="58">
        <v>1505.69</v>
      </c>
      <c r="D650" s="58">
        <v>11.29</v>
      </c>
      <c r="E650" s="58">
        <v>1505.69</v>
      </c>
      <c r="F650" s="58">
        <v>11.29</v>
      </c>
      <c r="G650">
        <v>0</v>
      </c>
      <c r="H650" s="59" t="s">
        <v>750</v>
      </c>
      <c r="I650">
        <v>1</v>
      </c>
    </row>
    <row r="651" spans="1:9" ht="15" customHeight="1" x14ac:dyDescent="0.25">
      <c r="A651" s="1">
        <v>361491</v>
      </c>
      <c r="B651" s="57" t="s">
        <v>389</v>
      </c>
      <c r="C651" s="58">
        <v>3763.39</v>
      </c>
      <c r="D651" s="58">
        <v>4.93</v>
      </c>
      <c r="E651" s="58">
        <v>3763.39</v>
      </c>
      <c r="F651" s="58">
        <v>4.93</v>
      </c>
      <c r="G651">
        <v>0</v>
      </c>
      <c r="H651" s="59" t="s">
        <v>747</v>
      </c>
      <c r="I651">
        <v>1</v>
      </c>
    </row>
    <row r="652" spans="1:9" ht="15" customHeight="1" x14ac:dyDescent="0.25">
      <c r="A652" s="1">
        <v>361494</v>
      </c>
      <c r="B652" s="57" t="s">
        <v>390</v>
      </c>
      <c r="C652" s="58">
        <v>987.7</v>
      </c>
      <c r="D652" s="58">
        <v>10.38</v>
      </c>
      <c r="E652" s="58">
        <v>987.7</v>
      </c>
      <c r="F652" s="58">
        <v>10.38</v>
      </c>
      <c r="G652">
        <v>0</v>
      </c>
      <c r="H652" s="59" t="s">
        <v>747</v>
      </c>
      <c r="I652">
        <v>1</v>
      </c>
    </row>
    <row r="653" spans="1:9" ht="15" customHeight="1" x14ac:dyDescent="0.25">
      <c r="A653" s="1">
        <v>361495</v>
      </c>
      <c r="B653" s="57" t="s">
        <v>1033</v>
      </c>
      <c r="C653" s="58">
        <v>783.92</v>
      </c>
      <c r="D653" s="58">
        <v>7.46</v>
      </c>
      <c r="E653" s="58">
        <v>783.92</v>
      </c>
      <c r="F653" s="58">
        <v>7.46</v>
      </c>
      <c r="G653">
        <v>0</v>
      </c>
      <c r="H653" s="59" t="s">
        <v>750</v>
      </c>
      <c r="I653">
        <v>1</v>
      </c>
    </row>
    <row r="654" spans="1:9" ht="15" customHeight="1" x14ac:dyDescent="0.25">
      <c r="A654" s="1">
        <v>361499</v>
      </c>
      <c r="B654" s="57" t="s">
        <v>1034</v>
      </c>
      <c r="C654" s="58">
        <v>2624.45</v>
      </c>
      <c r="D654" s="58">
        <v>99.59</v>
      </c>
      <c r="E654" s="58">
        <v>2624.45</v>
      </c>
      <c r="F654" s="58">
        <v>99.59</v>
      </c>
      <c r="G654">
        <v>0</v>
      </c>
      <c r="H654" s="59" t="s">
        <v>750</v>
      </c>
      <c r="I654">
        <v>1</v>
      </c>
    </row>
    <row r="655" spans="1:9" ht="15" customHeight="1" x14ac:dyDescent="0.25">
      <c r="A655" s="1">
        <v>361500</v>
      </c>
      <c r="B655" s="57" t="s">
        <v>1035</v>
      </c>
      <c r="C655" s="58">
        <v>74.290000000000006</v>
      </c>
      <c r="D655" s="58">
        <v>2.4</v>
      </c>
      <c r="E655" s="58">
        <v>74.290000000000006</v>
      </c>
      <c r="F655" s="58">
        <v>2.4</v>
      </c>
      <c r="G655">
        <v>0</v>
      </c>
      <c r="H655" s="59" t="s">
        <v>750</v>
      </c>
      <c r="I655">
        <v>1</v>
      </c>
    </row>
    <row r="656" spans="1:9" ht="15" customHeight="1" x14ac:dyDescent="0.25">
      <c r="A656" s="1">
        <v>361501</v>
      </c>
      <c r="B656" s="57" t="s">
        <v>391</v>
      </c>
      <c r="C656" s="58">
        <v>4322.43</v>
      </c>
      <c r="D656" s="58">
        <v>7.38</v>
      </c>
      <c r="E656" s="58">
        <v>4322.43</v>
      </c>
      <c r="F656" s="58">
        <v>7.38</v>
      </c>
      <c r="G656">
        <v>0</v>
      </c>
      <c r="H656" s="59" t="s">
        <v>747</v>
      </c>
      <c r="I656">
        <v>1</v>
      </c>
    </row>
    <row r="657" spans="1:9" ht="15" customHeight="1" x14ac:dyDescent="0.25">
      <c r="A657" s="1">
        <v>361502</v>
      </c>
      <c r="B657" s="57" t="s">
        <v>1036</v>
      </c>
      <c r="C657" s="58">
        <v>1876.78</v>
      </c>
      <c r="D657" s="58">
        <v>7.7</v>
      </c>
      <c r="E657" s="58">
        <v>1876.78</v>
      </c>
      <c r="F657" s="58">
        <v>7.7</v>
      </c>
      <c r="G657">
        <v>0</v>
      </c>
      <c r="H657" s="59" t="s">
        <v>750</v>
      </c>
      <c r="I657">
        <v>1</v>
      </c>
    </row>
    <row r="658" spans="1:9" ht="15" customHeight="1" x14ac:dyDescent="0.25">
      <c r="A658" s="1">
        <v>361505</v>
      </c>
      <c r="B658" s="57" t="s">
        <v>1037</v>
      </c>
      <c r="C658" s="58">
        <v>7744.13</v>
      </c>
      <c r="D658" s="58">
        <v>2.3199999999999998</v>
      </c>
      <c r="E658" s="58">
        <v>7744.13</v>
      </c>
      <c r="F658" s="58">
        <v>2.3199999999999998</v>
      </c>
      <c r="G658">
        <v>0</v>
      </c>
      <c r="H658" s="59" t="s">
        <v>750</v>
      </c>
      <c r="I658">
        <v>1</v>
      </c>
    </row>
    <row r="659" spans="1:9" ht="15" customHeight="1" x14ac:dyDescent="0.25">
      <c r="A659" s="1">
        <v>361507</v>
      </c>
      <c r="B659" s="57" t="s">
        <v>392</v>
      </c>
      <c r="C659" s="58">
        <v>1445.21</v>
      </c>
      <c r="D659" s="58">
        <v>40.03</v>
      </c>
      <c r="E659" s="58">
        <v>1445.21</v>
      </c>
      <c r="F659" s="58">
        <v>40.03</v>
      </c>
      <c r="G659">
        <v>0</v>
      </c>
      <c r="H659" s="59" t="s">
        <v>747</v>
      </c>
      <c r="I659">
        <v>1</v>
      </c>
    </row>
    <row r="660" spans="1:9" ht="15" customHeight="1" x14ac:dyDescent="0.25">
      <c r="A660" s="1">
        <v>361508</v>
      </c>
      <c r="B660" s="57" t="s">
        <v>1038</v>
      </c>
      <c r="C660" s="58">
        <v>933.64</v>
      </c>
      <c r="D660" s="58">
        <v>10.94</v>
      </c>
      <c r="E660" s="58">
        <v>933.64</v>
      </c>
      <c r="F660" s="58">
        <v>10.94</v>
      </c>
      <c r="G660">
        <v>0</v>
      </c>
      <c r="H660" s="59" t="s">
        <v>750</v>
      </c>
      <c r="I660">
        <v>1</v>
      </c>
    </row>
    <row r="661" spans="1:9" ht="15" customHeight="1" x14ac:dyDescent="0.25">
      <c r="A661" s="1">
        <v>361510</v>
      </c>
      <c r="B661" s="57" t="s">
        <v>393</v>
      </c>
      <c r="C661" s="58">
        <v>1135.8800000000001</v>
      </c>
      <c r="D661" s="58">
        <v>4.3099999999999996</v>
      </c>
      <c r="E661" s="58">
        <v>1135.8800000000001</v>
      </c>
      <c r="F661" s="58">
        <v>4.3099999999999996</v>
      </c>
      <c r="G661">
        <v>0</v>
      </c>
      <c r="H661" s="59" t="s">
        <v>747</v>
      </c>
      <c r="I661">
        <v>1</v>
      </c>
    </row>
    <row r="662" spans="1:9" ht="15" customHeight="1" x14ac:dyDescent="0.25">
      <c r="A662" s="1">
        <v>361512</v>
      </c>
      <c r="B662" s="57" t="s">
        <v>1039</v>
      </c>
      <c r="C662" s="58">
        <v>177.76</v>
      </c>
      <c r="D662" s="58">
        <v>2.7</v>
      </c>
      <c r="E662" s="58">
        <v>177.76</v>
      </c>
      <c r="F662" s="58">
        <v>2.7</v>
      </c>
      <c r="G662">
        <v>0</v>
      </c>
      <c r="H662" s="59" t="s">
        <v>750</v>
      </c>
      <c r="I662">
        <v>1</v>
      </c>
    </row>
    <row r="663" spans="1:9" ht="15" customHeight="1" x14ac:dyDescent="0.25">
      <c r="A663" s="1">
        <v>361515</v>
      </c>
      <c r="B663" s="57" t="s">
        <v>1040</v>
      </c>
      <c r="C663" s="58">
        <v>1968.91</v>
      </c>
      <c r="D663" s="58">
        <v>29.17</v>
      </c>
      <c r="E663" s="58">
        <v>1968.91</v>
      </c>
      <c r="F663" s="58">
        <v>29.17</v>
      </c>
      <c r="G663">
        <v>0</v>
      </c>
      <c r="H663" s="59" t="s">
        <v>750</v>
      </c>
      <c r="I663">
        <v>1</v>
      </c>
    </row>
    <row r="664" spans="1:9" ht="15" customHeight="1" x14ac:dyDescent="0.25">
      <c r="A664" s="1">
        <v>361654</v>
      </c>
      <c r="B664" s="57" t="s">
        <v>436</v>
      </c>
      <c r="C664" s="58">
        <v>1514.67</v>
      </c>
      <c r="D664" s="58">
        <v>5.73</v>
      </c>
      <c r="E664" s="58">
        <v>1514.67</v>
      </c>
      <c r="F664" s="58">
        <v>5.73</v>
      </c>
      <c r="G664">
        <v>0</v>
      </c>
      <c r="H664" s="59" t="s">
        <v>750</v>
      </c>
      <c r="I664">
        <v>1</v>
      </c>
    </row>
    <row r="665" spans="1:9" ht="15" customHeight="1" x14ac:dyDescent="0.25">
      <c r="A665" s="1">
        <v>371516</v>
      </c>
      <c r="B665" s="57" t="s">
        <v>394</v>
      </c>
      <c r="C665" s="58">
        <v>2331.6</v>
      </c>
      <c r="D665" s="58">
        <v>2.34</v>
      </c>
      <c r="E665" s="58">
        <v>2331.6</v>
      </c>
      <c r="F665" s="58">
        <v>2.34</v>
      </c>
      <c r="G665">
        <v>0</v>
      </c>
      <c r="H665" s="59" t="s">
        <v>747</v>
      </c>
      <c r="I665">
        <v>1</v>
      </c>
    </row>
    <row r="666" spans="1:9" ht="15" customHeight="1" x14ac:dyDescent="0.25">
      <c r="A666" s="1">
        <v>371517</v>
      </c>
      <c r="B666" s="57" t="s">
        <v>395</v>
      </c>
      <c r="C666" s="58">
        <v>1022.91</v>
      </c>
      <c r="D666" s="58">
        <v>10.45</v>
      </c>
      <c r="E666" s="58">
        <v>1022.91</v>
      </c>
      <c r="F666" s="58">
        <v>10.45</v>
      </c>
      <c r="G666">
        <v>0</v>
      </c>
      <c r="H666" s="59" t="s">
        <v>747</v>
      </c>
      <c r="I666">
        <v>1</v>
      </c>
    </row>
    <row r="667" spans="1:9" ht="15" customHeight="1" x14ac:dyDescent="0.25">
      <c r="A667" s="1">
        <v>371518</v>
      </c>
      <c r="B667" s="57" t="s">
        <v>396</v>
      </c>
      <c r="C667" s="58">
        <v>181.28</v>
      </c>
      <c r="D667" s="58">
        <v>0.89</v>
      </c>
      <c r="E667" s="58">
        <v>181.28</v>
      </c>
      <c r="F667" s="58">
        <v>0.89</v>
      </c>
      <c r="G667">
        <v>0</v>
      </c>
      <c r="H667" s="59" t="s">
        <v>747</v>
      </c>
      <c r="I667">
        <v>1</v>
      </c>
    </row>
    <row r="668" spans="1:9" ht="15" customHeight="1" x14ac:dyDescent="0.25">
      <c r="A668" s="1">
        <v>371524</v>
      </c>
      <c r="B668" s="57" t="s">
        <v>1041</v>
      </c>
      <c r="C668" s="58">
        <v>6342.56</v>
      </c>
      <c r="D668" s="58">
        <v>32.76</v>
      </c>
      <c r="E668" s="58">
        <v>6342.56</v>
      </c>
      <c r="F668" s="58">
        <v>32.76</v>
      </c>
      <c r="G668">
        <v>0</v>
      </c>
      <c r="H668" s="59" t="s">
        <v>747</v>
      </c>
      <c r="I668">
        <v>1</v>
      </c>
    </row>
    <row r="669" spans="1:9" ht="15" customHeight="1" x14ac:dyDescent="0.25">
      <c r="A669" s="1">
        <v>371525</v>
      </c>
      <c r="B669" s="57" t="s">
        <v>397</v>
      </c>
      <c r="C669" s="58">
        <v>1539.54</v>
      </c>
      <c r="D669" s="58">
        <v>1.1499999999999999</v>
      </c>
      <c r="E669" s="58">
        <v>1539.54</v>
      </c>
      <c r="F669" s="58">
        <v>1.1499999999999999</v>
      </c>
      <c r="G669">
        <v>0</v>
      </c>
      <c r="H669" s="59" t="s">
        <v>747</v>
      </c>
      <c r="I669">
        <v>1</v>
      </c>
    </row>
    <row r="670" spans="1:9" ht="15" customHeight="1" x14ac:dyDescent="0.25">
      <c r="A670" s="1">
        <v>371526</v>
      </c>
      <c r="B670" s="57" t="s">
        <v>398</v>
      </c>
      <c r="C670" s="58">
        <v>1133.67</v>
      </c>
      <c r="D670" s="58">
        <v>3.06</v>
      </c>
      <c r="E670" s="58">
        <v>1133.67</v>
      </c>
      <c r="F670" s="58">
        <v>3.06</v>
      </c>
      <c r="G670">
        <v>0</v>
      </c>
      <c r="H670" s="59" t="s">
        <v>747</v>
      </c>
      <c r="I670">
        <v>1</v>
      </c>
    </row>
    <row r="671" spans="1:9" ht="15" customHeight="1" x14ac:dyDescent="0.25">
      <c r="A671" s="1">
        <v>371530</v>
      </c>
      <c r="B671" s="57" t="s">
        <v>1042</v>
      </c>
      <c r="C671" s="58">
        <v>1427.15</v>
      </c>
      <c r="D671" s="58">
        <v>1.22</v>
      </c>
      <c r="E671" s="58">
        <v>1427.15</v>
      </c>
      <c r="F671" s="58">
        <v>1.22</v>
      </c>
      <c r="G671">
        <v>0</v>
      </c>
      <c r="H671" s="59" t="s">
        <v>750</v>
      </c>
      <c r="I671">
        <v>1</v>
      </c>
    </row>
    <row r="672" spans="1:9" ht="15" customHeight="1" x14ac:dyDescent="0.25">
      <c r="A672" s="1">
        <v>371531</v>
      </c>
      <c r="B672" s="57" t="s">
        <v>399</v>
      </c>
      <c r="C672" s="58">
        <v>975.51</v>
      </c>
      <c r="D672" s="58">
        <v>4.26</v>
      </c>
      <c r="E672" s="58">
        <v>975.51</v>
      </c>
      <c r="F672" s="58">
        <v>4.26</v>
      </c>
      <c r="G672">
        <v>0</v>
      </c>
      <c r="H672" s="59" t="s">
        <v>747</v>
      </c>
      <c r="I672">
        <v>1</v>
      </c>
    </row>
    <row r="673" spans="1:9" ht="15" customHeight="1" x14ac:dyDescent="0.25">
      <c r="A673" s="1">
        <v>371532</v>
      </c>
      <c r="B673" s="57" t="s">
        <v>365</v>
      </c>
      <c r="C673" s="58">
        <v>2799.07</v>
      </c>
      <c r="D673" s="58">
        <v>0.43</v>
      </c>
      <c r="E673" s="58">
        <v>2799.07</v>
      </c>
      <c r="F673" s="58">
        <v>0.43</v>
      </c>
      <c r="G673">
        <v>0</v>
      </c>
      <c r="H673" s="59" t="s">
        <v>747</v>
      </c>
      <c r="I673">
        <v>1</v>
      </c>
    </row>
    <row r="674" spans="1:9" ht="15" customHeight="1" x14ac:dyDescent="0.25">
      <c r="A674" s="1">
        <v>371534</v>
      </c>
      <c r="B674" s="57" t="s">
        <v>400</v>
      </c>
      <c r="C674" s="58">
        <v>2408.6799999999998</v>
      </c>
      <c r="D674" s="58">
        <v>13.08</v>
      </c>
      <c r="E674" s="58">
        <v>2408.6799999999998</v>
      </c>
      <c r="F674" s="58">
        <v>13.08</v>
      </c>
      <c r="G674">
        <v>0</v>
      </c>
      <c r="H674" s="59" t="s">
        <v>747</v>
      </c>
      <c r="I674">
        <v>1</v>
      </c>
    </row>
    <row r="675" spans="1:9" ht="15" customHeight="1" x14ac:dyDescent="0.25">
      <c r="A675" s="1">
        <v>371536</v>
      </c>
      <c r="B675" s="57" t="s">
        <v>401</v>
      </c>
      <c r="C675" s="58">
        <v>688.36</v>
      </c>
      <c r="D675" s="58">
        <v>1.71</v>
      </c>
      <c r="E675" s="58">
        <v>688.36</v>
      </c>
      <c r="F675" s="58">
        <v>1.71</v>
      </c>
      <c r="G675">
        <v>0</v>
      </c>
      <c r="H675" s="59" t="s">
        <v>747</v>
      </c>
      <c r="I675">
        <v>1</v>
      </c>
    </row>
    <row r="676" spans="1:9" ht="15" customHeight="1" x14ac:dyDescent="0.25">
      <c r="A676" s="1">
        <v>371537</v>
      </c>
      <c r="B676" s="57" t="s">
        <v>402</v>
      </c>
      <c r="C676" s="58">
        <v>1295.55</v>
      </c>
      <c r="D676" s="58">
        <v>0.92</v>
      </c>
      <c r="E676" s="58">
        <v>1295.55</v>
      </c>
      <c r="F676" s="58">
        <v>0.92</v>
      </c>
      <c r="G676">
        <v>0</v>
      </c>
      <c r="H676" s="59" t="s">
        <v>747</v>
      </c>
      <c r="I676">
        <v>1</v>
      </c>
    </row>
    <row r="677" spans="1:9" ht="15" customHeight="1" x14ac:dyDescent="0.25">
      <c r="A677" s="1">
        <v>371540</v>
      </c>
      <c r="B677" s="57" t="s">
        <v>403</v>
      </c>
      <c r="C677" s="58">
        <v>852.49</v>
      </c>
      <c r="D677" s="58">
        <v>3.12</v>
      </c>
      <c r="E677" s="58">
        <v>852.49</v>
      </c>
      <c r="F677" s="58">
        <v>3.12</v>
      </c>
      <c r="G677">
        <v>0</v>
      </c>
      <c r="H677" s="59" t="s">
        <v>747</v>
      </c>
      <c r="I677">
        <v>1</v>
      </c>
    </row>
    <row r="678" spans="1:9" ht="15" customHeight="1" x14ac:dyDescent="0.25">
      <c r="A678" s="1">
        <v>371542</v>
      </c>
      <c r="B678" s="57" t="s">
        <v>404</v>
      </c>
      <c r="C678" s="58">
        <v>2646.52</v>
      </c>
      <c r="D678" s="58">
        <v>5.56</v>
      </c>
      <c r="E678" s="58">
        <v>2646.52</v>
      </c>
      <c r="F678" s="58">
        <v>5.56</v>
      </c>
      <c r="G678">
        <v>0</v>
      </c>
      <c r="H678" s="59" t="s">
        <v>747</v>
      </c>
      <c r="I678">
        <v>1</v>
      </c>
    </row>
    <row r="679" spans="1:9" ht="15" customHeight="1" x14ac:dyDescent="0.25">
      <c r="A679" s="1">
        <v>371553</v>
      </c>
      <c r="B679" s="57" t="s">
        <v>405</v>
      </c>
      <c r="C679" s="58">
        <v>2385.86</v>
      </c>
      <c r="D679" s="58">
        <v>2.63</v>
      </c>
      <c r="E679" s="58">
        <v>2385.86</v>
      </c>
      <c r="F679" s="58">
        <v>2.63</v>
      </c>
      <c r="G679">
        <v>0</v>
      </c>
      <c r="H679" s="59" t="s">
        <v>747</v>
      </c>
      <c r="I679">
        <v>1</v>
      </c>
    </row>
    <row r="680" spans="1:9" ht="15" customHeight="1" x14ac:dyDescent="0.25">
      <c r="A680" s="1">
        <v>371555</v>
      </c>
      <c r="B680" s="57" t="s">
        <v>1043</v>
      </c>
      <c r="C680" s="58">
        <v>4533.37</v>
      </c>
      <c r="D680" s="58">
        <v>8.34</v>
      </c>
      <c r="E680" s="58">
        <v>4533.37</v>
      </c>
      <c r="F680" s="58">
        <v>8.34</v>
      </c>
      <c r="G680">
        <v>0</v>
      </c>
      <c r="H680" s="59" t="s">
        <v>750</v>
      </c>
      <c r="I680">
        <v>1</v>
      </c>
    </row>
    <row r="681" spans="1:9" ht="15" customHeight="1" x14ac:dyDescent="0.25">
      <c r="A681" s="1">
        <v>371556</v>
      </c>
      <c r="B681" s="57" t="s">
        <v>1044</v>
      </c>
      <c r="C681" s="58">
        <v>1135.3800000000001</v>
      </c>
      <c r="D681" s="58">
        <v>7.66</v>
      </c>
      <c r="E681" s="58">
        <v>1135.3800000000001</v>
      </c>
      <c r="F681" s="58">
        <v>7.66</v>
      </c>
      <c r="G681">
        <v>0</v>
      </c>
      <c r="H681" s="59" t="s">
        <v>747</v>
      </c>
      <c r="I681">
        <v>1</v>
      </c>
    </row>
    <row r="682" spans="1:9" ht="15" customHeight="1" x14ac:dyDescent="0.25">
      <c r="A682" s="1">
        <v>371557</v>
      </c>
      <c r="B682" s="57" t="s">
        <v>406</v>
      </c>
      <c r="C682" s="58">
        <v>370.45</v>
      </c>
      <c r="D682" s="58">
        <v>0.96</v>
      </c>
      <c r="E682" s="58">
        <v>370.45</v>
      </c>
      <c r="F682" s="58">
        <v>0.96</v>
      </c>
      <c r="G682">
        <v>0</v>
      </c>
      <c r="H682" s="59" t="s">
        <v>747</v>
      </c>
      <c r="I682">
        <v>1</v>
      </c>
    </row>
    <row r="683" spans="1:9" ht="15" customHeight="1" x14ac:dyDescent="0.25">
      <c r="A683" s="1">
        <v>371558</v>
      </c>
      <c r="B683" s="57" t="s">
        <v>407</v>
      </c>
      <c r="C683" s="58">
        <v>799.3</v>
      </c>
      <c r="D683" s="58">
        <v>1.05</v>
      </c>
      <c r="E683" s="58">
        <v>799.3</v>
      </c>
      <c r="F683" s="58">
        <v>1.05</v>
      </c>
      <c r="G683">
        <v>0</v>
      </c>
      <c r="H683" s="59" t="s">
        <v>747</v>
      </c>
      <c r="I683">
        <v>1</v>
      </c>
    </row>
    <row r="684" spans="1:9" ht="15" customHeight="1" x14ac:dyDescent="0.25">
      <c r="A684" s="1">
        <v>371559</v>
      </c>
      <c r="B684" s="57" t="s">
        <v>408</v>
      </c>
      <c r="C684" s="58">
        <v>703.37</v>
      </c>
      <c r="D684" s="58">
        <v>7.91</v>
      </c>
      <c r="E684" s="58">
        <v>703.37</v>
      </c>
      <c r="F684" s="58">
        <v>7.91</v>
      </c>
      <c r="G684">
        <v>0</v>
      </c>
      <c r="H684" s="59" t="s">
        <v>747</v>
      </c>
      <c r="I684">
        <v>1</v>
      </c>
    </row>
    <row r="685" spans="1:9" ht="15" customHeight="1" x14ac:dyDescent="0.25">
      <c r="A685" s="1">
        <v>371561</v>
      </c>
      <c r="B685" s="57" t="s">
        <v>409</v>
      </c>
      <c r="C685" s="58">
        <v>702.77</v>
      </c>
      <c r="D685" s="58">
        <v>4.91</v>
      </c>
      <c r="E685" s="58">
        <v>702.77</v>
      </c>
      <c r="F685" s="58">
        <v>4.91</v>
      </c>
      <c r="G685">
        <v>0</v>
      </c>
      <c r="H685" s="59" t="s">
        <v>747</v>
      </c>
      <c r="I685">
        <v>1</v>
      </c>
    </row>
    <row r="686" spans="1:9" ht="15" customHeight="1" x14ac:dyDescent="0.25">
      <c r="A686" s="1">
        <v>371562</v>
      </c>
      <c r="B686" s="57" t="s">
        <v>410</v>
      </c>
      <c r="C686" s="58">
        <v>1202.58</v>
      </c>
      <c r="D686" s="58">
        <v>1.76</v>
      </c>
      <c r="E686" s="58">
        <v>1202.58</v>
      </c>
      <c r="F686" s="58">
        <v>1.76</v>
      </c>
      <c r="G686">
        <v>0</v>
      </c>
      <c r="H686" s="59" t="s">
        <v>747</v>
      </c>
      <c r="I686">
        <v>1</v>
      </c>
    </row>
    <row r="687" spans="1:9" ht="15" customHeight="1" x14ac:dyDescent="0.25">
      <c r="A687" s="1">
        <v>371563</v>
      </c>
      <c r="B687" s="57" t="s">
        <v>1045</v>
      </c>
      <c r="C687" s="58">
        <v>1057.0999999999999</v>
      </c>
      <c r="D687" s="58">
        <v>6.41</v>
      </c>
      <c r="E687" s="58">
        <v>1057.0999999999999</v>
      </c>
      <c r="F687" s="58">
        <v>6.41</v>
      </c>
      <c r="G687">
        <v>0</v>
      </c>
      <c r="H687" s="59" t="s">
        <v>750</v>
      </c>
      <c r="I687">
        <v>1</v>
      </c>
    </row>
    <row r="688" spans="1:9" ht="15" customHeight="1" x14ac:dyDescent="0.25">
      <c r="A688" s="1">
        <v>371565</v>
      </c>
      <c r="B688" s="57" t="s">
        <v>411</v>
      </c>
      <c r="C688" s="58">
        <v>613.48</v>
      </c>
      <c r="D688" s="58">
        <v>1</v>
      </c>
      <c r="E688" s="58">
        <v>613.48</v>
      </c>
      <c r="F688" s="58">
        <v>1</v>
      </c>
      <c r="G688">
        <v>0</v>
      </c>
      <c r="H688" s="59" t="s">
        <v>747</v>
      </c>
      <c r="I688">
        <v>1</v>
      </c>
    </row>
    <row r="689" spans="1:11" ht="15" customHeight="1" x14ac:dyDescent="0.25">
      <c r="A689" s="1">
        <v>371567</v>
      </c>
      <c r="B689" s="57" t="s">
        <v>1046</v>
      </c>
      <c r="C689" s="58">
        <v>1330.39</v>
      </c>
      <c r="D689" s="58">
        <v>2.42</v>
      </c>
      <c r="E689" s="58">
        <v>1330.39</v>
      </c>
      <c r="F689" s="58">
        <v>2.42</v>
      </c>
      <c r="G689">
        <v>0</v>
      </c>
      <c r="H689" s="59" t="s">
        <v>747</v>
      </c>
      <c r="I689">
        <v>1</v>
      </c>
    </row>
    <row r="690" spans="1:11" ht="15" customHeight="1" x14ac:dyDescent="0.25">
      <c r="A690" s="1">
        <v>371574</v>
      </c>
      <c r="B690" s="57" t="s">
        <v>412</v>
      </c>
      <c r="C690" s="58">
        <v>8627.3700000000008</v>
      </c>
      <c r="D690" s="58">
        <v>2.65</v>
      </c>
      <c r="E690" s="58">
        <v>8627.3700000000008</v>
      </c>
      <c r="F690" s="58">
        <v>2.65</v>
      </c>
      <c r="G690">
        <v>0</v>
      </c>
      <c r="H690" s="59" t="s">
        <v>747</v>
      </c>
      <c r="I690">
        <v>1</v>
      </c>
    </row>
    <row r="691" spans="1:11" ht="15" customHeight="1" x14ac:dyDescent="0.25">
      <c r="A691" s="1">
        <v>371576</v>
      </c>
      <c r="B691" s="57" t="s">
        <v>413</v>
      </c>
      <c r="C691" s="58">
        <v>7801.81</v>
      </c>
      <c r="D691" s="58">
        <v>3.2</v>
      </c>
      <c r="E691" s="58">
        <v>7801.81</v>
      </c>
      <c r="F691" s="58">
        <v>3.2</v>
      </c>
      <c r="G691">
        <v>0</v>
      </c>
      <c r="H691" s="59" t="s">
        <v>747</v>
      </c>
      <c r="I691">
        <v>1</v>
      </c>
    </row>
    <row r="692" spans="1:11" ht="15" customHeight="1" x14ac:dyDescent="0.25">
      <c r="A692" s="1">
        <v>371577</v>
      </c>
      <c r="B692" s="57" t="s">
        <v>414</v>
      </c>
      <c r="C692" s="58">
        <v>29235.46</v>
      </c>
      <c r="D692" s="58">
        <v>2.04</v>
      </c>
      <c r="E692" s="58">
        <v>29235.46</v>
      </c>
      <c r="F692" s="58">
        <v>2.04</v>
      </c>
      <c r="G692">
        <v>0</v>
      </c>
      <c r="H692" s="59" t="s">
        <v>747</v>
      </c>
      <c r="I692">
        <v>1</v>
      </c>
    </row>
    <row r="693" spans="1:11" ht="15" customHeight="1" x14ac:dyDescent="0.25">
      <c r="A693" s="1">
        <v>371581</v>
      </c>
      <c r="B693" s="57" t="s">
        <v>1047</v>
      </c>
      <c r="C693" s="58">
        <v>1725.72</v>
      </c>
      <c r="D693" s="58">
        <v>6.07</v>
      </c>
      <c r="E693" s="58">
        <v>1725.72</v>
      </c>
      <c r="F693" s="58">
        <v>6.07</v>
      </c>
      <c r="G693">
        <v>0</v>
      </c>
      <c r="H693" s="59" t="s">
        <v>750</v>
      </c>
      <c r="I693">
        <v>1</v>
      </c>
    </row>
    <row r="694" spans="1:11" ht="15" customHeight="1" x14ac:dyDescent="0.25">
      <c r="A694" s="1">
        <v>371582</v>
      </c>
      <c r="B694" s="57" t="s">
        <v>415</v>
      </c>
      <c r="C694" s="58">
        <v>1002.64</v>
      </c>
      <c r="D694" s="58">
        <v>5.33</v>
      </c>
      <c r="E694" s="58">
        <v>1002.64</v>
      </c>
      <c r="F694" s="58">
        <v>5.33</v>
      </c>
      <c r="G694">
        <v>0</v>
      </c>
      <c r="H694" s="59" t="s">
        <v>747</v>
      </c>
      <c r="I694">
        <v>1</v>
      </c>
    </row>
    <row r="695" spans="1:11" ht="15" customHeight="1" x14ac:dyDescent="0.25">
      <c r="A695" s="1">
        <v>371586</v>
      </c>
      <c r="B695" s="57" t="s">
        <v>416</v>
      </c>
      <c r="C695" s="58">
        <v>896.61</v>
      </c>
      <c r="D695" s="58">
        <v>0.91</v>
      </c>
      <c r="E695" s="58">
        <v>896.61</v>
      </c>
      <c r="F695" s="58">
        <v>0.91</v>
      </c>
      <c r="G695">
        <v>0</v>
      </c>
      <c r="H695" s="59" t="s">
        <v>747</v>
      </c>
      <c r="I695">
        <v>1</v>
      </c>
    </row>
    <row r="696" spans="1:11" ht="15" customHeight="1" x14ac:dyDescent="0.25">
      <c r="A696" s="1">
        <v>371590</v>
      </c>
      <c r="B696" s="57" t="s">
        <v>1048</v>
      </c>
      <c r="C696" s="58">
        <v>82.52</v>
      </c>
      <c r="D696" s="58">
        <v>1.45</v>
      </c>
      <c r="E696" s="58">
        <v>82.52</v>
      </c>
      <c r="F696" s="58">
        <v>1.45</v>
      </c>
      <c r="G696">
        <v>0</v>
      </c>
      <c r="H696" s="59" t="s">
        <v>750</v>
      </c>
      <c r="I696">
        <v>1</v>
      </c>
    </row>
    <row r="697" spans="1:11" ht="15" customHeight="1" x14ac:dyDescent="0.25">
      <c r="A697" s="1">
        <v>371591</v>
      </c>
      <c r="B697" s="57" t="s">
        <v>1049</v>
      </c>
      <c r="C697" s="58">
        <v>3508.82</v>
      </c>
      <c r="D697" s="58">
        <v>8.9</v>
      </c>
      <c r="E697" s="58">
        <v>3508.82</v>
      </c>
      <c r="F697" s="58">
        <v>8.9</v>
      </c>
      <c r="G697">
        <v>0</v>
      </c>
      <c r="H697" s="59" t="s">
        <v>747</v>
      </c>
      <c r="I697">
        <v>1</v>
      </c>
    </row>
    <row r="698" spans="1:11" ht="15" customHeight="1" x14ac:dyDescent="0.25">
      <c r="A698" s="1">
        <v>371592</v>
      </c>
      <c r="B698" s="57" t="s">
        <v>417</v>
      </c>
      <c r="C698" s="58">
        <v>1065.3399999999999</v>
      </c>
      <c r="D698" s="58">
        <v>6.58</v>
      </c>
      <c r="E698" s="58">
        <v>1065.3399999999999</v>
      </c>
      <c r="F698" s="58">
        <v>6.58</v>
      </c>
      <c r="G698">
        <v>0</v>
      </c>
      <c r="H698" s="59" t="s">
        <v>747</v>
      </c>
      <c r="I698">
        <v>1</v>
      </c>
    </row>
    <row r="699" spans="1:11" ht="15" customHeight="1" x14ac:dyDescent="0.25">
      <c r="A699" s="1">
        <v>371597</v>
      </c>
      <c r="B699" s="57" t="s">
        <v>418</v>
      </c>
      <c r="C699" s="58">
        <v>540.48</v>
      </c>
      <c r="D699" s="58">
        <v>1.33</v>
      </c>
      <c r="E699" s="58">
        <v>540.48</v>
      </c>
      <c r="F699" s="58">
        <v>1.33</v>
      </c>
      <c r="G699">
        <v>0</v>
      </c>
      <c r="H699" s="59" t="s">
        <v>747</v>
      </c>
      <c r="I699">
        <v>1</v>
      </c>
    </row>
    <row r="700" spans="1:11" ht="15" customHeight="1" x14ac:dyDescent="0.25">
      <c r="A700" s="1">
        <v>372455</v>
      </c>
      <c r="B700" s="57" t="s">
        <v>419</v>
      </c>
      <c r="C700" s="58">
        <v>897.04</v>
      </c>
      <c r="D700" s="58">
        <v>1.61</v>
      </c>
      <c r="E700" s="58">
        <v>897.04</v>
      </c>
      <c r="F700" s="58">
        <v>1.61</v>
      </c>
      <c r="G700">
        <v>0</v>
      </c>
      <c r="H700" s="59" t="s">
        <v>747</v>
      </c>
      <c r="I700">
        <v>1</v>
      </c>
    </row>
    <row r="701" spans="1:11" ht="15" customHeight="1" x14ac:dyDescent="0.25">
      <c r="A701" s="1">
        <v>381447</v>
      </c>
      <c r="B701" s="57" t="s">
        <v>420</v>
      </c>
      <c r="C701" s="58">
        <v>15708.34</v>
      </c>
      <c r="D701" s="58">
        <v>2.82</v>
      </c>
      <c r="E701" s="58">
        <v>15708.34</v>
      </c>
      <c r="F701" s="58">
        <v>2.82</v>
      </c>
      <c r="G701">
        <v>0</v>
      </c>
      <c r="H701" s="59" t="s">
        <v>747</v>
      </c>
      <c r="I701">
        <v>1</v>
      </c>
    </row>
    <row r="702" spans="1:11" ht="15" customHeight="1" x14ac:dyDescent="0.25">
      <c r="A702" s="1">
        <v>381509</v>
      </c>
      <c r="B702" s="57" t="s">
        <v>1039</v>
      </c>
      <c r="C702" s="58">
        <v>336</v>
      </c>
      <c r="D702" s="58">
        <v>4.0999999999999996</v>
      </c>
      <c r="E702" s="58">
        <v>336</v>
      </c>
      <c r="F702" s="58">
        <v>4.0999999999999996</v>
      </c>
      <c r="G702">
        <v>0</v>
      </c>
      <c r="H702" s="59" t="s">
        <v>750</v>
      </c>
      <c r="I702">
        <v>1</v>
      </c>
    </row>
    <row r="703" spans="1:11" ht="15" customHeight="1" x14ac:dyDescent="0.25">
      <c r="A703" s="1">
        <v>381601</v>
      </c>
      <c r="B703" s="57" t="s">
        <v>1050</v>
      </c>
      <c r="C703" s="58">
        <v>34.49</v>
      </c>
      <c r="D703" s="58">
        <v>1.88</v>
      </c>
      <c r="E703" s="58">
        <v>34.49</v>
      </c>
      <c r="F703" s="58">
        <v>1.88</v>
      </c>
      <c r="G703">
        <v>0</v>
      </c>
      <c r="H703" s="59" t="s">
        <v>750</v>
      </c>
      <c r="I703">
        <v>1</v>
      </c>
    </row>
    <row r="704" spans="1:11" ht="15" customHeight="1" x14ac:dyDescent="0.25">
      <c r="A704" s="1">
        <v>381604</v>
      </c>
      <c r="B704" s="57" t="s">
        <v>421</v>
      </c>
      <c r="C704" s="58">
        <v>6955.3</v>
      </c>
      <c r="D704" s="58">
        <v>1.34</v>
      </c>
      <c r="E704" s="58">
        <v>6955.3</v>
      </c>
      <c r="F704" s="58">
        <v>1.34</v>
      </c>
      <c r="G704">
        <v>0</v>
      </c>
      <c r="H704" s="59" t="s">
        <v>747</v>
      </c>
      <c r="I704">
        <v>1</v>
      </c>
      <c r="K704" s="51">
        <v>1</v>
      </c>
    </row>
    <row r="705" spans="1:9" ht="15" customHeight="1" x14ac:dyDescent="0.25">
      <c r="A705" s="1">
        <v>381607</v>
      </c>
      <c r="B705" s="57" t="s">
        <v>422</v>
      </c>
      <c r="C705" s="58">
        <v>7802.2</v>
      </c>
      <c r="D705" s="58">
        <v>1.03</v>
      </c>
      <c r="E705" s="58">
        <v>7802.2</v>
      </c>
      <c r="F705" s="58">
        <v>1.03</v>
      </c>
      <c r="G705">
        <v>0</v>
      </c>
      <c r="H705" s="59" t="s">
        <v>747</v>
      </c>
      <c r="I705">
        <v>1</v>
      </c>
    </row>
    <row r="706" spans="1:9" ht="15" customHeight="1" x14ac:dyDescent="0.25">
      <c r="A706" s="1">
        <v>381610</v>
      </c>
      <c r="B706" s="57" t="s">
        <v>423</v>
      </c>
      <c r="C706" s="58">
        <v>4545.05</v>
      </c>
      <c r="D706" s="58">
        <v>1.35</v>
      </c>
      <c r="E706" s="58">
        <v>4545.05</v>
      </c>
      <c r="F706" s="58">
        <v>1.35</v>
      </c>
      <c r="G706">
        <v>0</v>
      </c>
      <c r="H706" s="59" t="s">
        <v>747</v>
      </c>
      <c r="I706">
        <v>1</v>
      </c>
    </row>
    <row r="707" spans="1:9" ht="15" customHeight="1" x14ac:dyDescent="0.25">
      <c r="A707" s="1">
        <v>381611</v>
      </c>
      <c r="B707" s="57" t="s">
        <v>424</v>
      </c>
      <c r="C707" s="58">
        <v>9965.92</v>
      </c>
      <c r="D707" s="58">
        <v>2.16</v>
      </c>
      <c r="E707" s="58">
        <v>7928.79</v>
      </c>
      <c r="F707" s="58">
        <v>1.88</v>
      </c>
      <c r="G707">
        <v>1</v>
      </c>
      <c r="H707" s="59" t="s">
        <v>747</v>
      </c>
      <c r="I707">
        <v>1</v>
      </c>
    </row>
    <row r="708" spans="1:9" ht="15" customHeight="1" x14ac:dyDescent="0.25">
      <c r="A708" s="1">
        <v>381614</v>
      </c>
      <c r="B708" s="57" t="s">
        <v>1051</v>
      </c>
      <c r="C708" s="58">
        <v>1733.01</v>
      </c>
      <c r="D708" s="58">
        <v>2.2400000000000002</v>
      </c>
      <c r="E708" s="58">
        <v>1380.05</v>
      </c>
      <c r="F708" s="58">
        <v>2.02</v>
      </c>
      <c r="G708">
        <v>1</v>
      </c>
      <c r="H708" s="59" t="s">
        <v>750</v>
      </c>
      <c r="I708">
        <v>1</v>
      </c>
    </row>
    <row r="709" spans="1:9" ht="15" customHeight="1" x14ac:dyDescent="0.25">
      <c r="A709" s="1">
        <v>381615</v>
      </c>
      <c r="B709" s="57" t="s">
        <v>1052</v>
      </c>
      <c r="C709" s="58">
        <v>1804.45</v>
      </c>
      <c r="D709" s="58">
        <v>2.2200000000000002</v>
      </c>
      <c r="E709" s="58">
        <v>1804.45</v>
      </c>
      <c r="F709" s="58">
        <v>2.2200000000000002</v>
      </c>
      <c r="G709">
        <v>0</v>
      </c>
      <c r="H709" s="59" t="s">
        <v>750</v>
      </c>
      <c r="I709">
        <v>1</v>
      </c>
    </row>
    <row r="710" spans="1:9" ht="15" customHeight="1" x14ac:dyDescent="0.25">
      <c r="A710" s="1">
        <v>381616</v>
      </c>
      <c r="B710" s="57" t="s">
        <v>425</v>
      </c>
      <c r="C710" s="58">
        <v>2503.61</v>
      </c>
      <c r="D710" s="58">
        <v>1.46</v>
      </c>
      <c r="E710" s="58">
        <v>2503.61</v>
      </c>
      <c r="F710" s="58">
        <v>1.46</v>
      </c>
      <c r="G710">
        <v>0</v>
      </c>
      <c r="H710" s="59" t="s">
        <v>747</v>
      </c>
      <c r="I710">
        <v>1</v>
      </c>
    </row>
    <row r="711" spans="1:9" ht="15" customHeight="1" x14ac:dyDescent="0.25">
      <c r="A711" s="1">
        <v>381617</v>
      </c>
      <c r="B711" s="57" t="s">
        <v>426</v>
      </c>
      <c r="C711" s="58">
        <v>1387.27</v>
      </c>
      <c r="D711" s="58">
        <v>1.58</v>
      </c>
      <c r="E711" s="58">
        <v>1387.27</v>
      </c>
      <c r="F711" s="58">
        <v>1.58</v>
      </c>
      <c r="G711">
        <v>0</v>
      </c>
      <c r="H711" s="59" t="s">
        <v>747</v>
      </c>
      <c r="I711">
        <v>1</v>
      </c>
    </row>
    <row r="712" spans="1:9" ht="15" customHeight="1" x14ac:dyDescent="0.25">
      <c r="A712" s="1">
        <v>381622</v>
      </c>
      <c r="B712" s="57" t="s">
        <v>1053</v>
      </c>
      <c r="C712" s="58">
        <v>839.57</v>
      </c>
      <c r="D712" s="58">
        <v>2.89</v>
      </c>
      <c r="E712" s="58">
        <v>839.57</v>
      </c>
      <c r="F712" s="58">
        <v>2.89</v>
      </c>
      <c r="G712">
        <v>0</v>
      </c>
      <c r="H712" s="59" t="s">
        <v>750</v>
      </c>
      <c r="I712">
        <v>1</v>
      </c>
    </row>
    <row r="713" spans="1:9" ht="15" customHeight="1" x14ac:dyDescent="0.25">
      <c r="A713" s="1">
        <v>381625</v>
      </c>
      <c r="B713" s="57" t="s">
        <v>427</v>
      </c>
      <c r="C713" s="58">
        <v>5008.87</v>
      </c>
      <c r="D713" s="58">
        <v>1.34</v>
      </c>
      <c r="E713" s="58">
        <v>4828.55</v>
      </c>
      <c r="F713" s="58">
        <v>1.35</v>
      </c>
      <c r="G713">
        <v>1</v>
      </c>
      <c r="H713" s="59" t="s">
        <v>747</v>
      </c>
      <c r="I713">
        <v>1</v>
      </c>
    </row>
    <row r="714" spans="1:9" ht="15" customHeight="1" x14ac:dyDescent="0.25">
      <c r="A714" s="1">
        <v>381630</v>
      </c>
      <c r="B714" s="57" t="s">
        <v>428</v>
      </c>
      <c r="C714" s="58">
        <v>6876.37</v>
      </c>
      <c r="D714" s="58">
        <v>2.31</v>
      </c>
      <c r="E714" s="58">
        <v>6876.37</v>
      </c>
      <c r="F714" s="58">
        <v>2.31</v>
      </c>
      <c r="G714">
        <v>0</v>
      </c>
      <c r="H714" s="59" t="s">
        <v>747</v>
      </c>
      <c r="I714">
        <v>1</v>
      </c>
    </row>
    <row r="715" spans="1:9" ht="15" customHeight="1" x14ac:dyDescent="0.25">
      <c r="A715" s="1">
        <v>381631</v>
      </c>
      <c r="B715" s="57" t="s">
        <v>1054</v>
      </c>
      <c r="C715" s="58">
        <v>4359.63</v>
      </c>
      <c r="D715" s="58">
        <v>2.66</v>
      </c>
      <c r="E715" s="58">
        <v>3478.58</v>
      </c>
      <c r="F715" s="58">
        <v>2.9</v>
      </c>
      <c r="G715">
        <v>1</v>
      </c>
      <c r="H715" s="59" t="s">
        <v>747</v>
      </c>
      <c r="I715">
        <v>1</v>
      </c>
    </row>
    <row r="716" spans="1:9" ht="15" customHeight="1" x14ac:dyDescent="0.25">
      <c r="A716" s="1">
        <v>381632</v>
      </c>
      <c r="B716" s="57" t="s">
        <v>429</v>
      </c>
      <c r="C716" s="58">
        <v>9299.4599999999991</v>
      </c>
      <c r="D716" s="58">
        <v>1.6</v>
      </c>
      <c r="E716" s="58">
        <v>7682.34</v>
      </c>
      <c r="F716" s="58">
        <v>1.52</v>
      </c>
      <c r="G716">
        <v>1</v>
      </c>
      <c r="H716" s="59" t="s">
        <v>747</v>
      </c>
      <c r="I716">
        <v>1</v>
      </c>
    </row>
    <row r="717" spans="1:9" ht="15" customHeight="1" x14ac:dyDescent="0.25">
      <c r="A717" s="1">
        <v>381636</v>
      </c>
      <c r="B717" s="57" t="s">
        <v>430</v>
      </c>
      <c r="C717" s="58">
        <v>10601.87</v>
      </c>
      <c r="D717" s="58">
        <v>2.9</v>
      </c>
      <c r="E717" s="58">
        <v>10601.87</v>
      </c>
      <c r="F717" s="58">
        <v>2.9</v>
      </c>
      <c r="G717">
        <v>0</v>
      </c>
      <c r="H717" s="59" t="s">
        <v>747</v>
      </c>
      <c r="I717">
        <v>1</v>
      </c>
    </row>
    <row r="718" spans="1:9" ht="15" customHeight="1" x14ac:dyDescent="0.25">
      <c r="A718" s="1">
        <v>381637</v>
      </c>
      <c r="B718" s="57" t="s">
        <v>431</v>
      </c>
      <c r="C718" s="58">
        <v>14797.03</v>
      </c>
      <c r="D718" s="58">
        <v>1.91</v>
      </c>
      <c r="E718" s="58">
        <v>14797.03</v>
      </c>
      <c r="F718" s="58">
        <v>1.91</v>
      </c>
      <c r="G718">
        <v>0</v>
      </c>
      <c r="H718" s="59" t="s">
        <v>747</v>
      </c>
      <c r="I718">
        <v>1</v>
      </c>
    </row>
    <row r="719" spans="1:9" ht="15" customHeight="1" x14ac:dyDescent="0.25">
      <c r="A719" s="1">
        <v>381638</v>
      </c>
      <c r="B719" s="57" t="s">
        <v>1055</v>
      </c>
      <c r="C719" s="58">
        <v>965.63</v>
      </c>
      <c r="D719" s="58">
        <v>1.26</v>
      </c>
      <c r="E719" s="58">
        <v>965.63</v>
      </c>
      <c r="F719" s="58">
        <v>1.26</v>
      </c>
      <c r="G719">
        <v>0</v>
      </c>
      <c r="H719" s="59" t="s">
        <v>750</v>
      </c>
      <c r="I719">
        <v>1</v>
      </c>
    </row>
    <row r="720" spans="1:9" ht="15" customHeight="1" x14ac:dyDescent="0.25">
      <c r="A720" s="1">
        <v>382247</v>
      </c>
      <c r="B720" s="57" t="s">
        <v>432</v>
      </c>
      <c r="C720" s="58">
        <v>8146.77</v>
      </c>
      <c r="D720" s="58">
        <v>10.09</v>
      </c>
      <c r="E720" s="58">
        <v>237.12</v>
      </c>
      <c r="F720" s="58">
        <v>0.52</v>
      </c>
      <c r="G720">
        <v>1</v>
      </c>
      <c r="H720" s="59" t="s">
        <v>747</v>
      </c>
      <c r="I720">
        <v>1</v>
      </c>
    </row>
    <row r="721" spans="1:10" ht="15" customHeight="1" x14ac:dyDescent="0.25">
      <c r="A721" s="1">
        <v>383303</v>
      </c>
      <c r="B721" s="57" t="s">
        <v>433</v>
      </c>
      <c r="C721" s="58">
        <v>32501.35</v>
      </c>
      <c r="D721" s="58">
        <v>5.96</v>
      </c>
      <c r="E721" s="58">
        <v>31871.49</v>
      </c>
      <c r="F721" s="58">
        <v>5.94</v>
      </c>
      <c r="G721">
        <v>1</v>
      </c>
      <c r="H721" s="59" t="s">
        <v>747</v>
      </c>
      <c r="I721">
        <v>1</v>
      </c>
    </row>
    <row r="722" spans="1:10" ht="15" customHeight="1" x14ac:dyDescent="0.25">
      <c r="A722" s="1">
        <v>391405</v>
      </c>
      <c r="B722" s="57" t="s">
        <v>1056</v>
      </c>
      <c r="C722" s="58">
        <v>500.35</v>
      </c>
      <c r="D722" s="58">
        <v>15.2</v>
      </c>
      <c r="E722" s="58"/>
      <c r="F722" s="58"/>
      <c r="G722">
        <v>1</v>
      </c>
      <c r="H722" s="59" t="s">
        <v>747</v>
      </c>
      <c r="I722">
        <v>1</v>
      </c>
    </row>
    <row r="723" spans="1:10" ht="15" customHeight="1" x14ac:dyDescent="0.25">
      <c r="A723" s="1">
        <v>391640</v>
      </c>
      <c r="B723" s="57" t="s">
        <v>1057</v>
      </c>
      <c r="C723" s="58">
        <v>1430.89</v>
      </c>
      <c r="D723" s="58">
        <v>4.0599999999999996</v>
      </c>
      <c r="E723" s="58">
        <v>1430.89</v>
      </c>
      <c r="F723" s="58">
        <v>4.0599999999999996</v>
      </c>
      <c r="G723">
        <v>0</v>
      </c>
      <c r="H723" s="59" t="s">
        <v>750</v>
      </c>
      <c r="I723">
        <v>1</v>
      </c>
    </row>
    <row r="724" spans="1:10" ht="15" customHeight="1" x14ac:dyDescent="0.25">
      <c r="A724" s="1">
        <v>391642</v>
      </c>
      <c r="B724" s="57" t="s">
        <v>434</v>
      </c>
      <c r="C724" s="58">
        <v>2681</v>
      </c>
      <c r="D724" s="58">
        <v>10.37</v>
      </c>
      <c r="E724" s="58">
        <v>2681</v>
      </c>
      <c r="F724" s="58">
        <v>10.37</v>
      </c>
      <c r="G724">
        <v>0</v>
      </c>
      <c r="H724" s="59" t="s">
        <v>747</v>
      </c>
      <c r="I724">
        <v>1</v>
      </c>
    </row>
    <row r="725" spans="1:10" ht="15" customHeight="1" x14ac:dyDescent="0.25">
      <c r="A725" s="1">
        <v>391647</v>
      </c>
      <c r="B725" s="57" t="s">
        <v>435</v>
      </c>
      <c r="C725" s="58">
        <v>2596.0300000000002</v>
      </c>
      <c r="D725" s="58">
        <v>0.7</v>
      </c>
      <c r="E725" s="58">
        <v>2596.0300000000002</v>
      </c>
      <c r="F725" s="58">
        <v>0.7</v>
      </c>
      <c r="G725">
        <v>0</v>
      </c>
      <c r="H725" s="59" t="s">
        <v>747</v>
      </c>
      <c r="I725">
        <v>1</v>
      </c>
      <c r="J725" s="51" t="s">
        <v>1147</v>
      </c>
    </row>
    <row r="726" spans="1:10" ht="15" customHeight="1" x14ac:dyDescent="0.25">
      <c r="A726" s="1">
        <v>391649</v>
      </c>
      <c r="B726" s="57" t="s">
        <v>1058</v>
      </c>
      <c r="C726" s="58">
        <v>951.71</v>
      </c>
      <c r="D726" s="58">
        <v>359.48</v>
      </c>
      <c r="E726" s="58">
        <v>951.71</v>
      </c>
      <c r="F726" s="58">
        <v>359.48</v>
      </c>
      <c r="G726">
        <v>0</v>
      </c>
      <c r="H726" s="59" t="s">
        <v>750</v>
      </c>
      <c r="I726">
        <v>1</v>
      </c>
    </row>
    <row r="727" spans="1:10" ht="15" customHeight="1" x14ac:dyDescent="0.25">
      <c r="A727" s="1">
        <v>391650</v>
      </c>
      <c r="B727" s="57" t="s">
        <v>1059</v>
      </c>
      <c r="C727" s="58">
        <v>8477.41</v>
      </c>
      <c r="D727" s="58">
        <v>683.35</v>
      </c>
      <c r="E727" s="58">
        <v>8477.41</v>
      </c>
      <c r="F727" s="58">
        <v>683.35</v>
      </c>
      <c r="G727">
        <v>0</v>
      </c>
      <c r="H727" s="59" t="s">
        <v>750</v>
      </c>
      <c r="I727">
        <v>1</v>
      </c>
    </row>
    <row r="728" spans="1:10" ht="15" customHeight="1" x14ac:dyDescent="0.25">
      <c r="A728" s="1">
        <v>391652</v>
      </c>
      <c r="B728" s="57" t="s">
        <v>1060</v>
      </c>
      <c r="C728" s="58">
        <v>5773.37</v>
      </c>
      <c r="D728" s="58">
        <v>5.37</v>
      </c>
      <c r="E728" s="58">
        <v>5773.37</v>
      </c>
      <c r="F728" s="58">
        <v>5.37</v>
      </c>
      <c r="G728">
        <v>0</v>
      </c>
      <c r="H728" s="59" t="s">
        <v>747</v>
      </c>
      <c r="I728">
        <v>1</v>
      </c>
    </row>
    <row r="729" spans="1:10" ht="15" customHeight="1" x14ac:dyDescent="0.25">
      <c r="A729" s="1">
        <v>391653</v>
      </c>
      <c r="B729" s="57" t="s">
        <v>1061</v>
      </c>
      <c r="C729" s="58">
        <v>233.46</v>
      </c>
      <c r="D729" s="58">
        <v>185.06</v>
      </c>
      <c r="E729" s="58">
        <v>233.46</v>
      </c>
      <c r="F729" s="58">
        <v>185.06</v>
      </c>
      <c r="G729">
        <v>0</v>
      </c>
      <c r="H729" s="59" t="s">
        <v>750</v>
      </c>
      <c r="I729">
        <v>1</v>
      </c>
    </row>
    <row r="730" spans="1:10" ht="15" customHeight="1" x14ac:dyDescent="0.25">
      <c r="A730" s="1">
        <v>391654</v>
      </c>
      <c r="B730" s="57" t="s">
        <v>436</v>
      </c>
      <c r="C730" s="58">
        <v>13975.05</v>
      </c>
      <c r="D730" s="58">
        <v>3.97</v>
      </c>
      <c r="E730" s="58">
        <v>13975.05</v>
      </c>
      <c r="F730" s="58">
        <v>3.97</v>
      </c>
      <c r="G730">
        <v>0</v>
      </c>
      <c r="H730" s="59" t="s">
        <v>747</v>
      </c>
      <c r="I730">
        <v>1</v>
      </c>
    </row>
    <row r="731" spans="1:10" ht="15" customHeight="1" x14ac:dyDescent="0.25">
      <c r="A731" s="1">
        <v>391657</v>
      </c>
      <c r="B731" s="57" t="s">
        <v>437</v>
      </c>
      <c r="C731" s="58">
        <v>6382.91</v>
      </c>
      <c r="D731" s="58">
        <v>8.74</v>
      </c>
      <c r="E731" s="58">
        <v>6382.91</v>
      </c>
      <c r="F731" s="58">
        <v>8.74</v>
      </c>
      <c r="G731">
        <v>0</v>
      </c>
      <c r="H731" s="59" t="s">
        <v>747</v>
      </c>
      <c r="I731">
        <v>1</v>
      </c>
    </row>
    <row r="732" spans="1:10" ht="15" customHeight="1" x14ac:dyDescent="0.25">
      <c r="A732" s="1">
        <v>391659</v>
      </c>
      <c r="B732" s="57" t="s">
        <v>1062</v>
      </c>
      <c r="C732" s="58">
        <v>14234.29</v>
      </c>
      <c r="D732" s="58">
        <v>0.87</v>
      </c>
      <c r="E732" s="58">
        <v>14234.29</v>
      </c>
      <c r="F732" s="58">
        <v>0.87</v>
      </c>
      <c r="G732">
        <v>0</v>
      </c>
      <c r="H732" s="59" t="s">
        <v>747</v>
      </c>
      <c r="I732">
        <v>1</v>
      </c>
    </row>
    <row r="733" spans="1:10" ht="15" customHeight="1" x14ac:dyDescent="0.25">
      <c r="A733" s="1">
        <v>391660</v>
      </c>
      <c r="B733" s="57" t="s">
        <v>1063</v>
      </c>
      <c r="C733" s="58">
        <v>6442.19</v>
      </c>
      <c r="D733" s="58">
        <v>4.3</v>
      </c>
      <c r="E733" s="58">
        <v>6442.19</v>
      </c>
      <c r="F733" s="58">
        <v>4.3</v>
      </c>
      <c r="G733">
        <v>0</v>
      </c>
      <c r="H733" s="59" t="s">
        <v>750</v>
      </c>
      <c r="I733">
        <v>1</v>
      </c>
    </row>
    <row r="734" spans="1:10" ht="15" customHeight="1" x14ac:dyDescent="0.25">
      <c r="A734" s="1">
        <v>391664</v>
      </c>
      <c r="B734" s="57" t="s">
        <v>1064</v>
      </c>
      <c r="C734" s="58">
        <v>3624.89</v>
      </c>
      <c r="D734" s="58">
        <v>1.59</v>
      </c>
      <c r="E734" s="58">
        <v>3624.89</v>
      </c>
      <c r="F734" s="58">
        <v>1.59</v>
      </c>
      <c r="G734">
        <v>0</v>
      </c>
      <c r="H734" s="59" t="s">
        <v>750</v>
      </c>
      <c r="I734">
        <v>1</v>
      </c>
    </row>
    <row r="735" spans="1:10" ht="15" customHeight="1" x14ac:dyDescent="0.25">
      <c r="A735" s="1">
        <v>391666</v>
      </c>
      <c r="B735" s="57" t="s">
        <v>438</v>
      </c>
      <c r="C735" s="58">
        <v>532.98</v>
      </c>
      <c r="D735" s="58">
        <v>10.99</v>
      </c>
      <c r="E735" s="58">
        <v>532.98</v>
      </c>
      <c r="F735" s="58">
        <v>10.99</v>
      </c>
      <c r="G735">
        <v>0</v>
      </c>
      <c r="H735" s="59" t="s">
        <v>747</v>
      </c>
      <c r="I735">
        <v>1</v>
      </c>
    </row>
    <row r="736" spans="1:10" ht="15" customHeight="1" x14ac:dyDescent="0.25">
      <c r="A736" s="1">
        <v>391667</v>
      </c>
      <c r="B736" s="57" t="s">
        <v>1065</v>
      </c>
      <c r="C736" s="58">
        <v>422.81</v>
      </c>
      <c r="D736" s="58">
        <v>1.69</v>
      </c>
      <c r="E736" s="58">
        <v>422.81</v>
      </c>
      <c r="F736" s="58">
        <v>1.69</v>
      </c>
      <c r="G736">
        <v>0</v>
      </c>
      <c r="H736" s="59" t="s">
        <v>747</v>
      </c>
      <c r="I736">
        <v>1</v>
      </c>
    </row>
    <row r="737" spans="1:9" ht="15" customHeight="1" x14ac:dyDescent="0.25">
      <c r="A737" s="1">
        <v>391668</v>
      </c>
      <c r="B737" s="57" t="s">
        <v>439</v>
      </c>
      <c r="C737" s="58">
        <v>653.38</v>
      </c>
      <c r="D737" s="58">
        <v>0.89</v>
      </c>
      <c r="E737" s="58">
        <v>653.38</v>
      </c>
      <c r="F737" s="58">
        <v>0.89</v>
      </c>
      <c r="G737">
        <v>0</v>
      </c>
      <c r="H737" s="59" t="s">
        <v>747</v>
      </c>
      <c r="I737">
        <v>1</v>
      </c>
    </row>
    <row r="738" spans="1:9" ht="15" customHeight="1" x14ac:dyDescent="0.25">
      <c r="A738" s="1">
        <v>391669</v>
      </c>
      <c r="B738" s="57" t="s">
        <v>1066</v>
      </c>
      <c r="C738" s="58">
        <v>1887.71</v>
      </c>
      <c r="D738" s="58">
        <v>3.12</v>
      </c>
      <c r="E738" s="58">
        <v>1887.71</v>
      </c>
      <c r="F738" s="58">
        <v>3.12</v>
      </c>
      <c r="G738">
        <v>0</v>
      </c>
      <c r="H738" s="59" t="s">
        <v>747</v>
      </c>
      <c r="I738">
        <v>1</v>
      </c>
    </row>
    <row r="739" spans="1:9" ht="15" customHeight="1" x14ac:dyDescent="0.25">
      <c r="A739" s="1">
        <v>391670</v>
      </c>
      <c r="B739" s="57" t="s">
        <v>440</v>
      </c>
      <c r="C739" s="58">
        <v>4120.51</v>
      </c>
      <c r="D739" s="58">
        <v>1.83</v>
      </c>
      <c r="E739" s="58">
        <v>4120.51</v>
      </c>
      <c r="F739" s="58">
        <v>1.83</v>
      </c>
      <c r="G739">
        <v>0</v>
      </c>
      <c r="H739" s="59" t="s">
        <v>747</v>
      </c>
      <c r="I739">
        <v>1</v>
      </c>
    </row>
    <row r="740" spans="1:9" ht="15" customHeight="1" x14ac:dyDescent="0.25">
      <c r="A740" s="1">
        <v>391671</v>
      </c>
      <c r="B740" s="57" t="s">
        <v>1067</v>
      </c>
      <c r="C740" s="58">
        <v>2071.02</v>
      </c>
      <c r="D740" s="58">
        <v>5.04</v>
      </c>
      <c r="E740" s="58">
        <v>2071.02</v>
      </c>
      <c r="F740" s="58">
        <v>5.04</v>
      </c>
      <c r="G740">
        <v>0</v>
      </c>
      <c r="H740" s="59" t="s">
        <v>750</v>
      </c>
      <c r="I740">
        <v>1</v>
      </c>
    </row>
    <row r="741" spans="1:9" ht="15" customHeight="1" x14ac:dyDescent="0.25">
      <c r="A741" s="1">
        <v>391674</v>
      </c>
      <c r="B741" s="57" t="s">
        <v>1068</v>
      </c>
      <c r="C741" s="58">
        <v>2052.9499999999998</v>
      </c>
      <c r="D741" s="58">
        <v>2.54</v>
      </c>
      <c r="E741" s="58">
        <v>2052.9499999999998</v>
      </c>
      <c r="F741" s="58">
        <v>2.54</v>
      </c>
      <c r="G741">
        <v>0</v>
      </c>
      <c r="H741" s="59" t="s">
        <v>747</v>
      </c>
      <c r="I741">
        <v>1</v>
      </c>
    </row>
    <row r="742" spans="1:9" ht="15" customHeight="1" x14ac:dyDescent="0.25">
      <c r="A742" s="1">
        <v>391676</v>
      </c>
      <c r="B742" s="57" t="s">
        <v>441</v>
      </c>
      <c r="C742" s="58">
        <v>4571.71</v>
      </c>
      <c r="D742" s="58">
        <v>2.48</v>
      </c>
      <c r="E742" s="58">
        <v>4571.71</v>
      </c>
      <c r="F742" s="58">
        <v>2.48</v>
      </c>
      <c r="G742">
        <v>0</v>
      </c>
      <c r="H742" s="59" t="s">
        <v>747</v>
      </c>
      <c r="I742">
        <v>1</v>
      </c>
    </row>
    <row r="743" spans="1:9" ht="15" customHeight="1" x14ac:dyDescent="0.25">
      <c r="A743" s="1">
        <v>391677</v>
      </c>
      <c r="B743" s="57" t="s">
        <v>746</v>
      </c>
      <c r="C743" s="58">
        <v>4703.47</v>
      </c>
      <c r="D743" s="58">
        <v>5.96</v>
      </c>
      <c r="E743" s="58">
        <v>4703.47</v>
      </c>
      <c r="F743" s="58">
        <v>5.96</v>
      </c>
      <c r="G743">
        <v>0</v>
      </c>
      <c r="H743" s="59" t="s">
        <v>747</v>
      </c>
      <c r="I743">
        <v>1</v>
      </c>
    </row>
    <row r="744" spans="1:9" ht="15" customHeight="1" x14ac:dyDescent="0.25">
      <c r="A744" s="1">
        <v>391679</v>
      </c>
      <c r="B744" s="57" t="s">
        <v>1069</v>
      </c>
      <c r="C744" s="58">
        <v>669.46</v>
      </c>
      <c r="D744" s="58">
        <v>2.15</v>
      </c>
      <c r="E744" s="58">
        <v>669.46</v>
      </c>
      <c r="F744" s="58">
        <v>2.15</v>
      </c>
      <c r="G744">
        <v>0</v>
      </c>
      <c r="H744" s="59" t="s">
        <v>747</v>
      </c>
      <c r="I744">
        <v>1</v>
      </c>
    </row>
    <row r="745" spans="1:9" ht="15" customHeight="1" x14ac:dyDescent="0.25">
      <c r="A745" s="1">
        <v>391680</v>
      </c>
      <c r="B745" s="57" t="s">
        <v>442</v>
      </c>
      <c r="C745" s="58">
        <v>12372.66</v>
      </c>
      <c r="D745" s="58">
        <v>1.72</v>
      </c>
      <c r="E745" s="58">
        <v>10268.58</v>
      </c>
      <c r="F745" s="58">
        <v>1.49</v>
      </c>
      <c r="G745">
        <v>1</v>
      </c>
      <c r="H745" s="59" t="s">
        <v>747</v>
      </c>
      <c r="I745">
        <v>1</v>
      </c>
    </row>
    <row r="746" spans="1:9" ht="15" customHeight="1" x14ac:dyDescent="0.25">
      <c r="A746" s="1">
        <v>391682</v>
      </c>
      <c r="B746" s="57" t="s">
        <v>1070</v>
      </c>
      <c r="C746" s="58">
        <v>380.09</v>
      </c>
      <c r="D746" s="58">
        <v>2.79</v>
      </c>
      <c r="E746" s="58">
        <v>380.09</v>
      </c>
      <c r="F746" s="58">
        <v>2.79</v>
      </c>
      <c r="G746">
        <v>0</v>
      </c>
      <c r="H746" s="59" t="s">
        <v>750</v>
      </c>
      <c r="I746">
        <v>1</v>
      </c>
    </row>
    <row r="747" spans="1:9" ht="15" customHeight="1" x14ac:dyDescent="0.25">
      <c r="A747" s="1">
        <v>391684</v>
      </c>
      <c r="B747" s="57" t="s">
        <v>1071</v>
      </c>
      <c r="C747" s="58">
        <v>1767.68</v>
      </c>
      <c r="D747" s="58">
        <v>14.75</v>
      </c>
      <c r="E747" s="58">
        <v>1767.68</v>
      </c>
      <c r="F747" s="58">
        <v>14.75</v>
      </c>
      <c r="G747">
        <v>0</v>
      </c>
      <c r="H747" s="59" t="s">
        <v>747</v>
      </c>
      <c r="I747">
        <v>1</v>
      </c>
    </row>
    <row r="748" spans="1:9" ht="15" customHeight="1" x14ac:dyDescent="0.25">
      <c r="A748" s="1">
        <v>391685</v>
      </c>
      <c r="B748" s="57" t="s">
        <v>443</v>
      </c>
      <c r="C748" s="58">
        <v>3403.03</v>
      </c>
      <c r="D748" s="58">
        <v>1.42</v>
      </c>
      <c r="E748" s="58">
        <v>3403.03</v>
      </c>
      <c r="F748" s="58">
        <v>1.42</v>
      </c>
      <c r="G748">
        <v>0</v>
      </c>
      <c r="H748" s="59" t="s">
        <v>747</v>
      </c>
      <c r="I748">
        <v>1</v>
      </c>
    </row>
    <row r="749" spans="1:9" ht="15" customHeight="1" x14ac:dyDescent="0.25">
      <c r="A749" s="1">
        <v>391686</v>
      </c>
      <c r="B749" s="57" t="s">
        <v>1072</v>
      </c>
      <c r="C749" s="58">
        <v>17399.759999999998</v>
      </c>
      <c r="D749" s="58">
        <v>2.66</v>
      </c>
      <c r="E749" s="58">
        <v>17399.759999999998</v>
      </c>
      <c r="F749" s="58">
        <v>2.66</v>
      </c>
      <c r="G749">
        <v>0</v>
      </c>
      <c r="H749" s="59" t="s">
        <v>747</v>
      </c>
      <c r="I749">
        <v>1</v>
      </c>
    </row>
    <row r="750" spans="1:9" ht="15" customHeight="1" x14ac:dyDescent="0.25">
      <c r="A750" s="1">
        <v>391688</v>
      </c>
      <c r="B750" s="57" t="s">
        <v>1073</v>
      </c>
      <c r="C750" s="58">
        <v>949.84</v>
      </c>
      <c r="D750" s="58">
        <v>1.2</v>
      </c>
      <c r="E750" s="58">
        <v>949.84</v>
      </c>
      <c r="F750" s="58">
        <v>1.2</v>
      </c>
      <c r="G750">
        <v>0</v>
      </c>
      <c r="H750" s="59" t="s">
        <v>747</v>
      </c>
      <c r="I750">
        <v>1</v>
      </c>
    </row>
    <row r="751" spans="1:9" ht="15" customHeight="1" x14ac:dyDescent="0.25">
      <c r="A751" s="1">
        <v>391689</v>
      </c>
      <c r="B751" s="57" t="s">
        <v>444</v>
      </c>
      <c r="C751" s="58">
        <v>3541.72</v>
      </c>
      <c r="D751" s="58">
        <v>0.56999999999999995</v>
      </c>
      <c r="E751" s="58">
        <v>3541.72</v>
      </c>
      <c r="F751" s="58">
        <v>0.56999999999999995</v>
      </c>
      <c r="G751">
        <v>0</v>
      </c>
      <c r="H751" s="59" t="s">
        <v>747</v>
      </c>
      <c r="I751">
        <v>1</v>
      </c>
    </row>
    <row r="752" spans="1:9" ht="15" customHeight="1" x14ac:dyDescent="0.25">
      <c r="A752" s="1">
        <v>401692</v>
      </c>
      <c r="B752" s="57" t="s">
        <v>445</v>
      </c>
      <c r="C752" s="58">
        <v>9090.66</v>
      </c>
      <c r="D752" s="58">
        <v>14.22</v>
      </c>
      <c r="E752" s="58">
        <v>9090.66</v>
      </c>
      <c r="F752" s="58">
        <v>14.22</v>
      </c>
      <c r="G752">
        <v>0</v>
      </c>
      <c r="H752" s="59" t="s">
        <v>747</v>
      </c>
      <c r="I752">
        <v>1</v>
      </c>
    </row>
    <row r="753" spans="1:11" ht="15" customHeight="1" x14ac:dyDescent="0.25">
      <c r="A753" s="1">
        <v>401697</v>
      </c>
      <c r="B753" s="57" t="s">
        <v>446</v>
      </c>
      <c r="C753" s="58">
        <v>3747.92</v>
      </c>
      <c r="D753" s="58">
        <v>14.95</v>
      </c>
      <c r="E753" s="58">
        <v>3747.92</v>
      </c>
      <c r="F753" s="58">
        <v>14.95</v>
      </c>
      <c r="G753">
        <v>0</v>
      </c>
      <c r="H753" s="59" t="s">
        <v>747</v>
      </c>
      <c r="I753">
        <v>1</v>
      </c>
    </row>
    <row r="754" spans="1:11" ht="15" customHeight="1" x14ac:dyDescent="0.25">
      <c r="A754" s="1">
        <v>401698</v>
      </c>
      <c r="B754" s="57" t="s">
        <v>447</v>
      </c>
      <c r="C754" s="58">
        <v>3557.84</v>
      </c>
      <c r="D754" s="58">
        <v>8.25</v>
      </c>
      <c r="E754" s="58">
        <v>3557.84</v>
      </c>
      <c r="F754" s="58">
        <v>8.25</v>
      </c>
      <c r="G754">
        <v>0</v>
      </c>
      <c r="H754" s="59" t="s">
        <v>747</v>
      </c>
      <c r="I754">
        <v>1</v>
      </c>
      <c r="K754" s="51">
        <v>1</v>
      </c>
    </row>
    <row r="755" spans="1:11" ht="15" customHeight="1" x14ac:dyDescent="0.25">
      <c r="A755" s="1">
        <v>401699</v>
      </c>
      <c r="B755" s="57" t="s">
        <v>448</v>
      </c>
      <c r="C755" s="58">
        <v>1297</v>
      </c>
      <c r="D755" s="58">
        <v>29.6</v>
      </c>
      <c r="E755" s="58">
        <v>1297</v>
      </c>
      <c r="F755" s="58">
        <v>29.6</v>
      </c>
      <c r="G755">
        <v>0</v>
      </c>
      <c r="H755" s="59" t="s">
        <v>747</v>
      </c>
      <c r="I755">
        <v>1</v>
      </c>
      <c r="K755" s="51">
        <v>1</v>
      </c>
    </row>
    <row r="756" spans="1:11" ht="15" customHeight="1" x14ac:dyDescent="0.25">
      <c r="A756" s="1">
        <v>401702</v>
      </c>
      <c r="B756" s="57" t="s">
        <v>449</v>
      </c>
      <c r="C756" s="58">
        <v>4291.96</v>
      </c>
      <c r="D756" s="58">
        <v>4.5199999999999996</v>
      </c>
      <c r="E756" s="58">
        <v>4291.96</v>
      </c>
      <c r="F756" s="58">
        <v>4.5199999999999996</v>
      </c>
      <c r="G756">
        <v>0</v>
      </c>
      <c r="H756" s="59" t="s">
        <v>747</v>
      </c>
      <c r="I756">
        <v>1</v>
      </c>
    </row>
    <row r="757" spans="1:11" ht="15" customHeight="1" x14ac:dyDescent="0.25">
      <c r="A757" s="1">
        <v>401704</v>
      </c>
      <c r="B757" s="57" t="s">
        <v>450</v>
      </c>
      <c r="C757" s="58">
        <v>2018.78</v>
      </c>
      <c r="D757" s="58">
        <v>41.1</v>
      </c>
      <c r="E757" s="58">
        <v>2018.78</v>
      </c>
      <c r="F757" s="58">
        <v>41.1</v>
      </c>
      <c r="G757">
        <v>0</v>
      </c>
      <c r="H757" s="59" t="s">
        <v>747</v>
      </c>
      <c r="I757">
        <v>1</v>
      </c>
    </row>
    <row r="758" spans="1:11" ht="15" customHeight="1" x14ac:dyDescent="0.25">
      <c r="A758" s="1">
        <v>401709</v>
      </c>
      <c r="B758" s="57" t="s">
        <v>451</v>
      </c>
      <c r="C758" s="58">
        <v>3838.53</v>
      </c>
      <c r="D758" s="58">
        <v>11.98</v>
      </c>
      <c r="E758" s="58">
        <v>3838.53</v>
      </c>
      <c r="F758" s="58">
        <v>11.98</v>
      </c>
      <c r="G758">
        <v>0</v>
      </c>
      <c r="H758" s="59" t="s">
        <v>747</v>
      </c>
      <c r="I758">
        <v>1</v>
      </c>
    </row>
    <row r="759" spans="1:11" ht="15" customHeight="1" x14ac:dyDescent="0.25">
      <c r="A759" s="1">
        <v>401710</v>
      </c>
      <c r="B759" s="57" t="s">
        <v>1074</v>
      </c>
      <c r="C759" s="58">
        <v>1061.46</v>
      </c>
      <c r="D759" s="58">
        <v>10.82</v>
      </c>
      <c r="E759" s="58">
        <v>1061.46</v>
      </c>
      <c r="F759" s="58">
        <v>10.82</v>
      </c>
      <c r="G759">
        <v>0</v>
      </c>
      <c r="H759" s="59" t="s">
        <v>750</v>
      </c>
      <c r="I759">
        <v>1</v>
      </c>
    </row>
    <row r="760" spans="1:11" ht="15" customHeight="1" x14ac:dyDescent="0.25">
      <c r="A760" s="1">
        <v>401712</v>
      </c>
      <c r="B760" s="57" t="s">
        <v>1075</v>
      </c>
      <c r="C760" s="58">
        <v>7112.22</v>
      </c>
      <c r="D760" s="58">
        <v>11.27</v>
      </c>
      <c r="E760" s="58">
        <v>7112.22</v>
      </c>
      <c r="F760" s="58">
        <v>11.27</v>
      </c>
      <c r="G760">
        <v>0</v>
      </c>
      <c r="H760" s="59" t="s">
        <v>750</v>
      </c>
      <c r="I760">
        <v>1</v>
      </c>
    </row>
    <row r="761" spans="1:11" ht="15" customHeight="1" x14ac:dyDescent="0.25">
      <c r="A761" s="1">
        <v>401713</v>
      </c>
      <c r="B761" s="57" t="s">
        <v>452</v>
      </c>
      <c r="C761" s="58">
        <v>9118.73</v>
      </c>
      <c r="D761" s="58">
        <v>14.22</v>
      </c>
      <c r="E761" s="58">
        <v>9118.73</v>
      </c>
      <c r="F761" s="58">
        <v>14.22</v>
      </c>
      <c r="G761">
        <v>0</v>
      </c>
      <c r="H761" s="59" t="s">
        <v>747</v>
      </c>
      <c r="I761">
        <v>1</v>
      </c>
    </row>
    <row r="762" spans="1:11" ht="15" customHeight="1" x14ac:dyDescent="0.25">
      <c r="A762" s="1">
        <v>401718</v>
      </c>
      <c r="B762" s="57" t="s">
        <v>453</v>
      </c>
      <c r="C762" s="58">
        <v>10878.71</v>
      </c>
      <c r="D762" s="58">
        <v>29</v>
      </c>
      <c r="E762" s="58">
        <v>10878.71</v>
      </c>
      <c r="F762" s="58">
        <v>29</v>
      </c>
      <c r="G762">
        <v>0</v>
      </c>
      <c r="H762" s="59" t="s">
        <v>747</v>
      </c>
      <c r="I762">
        <v>1</v>
      </c>
    </row>
    <row r="763" spans="1:11" ht="15" customHeight="1" x14ac:dyDescent="0.25">
      <c r="A763" s="1">
        <v>401721</v>
      </c>
      <c r="B763" s="57" t="s">
        <v>454</v>
      </c>
      <c r="C763" s="58">
        <v>798.78</v>
      </c>
      <c r="D763" s="58">
        <v>3.59</v>
      </c>
      <c r="E763" s="58">
        <v>798.78</v>
      </c>
      <c r="F763" s="58">
        <v>3.59</v>
      </c>
      <c r="G763">
        <v>0</v>
      </c>
      <c r="H763" s="59" t="s">
        <v>747</v>
      </c>
      <c r="I763">
        <v>1</v>
      </c>
    </row>
    <row r="764" spans="1:11" ht="15" customHeight="1" x14ac:dyDescent="0.25">
      <c r="A764" s="1">
        <v>401722</v>
      </c>
      <c r="B764" s="57" t="s">
        <v>1076</v>
      </c>
      <c r="C764" s="58">
        <v>4478</v>
      </c>
      <c r="D764" s="58">
        <v>9.4700000000000006</v>
      </c>
      <c r="E764" s="58">
        <v>4478</v>
      </c>
      <c r="F764" s="58">
        <v>9.4700000000000006</v>
      </c>
      <c r="G764">
        <v>0</v>
      </c>
      <c r="H764" s="59" t="s">
        <v>750</v>
      </c>
      <c r="I764">
        <v>1</v>
      </c>
    </row>
    <row r="765" spans="1:11" ht="15" customHeight="1" x14ac:dyDescent="0.25">
      <c r="A765" s="1">
        <v>401724</v>
      </c>
      <c r="B765" s="57" t="s">
        <v>455</v>
      </c>
      <c r="C765" s="58">
        <v>6946.83</v>
      </c>
      <c r="D765" s="58">
        <v>7.29</v>
      </c>
      <c r="E765" s="58">
        <v>6946.83</v>
      </c>
      <c r="F765" s="58">
        <v>7.29</v>
      </c>
      <c r="G765">
        <v>0</v>
      </c>
      <c r="H765" s="59" t="s">
        <v>747</v>
      </c>
      <c r="I765">
        <v>1</v>
      </c>
    </row>
    <row r="766" spans="1:11" ht="15" customHeight="1" x14ac:dyDescent="0.25">
      <c r="A766" s="1">
        <v>401726</v>
      </c>
      <c r="B766" s="57" t="s">
        <v>456</v>
      </c>
      <c r="C766" s="58">
        <v>7932.44</v>
      </c>
      <c r="D766" s="58">
        <v>6.79</v>
      </c>
      <c r="E766" s="58">
        <v>7932.44</v>
      </c>
      <c r="F766" s="58">
        <v>6.79</v>
      </c>
      <c r="G766">
        <v>0</v>
      </c>
      <c r="H766" s="59" t="s">
        <v>747</v>
      </c>
      <c r="I766">
        <v>1</v>
      </c>
    </row>
    <row r="767" spans="1:11" ht="15" customHeight="1" x14ac:dyDescent="0.25">
      <c r="A767" s="1">
        <v>401729</v>
      </c>
      <c r="B767" s="57" t="s">
        <v>457</v>
      </c>
      <c r="C767" s="58">
        <v>5799.34</v>
      </c>
      <c r="D767" s="58">
        <v>7.13</v>
      </c>
      <c r="E767" s="58">
        <v>5799.34</v>
      </c>
      <c r="F767" s="58">
        <v>7.13</v>
      </c>
      <c r="G767">
        <v>0</v>
      </c>
      <c r="H767" s="59" t="s">
        <v>747</v>
      </c>
      <c r="I767">
        <v>1</v>
      </c>
    </row>
    <row r="768" spans="1:11" ht="15" customHeight="1" x14ac:dyDescent="0.25">
      <c r="A768" s="1">
        <v>401733</v>
      </c>
      <c r="B768" s="57" t="s">
        <v>458</v>
      </c>
      <c r="C768" s="58">
        <v>4175.79</v>
      </c>
      <c r="D768" s="58">
        <v>23.71</v>
      </c>
      <c r="E768" s="58">
        <v>4175.79</v>
      </c>
      <c r="F768" s="58">
        <v>23.71</v>
      </c>
      <c r="G768">
        <v>0</v>
      </c>
      <c r="H768" s="59" t="s">
        <v>747</v>
      </c>
      <c r="I768">
        <v>1</v>
      </c>
    </row>
    <row r="769" spans="1:11" ht="15" customHeight="1" x14ac:dyDescent="0.25">
      <c r="A769" s="1">
        <v>401734</v>
      </c>
      <c r="B769" s="57" t="s">
        <v>459</v>
      </c>
      <c r="C769" s="58">
        <v>5290.78</v>
      </c>
      <c r="D769" s="58">
        <v>9.61</v>
      </c>
      <c r="E769" s="58">
        <v>5290.78</v>
      </c>
      <c r="F769" s="58">
        <v>9.61</v>
      </c>
      <c r="G769">
        <v>0</v>
      </c>
      <c r="H769" s="59" t="s">
        <v>747</v>
      </c>
      <c r="I769">
        <v>1</v>
      </c>
    </row>
    <row r="770" spans="1:11" ht="15" customHeight="1" x14ac:dyDescent="0.25">
      <c r="A770" s="1">
        <v>403031</v>
      </c>
      <c r="B770" s="57" t="s">
        <v>460</v>
      </c>
      <c r="C770" s="58">
        <v>245.6</v>
      </c>
      <c r="D770" s="58">
        <v>1.23</v>
      </c>
      <c r="E770" s="58">
        <v>245.6</v>
      </c>
      <c r="F770" s="58">
        <v>1.23</v>
      </c>
      <c r="G770">
        <v>0</v>
      </c>
      <c r="H770" s="59" t="s">
        <v>747</v>
      </c>
      <c r="I770">
        <v>1</v>
      </c>
    </row>
    <row r="771" spans="1:11" ht="15" customHeight="1" x14ac:dyDescent="0.25">
      <c r="A771" s="1">
        <v>411746</v>
      </c>
      <c r="B771" s="57" t="s">
        <v>461</v>
      </c>
      <c r="C771" s="58">
        <v>3616.04</v>
      </c>
      <c r="D771" s="58">
        <v>3.35</v>
      </c>
      <c r="E771" s="58">
        <v>2399.06</v>
      </c>
      <c r="F771" s="58">
        <v>2.9</v>
      </c>
      <c r="G771">
        <v>1</v>
      </c>
      <c r="H771" s="59" t="s">
        <v>747</v>
      </c>
      <c r="I771">
        <v>1</v>
      </c>
    </row>
    <row r="772" spans="1:11" ht="15" customHeight="1" x14ac:dyDescent="0.25">
      <c r="A772" s="1">
        <v>411756</v>
      </c>
      <c r="B772" s="57" t="s">
        <v>462</v>
      </c>
      <c r="C772" s="58">
        <v>1611.09</v>
      </c>
      <c r="D772" s="58">
        <v>652.39</v>
      </c>
      <c r="E772" s="58">
        <v>1611.09</v>
      </c>
      <c r="F772" s="58">
        <v>652.39</v>
      </c>
      <c r="G772">
        <v>0</v>
      </c>
      <c r="H772" s="59" t="s">
        <v>747</v>
      </c>
      <c r="I772">
        <v>0</v>
      </c>
    </row>
    <row r="773" spans="1:11" ht="15" customHeight="1" x14ac:dyDescent="0.25">
      <c r="A773" s="1">
        <v>411758</v>
      </c>
      <c r="B773" s="57" t="s">
        <v>463</v>
      </c>
      <c r="C773" s="58">
        <v>1825.4</v>
      </c>
      <c r="D773" s="58">
        <v>8.26</v>
      </c>
      <c r="E773" s="58">
        <v>1825.4</v>
      </c>
      <c r="F773" s="58">
        <v>8.26</v>
      </c>
      <c r="G773">
        <v>0</v>
      </c>
      <c r="H773" s="59" t="s">
        <v>747</v>
      </c>
      <c r="I773">
        <v>1</v>
      </c>
    </row>
    <row r="774" spans="1:11" ht="15" customHeight="1" x14ac:dyDescent="0.25">
      <c r="A774" s="1">
        <v>411761</v>
      </c>
      <c r="B774" s="57" t="s">
        <v>464</v>
      </c>
      <c r="C774" s="58">
        <v>1401.74</v>
      </c>
      <c r="D774" s="58">
        <v>2.17</v>
      </c>
      <c r="E774" s="58">
        <v>1401.74</v>
      </c>
      <c r="F774" s="58">
        <v>2.17</v>
      </c>
      <c r="G774">
        <v>0</v>
      </c>
      <c r="H774" s="59" t="s">
        <v>747</v>
      </c>
      <c r="I774">
        <v>1</v>
      </c>
    </row>
    <row r="775" spans="1:11" ht="15" customHeight="1" x14ac:dyDescent="0.25">
      <c r="A775" s="1">
        <v>411764</v>
      </c>
      <c r="B775" s="57" t="s">
        <v>465</v>
      </c>
      <c r="C775" s="58">
        <v>1132.27</v>
      </c>
      <c r="D775" s="58">
        <v>5</v>
      </c>
      <c r="E775" s="58">
        <v>1132.27</v>
      </c>
      <c r="F775" s="58">
        <v>5</v>
      </c>
      <c r="G775">
        <v>0</v>
      </c>
      <c r="H775" s="59" t="s">
        <v>747</v>
      </c>
      <c r="I775">
        <v>1</v>
      </c>
      <c r="K775" s="51">
        <v>1</v>
      </c>
    </row>
    <row r="776" spans="1:11" ht="15" customHeight="1" x14ac:dyDescent="0.25">
      <c r="A776" s="1">
        <v>411777</v>
      </c>
      <c r="B776" s="57" t="s">
        <v>466</v>
      </c>
      <c r="C776" s="58">
        <v>5229.83</v>
      </c>
      <c r="D776" s="58">
        <v>1.63</v>
      </c>
      <c r="E776" s="58">
        <v>5229.83</v>
      </c>
      <c r="F776" s="58">
        <v>1.63</v>
      </c>
      <c r="G776">
        <v>0</v>
      </c>
      <c r="H776" s="59" t="s">
        <v>747</v>
      </c>
      <c r="I776">
        <v>1</v>
      </c>
    </row>
    <row r="777" spans="1:11" ht="15" customHeight="1" x14ac:dyDescent="0.25">
      <c r="A777" s="1">
        <v>411778</v>
      </c>
      <c r="B777" s="57" t="s">
        <v>467</v>
      </c>
      <c r="C777" s="58">
        <v>619.51</v>
      </c>
      <c r="D777" s="58">
        <v>1.56</v>
      </c>
      <c r="E777" s="58">
        <v>336.07</v>
      </c>
      <c r="F777" s="58">
        <v>1.74</v>
      </c>
      <c r="G777">
        <v>1</v>
      </c>
      <c r="H777" s="59" t="s">
        <v>747</v>
      </c>
      <c r="I777">
        <v>1</v>
      </c>
    </row>
    <row r="778" spans="1:11" ht="15" customHeight="1" x14ac:dyDescent="0.25">
      <c r="A778" s="1">
        <v>411780</v>
      </c>
      <c r="B778" s="57" t="s">
        <v>468</v>
      </c>
      <c r="C778" s="58">
        <v>3405.77</v>
      </c>
      <c r="D778" s="58">
        <v>2.2599999999999998</v>
      </c>
      <c r="E778" s="58">
        <v>3405.77</v>
      </c>
      <c r="F778" s="58">
        <v>2.2599999999999998</v>
      </c>
      <c r="G778">
        <v>0</v>
      </c>
      <c r="H778" s="59" t="s">
        <v>747</v>
      </c>
      <c r="I778">
        <v>1</v>
      </c>
    </row>
    <row r="779" spans="1:11" ht="15" customHeight="1" x14ac:dyDescent="0.25">
      <c r="A779" s="1">
        <v>411781</v>
      </c>
      <c r="B779" s="57" t="s">
        <v>469</v>
      </c>
      <c r="C779" s="58">
        <v>797.84</v>
      </c>
      <c r="D779" s="58">
        <v>2.6</v>
      </c>
      <c r="E779" s="58">
        <v>797.84</v>
      </c>
      <c r="F779" s="58">
        <v>2.6</v>
      </c>
      <c r="G779">
        <v>0</v>
      </c>
      <c r="H779" s="59" t="s">
        <v>747</v>
      </c>
      <c r="I779">
        <v>1</v>
      </c>
    </row>
    <row r="780" spans="1:11" ht="15" customHeight="1" x14ac:dyDescent="0.25">
      <c r="A780" s="1">
        <v>411782</v>
      </c>
      <c r="B780" s="57" t="s">
        <v>470</v>
      </c>
      <c r="C780" s="58">
        <v>1883.84</v>
      </c>
      <c r="D780" s="58">
        <v>5.09</v>
      </c>
      <c r="E780" s="58">
        <v>1883.84</v>
      </c>
      <c r="F780" s="58">
        <v>5.09</v>
      </c>
      <c r="G780">
        <v>0</v>
      </c>
      <c r="H780" s="59" t="s">
        <v>747</v>
      </c>
      <c r="I780">
        <v>1</v>
      </c>
    </row>
    <row r="781" spans="1:11" ht="15" customHeight="1" x14ac:dyDescent="0.25">
      <c r="A781" s="1">
        <v>411785</v>
      </c>
      <c r="B781" s="57" t="s">
        <v>471</v>
      </c>
      <c r="C781" s="58">
        <v>2680.35</v>
      </c>
      <c r="D781" s="58">
        <v>2.68</v>
      </c>
      <c r="E781" s="58">
        <v>2680.35</v>
      </c>
      <c r="F781" s="58">
        <v>2.68</v>
      </c>
      <c r="G781">
        <v>0</v>
      </c>
      <c r="H781" s="59" t="s">
        <v>747</v>
      </c>
      <c r="I781">
        <v>1</v>
      </c>
    </row>
    <row r="782" spans="1:11" ht="15" customHeight="1" x14ac:dyDescent="0.25">
      <c r="A782" s="1">
        <v>411788</v>
      </c>
      <c r="B782" s="57" t="s">
        <v>472</v>
      </c>
      <c r="C782" s="58">
        <v>2096.7199999999998</v>
      </c>
      <c r="D782" s="58">
        <v>2.72</v>
      </c>
      <c r="E782" s="58">
        <v>2096.7199999999998</v>
      </c>
      <c r="F782" s="58">
        <v>2.72</v>
      </c>
      <c r="G782">
        <v>0</v>
      </c>
      <c r="H782" s="59" t="s">
        <v>747</v>
      </c>
      <c r="I782">
        <v>1</v>
      </c>
    </row>
    <row r="783" spans="1:11" ht="15" customHeight="1" x14ac:dyDescent="0.25">
      <c r="A783" s="1">
        <v>411791</v>
      </c>
      <c r="B783" s="57" t="s">
        <v>473</v>
      </c>
      <c r="C783" s="58">
        <v>439.03</v>
      </c>
      <c r="D783" s="58">
        <v>6.63</v>
      </c>
      <c r="E783" s="58">
        <v>439.03</v>
      </c>
      <c r="F783" s="58">
        <v>6.63</v>
      </c>
      <c r="G783">
        <v>0</v>
      </c>
      <c r="H783" s="59" t="s">
        <v>747</v>
      </c>
      <c r="I783">
        <v>0</v>
      </c>
    </row>
    <row r="784" spans="1:11" ht="15" customHeight="1" x14ac:dyDescent="0.25">
      <c r="A784" s="1">
        <v>411801</v>
      </c>
      <c r="B784" s="57" t="s">
        <v>474</v>
      </c>
      <c r="C784" s="58">
        <v>696.71</v>
      </c>
      <c r="D784" s="58">
        <v>3.54</v>
      </c>
      <c r="E784" s="58">
        <v>696.71</v>
      </c>
      <c r="F784" s="58">
        <v>3.54</v>
      </c>
      <c r="G784">
        <v>0</v>
      </c>
      <c r="H784" s="59" t="s">
        <v>747</v>
      </c>
      <c r="I784">
        <v>1</v>
      </c>
    </row>
    <row r="785" spans="1:9" ht="15" customHeight="1" x14ac:dyDescent="0.25">
      <c r="A785" s="1">
        <v>411807</v>
      </c>
      <c r="B785" s="57" t="s">
        <v>475</v>
      </c>
      <c r="C785" s="58">
        <v>3488.99</v>
      </c>
      <c r="D785" s="58">
        <v>24.88</v>
      </c>
      <c r="E785" s="58">
        <v>3488.99</v>
      </c>
      <c r="F785" s="58">
        <v>24.88</v>
      </c>
      <c r="G785">
        <v>0</v>
      </c>
      <c r="H785" s="59" t="s">
        <v>747</v>
      </c>
      <c r="I785">
        <v>1</v>
      </c>
    </row>
    <row r="786" spans="1:9" ht="15" customHeight="1" x14ac:dyDescent="0.25">
      <c r="A786" s="1">
        <v>411808</v>
      </c>
      <c r="B786" s="57" t="s">
        <v>476</v>
      </c>
      <c r="C786" s="58">
        <v>2124.52</v>
      </c>
      <c r="D786" s="58">
        <v>8.16</v>
      </c>
      <c r="E786" s="58">
        <v>2124.52</v>
      </c>
      <c r="F786" s="58">
        <v>8.16</v>
      </c>
      <c r="G786">
        <v>0</v>
      </c>
      <c r="H786" s="59" t="s">
        <v>747</v>
      </c>
      <c r="I786">
        <v>1</v>
      </c>
    </row>
    <row r="787" spans="1:9" ht="15" customHeight="1" x14ac:dyDescent="0.25">
      <c r="A787" s="1">
        <v>411809</v>
      </c>
      <c r="B787" s="57" t="s">
        <v>338</v>
      </c>
      <c r="C787" s="58">
        <v>410.29</v>
      </c>
      <c r="D787" s="58">
        <v>3.26</v>
      </c>
      <c r="E787" s="58">
        <v>410.29</v>
      </c>
      <c r="F787" s="58">
        <v>3.26</v>
      </c>
      <c r="G787">
        <v>0</v>
      </c>
      <c r="H787" s="59" t="s">
        <v>747</v>
      </c>
      <c r="I787">
        <v>1</v>
      </c>
    </row>
    <row r="788" spans="1:9" ht="15" customHeight="1" x14ac:dyDescent="0.25">
      <c r="A788" s="1">
        <v>411814</v>
      </c>
      <c r="B788" s="57" t="s">
        <v>477</v>
      </c>
      <c r="C788" s="58">
        <v>2027.76</v>
      </c>
      <c r="D788" s="58">
        <v>14.36</v>
      </c>
      <c r="E788" s="58">
        <v>2027.76</v>
      </c>
      <c r="F788" s="58">
        <v>14.36</v>
      </c>
      <c r="G788">
        <v>0</v>
      </c>
      <c r="H788" s="59" t="s">
        <v>747</v>
      </c>
      <c r="I788">
        <v>1</v>
      </c>
    </row>
    <row r="789" spans="1:9" ht="15" customHeight="1" x14ac:dyDescent="0.25">
      <c r="A789" s="1">
        <v>411817</v>
      </c>
      <c r="B789" s="57" t="s">
        <v>478</v>
      </c>
      <c r="C789" s="58">
        <v>10036.66</v>
      </c>
      <c r="D789" s="58">
        <v>2.13</v>
      </c>
      <c r="E789" s="58">
        <v>10036.66</v>
      </c>
      <c r="F789" s="58">
        <v>2.13</v>
      </c>
      <c r="G789">
        <v>0</v>
      </c>
      <c r="H789" s="59" t="s">
        <v>747</v>
      </c>
      <c r="I789">
        <v>1</v>
      </c>
    </row>
    <row r="790" spans="1:9" ht="15" customHeight="1" x14ac:dyDescent="0.25">
      <c r="A790" s="1">
        <v>411818</v>
      </c>
      <c r="B790" s="57" t="s">
        <v>479</v>
      </c>
      <c r="C790" s="58">
        <v>12434.65</v>
      </c>
      <c r="D790" s="58">
        <v>6.08</v>
      </c>
      <c r="E790" s="58">
        <v>12434.65</v>
      </c>
      <c r="F790" s="58">
        <v>6.08</v>
      </c>
      <c r="G790">
        <v>0</v>
      </c>
      <c r="H790" s="59" t="s">
        <v>747</v>
      </c>
      <c r="I790">
        <v>1</v>
      </c>
    </row>
    <row r="791" spans="1:9" ht="15" customHeight="1" x14ac:dyDescent="0.25">
      <c r="A791" s="1">
        <v>411820</v>
      </c>
      <c r="B791" s="57" t="s">
        <v>480</v>
      </c>
      <c r="C791" s="58">
        <v>1767.88</v>
      </c>
      <c r="D791" s="58">
        <v>3.7</v>
      </c>
      <c r="E791" s="58">
        <v>1767.88</v>
      </c>
      <c r="F791" s="58">
        <v>3.7</v>
      </c>
      <c r="G791">
        <v>0</v>
      </c>
      <c r="H791" s="59" t="s">
        <v>747</v>
      </c>
      <c r="I791">
        <v>1</v>
      </c>
    </row>
    <row r="792" spans="1:9" ht="15" customHeight="1" x14ac:dyDescent="0.25">
      <c r="A792" s="1">
        <v>411826</v>
      </c>
      <c r="B792" s="57" t="s">
        <v>1077</v>
      </c>
      <c r="C792" s="58">
        <v>14948.26</v>
      </c>
      <c r="D792" s="58">
        <v>2.2799999999999998</v>
      </c>
      <c r="E792" s="58">
        <v>8995.49</v>
      </c>
      <c r="F792" s="58">
        <v>1.79</v>
      </c>
      <c r="G792">
        <v>1</v>
      </c>
      <c r="H792" s="59" t="s">
        <v>747</v>
      </c>
      <c r="I792">
        <v>0</v>
      </c>
    </row>
    <row r="793" spans="1:9" ht="15" customHeight="1" x14ac:dyDescent="0.25">
      <c r="A793" s="1">
        <v>411827</v>
      </c>
      <c r="B793" s="57" t="s">
        <v>481</v>
      </c>
      <c r="C793" s="58">
        <v>2277.29</v>
      </c>
      <c r="D793" s="58">
        <v>0.87</v>
      </c>
      <c r="E793" s="58">
        <v>2277.29</v>
      </c>
      <c r="F793" s="58">
        <v>0.87</v>
      </c>
      <c r="G793">
        <v>0</v>
      </c>
      <c r="H793" s="59" t="s">
        <v>747</v>
      </c>
      <c r="I793">
        <v>1</v>
      </c>
    </row>
    <row r="794" spans="1:9" ht="15" customHeight="1" x14ac:dyDescent="0.25">
      <c r="A794" s="1">
        <v>411829</v>
      </c>
      <c r="B794" s="57" t="s">
        <v>482</v>
      </c>
      <c r="C794" s="58">
        <v>903.21</v>
      </c>
      <c r="D794" s="58">
        <v>4.8600000000000003</v>
      </c>
      <c r="E794" s="58">
        <v>903.21</v>
      </c>
      <c r="F794" s="58">
        <v>4.8600000000000003</v>
      </c>
      <c r="G794">
        <v>0</v>
      </c>
      <c r="H794" s="59" t="s">
        <v>747</v>
      </c>
      <c r="I794">
        <v>1</v>
      </c>
    </row>
    <row r="795" spans="1:9" ht="15" customHeight="1" x14ac:dyDescent="0.25">
      <c r="A795" s="1">
        <v>411831</v>
      </c>
      <c r="B795" s="57" t="s">
        <v>483</v>
      </c>
      <c r="C795" s="58">
        <v>1580.12</v>
      </c>
      <c r="D795" s="58">
        <v>1.87</v>
      </c>
      <c r="E795" s="58">
        <v>1580.12</v>
      </c>
      <c r="F795" s="58">
        <v>1.87</v>
      </c>
      <c r="G795">
        <v>0</v>
      </c>
      <c r="H795" s="59" t="s">
        <v>747</v>
      </c>
      <c r="I795">
        <v>1</v>
      </c>
    </row>
    <row r="796" spans="1:9" ht="15" customHeight="1" x14ac:dyDescent="0.25">
      <c r="A796" s="1">
        <v>411833</v>
      </c>
      <c r="B796" s="57" t="s">
        <v>484</v>
      </c>
      <c r="C796" s="58">
        <v>4591.3999999999996</v>
      </c>
      <c r="D796" s="58">
        <v>3.18</v>
      </c>
      <c r="E796" s="58">
        <v>4591.3999999999996</v>
      </c>
      <c r="F796" s="58">
        <v>3.18</v>
      </c>
      <c r="G796">
        <v>0</v>
      </c>
      <c r="H796" s="59" t="s">
        <v>747</v>
      </c>
      <c r="I796">
        <v>1</v>
      </c>
    </row>
    <row r="797" spans="1:9" ht="15" customHeight="1" x14ac:dyDescent="0.25">
      <c r="A797" s="1">
        <v>411839</v>
      </c>
      <c r="B797" s="57" t="s">
        <v>485</v>
      </c>
      <c r="C797" s="58">
        <v>3265.95</v>
      </c>
      <c r="D797" s="58">
        <v>2.74</v>
      </c>
      <c r="E797" s="58">
        <v>3265.95</v>
      </c>
      <c r="F797" s="58">
        <v>2.74</v>
      </c>
      <c r="G797">
        <v>0</v>
      </c>
      <c r="H797" s="59" t="s">
        <v>747</v>
      </c>
      <c r="I797">
        <v>1</v>
      </c>
    </row>
    <row r="798" spans="1:9" ht="15" customHeight="1" x14ac:dyDescent="0.25">
      <c r="A798" s="1">
        <v>411840</v>
      </c>
      <c r="B798" s="57" t="s">
        <v>486</v>
      </c>
      <c r="C798" s="58">
        <v>7912.42</v>
      </c>
      <c r="D798" s="58">
        <v>3.42</v>
      </c>
      <c r="E798" s="58">
        <v>2328.09</v>
      </c>
      <c r="F798" s="58">
        <v>2.93</v>
      </c>
      <c r="G798">
        <v>1</v>
      </c>
      <c r="H798" s="59" t="s">
        <v>747</v>
      </c>
      <c r="I798">
        <v>1</v>
      </c>
    </row>
    <row r="799" spans="1:9" ht="15" customHeight="1" x14ac:dyDescent="0.25">
      <c r="A799" s="1">
        <v>411841</v>
      </c>
      <c r="B799" s="57" t="s">
        <v>487</v>
      </c>
      <c r="C799" s="58">
        <v>4381.58</v>
      </c>
      <c r="D799" s="58">
        <v>1.64</v>
      </c>
      <c r="E799" s="58">
        <v>4381.58</v>
      </c>
      <c r="F799" s="58">
        <v>1.64</v>
      </c>
      <c r="G799">
        <v>0</v>
      </c>
      <c r="H799" s="59" t="s">
        <v>747</v>
      </c>
      <c r="I799">
        <v>1</v>
      </c>
    </row>
    <row r="800" spans="1:9" ht="15" customHeight="1" x14ac:dyDescent="0.25">
      <c r="A800" s="1">
        <v>411845</v>
      </c>
      <c r="B800" s="57" t="s">
        <v>488</v>
      </c>
      <c r="C800" s="58">
        <v>4789.71</v>
      </c>
      <c r="D800" s="58">
        <v>12.78</v>
      </c>
      <c r="E800" s="58">
        <v>4789.71</v>
      </c>
      <c r="F800" s="58">
        <v>12.78</v>
      </c>
      <c r="G800">
        <v>0</v>
      </c>
      <c r="H800" s="59" t="s">
        <v>747</v>
      </c>
      <c r="I800">
        <v>1</v>
      </c>
    </row>
    <row r="801" spans="1:11" ht="15" customHeight="1" x14ac:dyDescent="0.25">
      <c r="A801" s="1">
        <v>411847</v>
      </c>
      <c r="B801" s="57" t="s">
        <v>489</v>
      </c>
      <c r="C801" s="58">
        <v>2244.73</v>
      </c>
      <c r="D801" s="58">
        <v>3.67</v>
      </c>
      <c r="E801" s="58">
        <v>2244.73</v>
      </c>
      <c r="F801" s="58">
        <v>3.67</v>
      </c>
      <c r="G801">
        <v>0</v>
      </c>
      <c r="H801" s="59" t="s">
        <v>747</v>
      </c>
      <c r="I801">
        <v>1</v>
      </c>
    </row>
    <row r="802" spans="1:11" ht="15" customHeight="1" x14ac:dyDescent="0.25">
      <c r="A802" s="1">
        <v>411849</v>
      </c>
      <c r="B802" s="57" t="s">
        <v>490</v>
      </c>
      <c r="C802" s="58">
        <v>2017.95</v>
      </c>
      <c r="D802" s="58">
        <v>2.06</v>
      </c>
      <c r="E802" s="58">
        <v>2017.95</v>
      </c>
      <c r="F802" s="58">
        <v>2.06</v>
      </c>
      <c r="G802">
        <v>0</v>
      </c>
      <c r="H802" s="59" t="s">
        <v>747</v>
      </c>
      <c r="I802">
        <v>1</v>
      </c>
    </row>
    <row r="803" spans="1:11" ht="15" customHeight="1" x14ac:dyDescent="0.25">
      <c r="A803" s="1">
        <v>411852</v>
      </c>
      <c r="B803" s="57" t="s">
        <v>491</v>
      </c>
      <c r="C803" s="58">
        <v>210.55</v>
      </c>
      <c r="D803" s="58">
        <v>1.85</v>
      </c>
      <c r="E803" s="58">
        <v>210.55</v>
      </c>
      <c r="F803" s="58">
        <v>1.85</v>
      </c>
      <c r="G803">
        <v>0</v>
      </c>
      <c r="H803" s="59" t="s">
        <v>747</v>
      </c>
      <c r="I803">
        <v>1</v>
      </c>
    </row>
    <row r="804" spans="1:11" ht="15" customHeight="1" x14ac:dyDescent="0.25">
      <c r="A804" s="1">
        <v>412030</v>
      </c>
      <c r="B804" s="57" t="s">
        <v>492</v>
      </c>
      <c r="C804" s="58">
        <v>1708.32</v>
      </c>
      <c r="D804" s="58">
        <v>2.93</v>
      </c>
      <c r="E804" s="58">
        <v>1708.32</v>
      </c>
      <c r="F804" s="58">
        <v>2.93</v>
      </c>
      <c r="G804">
        <v>0</v>
      </c>
      <c r="H804" s="59" t="s">
        <v>747</v>
      </c>
      <c r="I804">
        <v>1</v>
      </c>
    </row>
    <row r="805" spans="1:11" ht="15" customHeight="1" x14ac:dyDescent="0.25">
      <c r="A805" s="1">
        <v>420463</v>
      </c>
      <c r="B805" s="57" t="s">
        <v>1078</v>
      </c>
      <c r="C805" s="58">
        <v>3347.96</v>
      </c>
      <c r="D805" s="58">
        <v>20.28</v>
      </c>
      <c r="E805" s="58">
        <v>3347.96</v>
      </c>
      <c r="F805" s="58">
        <v>20.28</v>
      </c>
      <c r="G805">
        <v>0</v>
      </c>
      <c r="H805" s="59" t="s">
        <v>747</v>
      </c>
      <c r="I805">
        <v>1</v>
      </c>
    </row>
    <row r="806" spans="1:11" ht="15" customHeight="1" x14ac:dyDescent="0.25">
      <c r="A806" s="1">
        <v>421206</v>
      </c>
      <c r="B806" s="57" t="s">
        <v>493</v>
      </c>
      <c r="C806" s="58">
        <v>1059.93</v>
      </c>
      <c r="D806" s="58">
        <v>4.01</v>
      </c>
      <c r="E806" s="58">
        <v>1059.93</v>
      </c>
      <c r="F806" s="58">
        <v>4.01</v>
      </c>
      <c r="G806">
        <v>0</v>
      </c>
      <c r="H806" s="59" t="s">
        <v>747</v>
      </c>
      <c r="I806">
        <v>1</v>
      </c>
    </row>
    <row r="807" spans="1:11" ht="15" customHeight="1" x14ac:dyDescent="0.25">
      <c r="A807" s="1">
        <v>421759</v>
      </c>
      <c r="B807" s="57" t="s">
        <v>494</v>
      </c>
      <c r="C807" s="58">
        <v>4535.7700000000004</v>
      </c>
      <c r="D807" s="58">
        <v>9.61</v>
      </c>
      <c r="E807" s="58">
        <v>4535.7700000000004</v>
      </c>
      <c r="F807" s="58">
        <v>9.61</v>
      </c>
      <c r="G807">
        <v>0</v>
      </c>
      <c r="H807" s="59" t="s">
        <v>747</v>
      </c>
      <c r="I807">
        <v>1</v>
      </c>
    </row>
    <row r="808" spans="1:11" ht="15" customHeight="1" x14ac:dyDescent="0.25">
      <c r="A808" s="1">
        <v>421807</v>
      </c>
      <c r="B808" s="57" t="s">
        <v>495</v>
      </c>
      <c r="C808" s="58">
        <v>730.66</v>
      </c>
      <c r="D808" s="58">
        <v>13.32</v>
      </c>
      <c r="E808" s="58">
        <v>730.66</v>
      </c>
      <c r="F808" s="58">
        <v>13.32</v>
      </c>
      <c r="G808">
        <v>0</v>
      </c>
      <c r="H808" s="59" t="s">
        <v>747</v>
      </c>
      <c r="I808">
        <v>1</v>
      </c>
    </row>
    <row r="809" spans="1:11" ht="15" customHeight="1" x14ac:dyDescent="0.25">
      <c r="A809" s="1">
        <v>421860</v>
      </c>
      <c r="B809" s="57" t="s">
        <v>496</v>
      </c>
      <c r="C809" s="58">
        <v>299.08</v>
      </c>
      <c r="D809" s="58">
        <v>7.17</v>
      </c>
      <c r="E809" s="58">
        <v>299.08</v>
      </c>
      <c r="F809" s="58">
        <v>7.17</v>
      </c>
      <c r="G809">
        <v>0</v>
      </c>
      <c r="H809" s="59" t="s">
        <v>747</v>
      </c>
      <c r="I809">
        <v>1</v>
      </c>
    </row>
    <row r="810" spans="1:11" ht="15" customHeight="1" x14ac:dyDescent="0.25">
      <c r="A810" s="1">
        <v>421864</v>
      </c>
      <c r="B810" s="57" t="s">
        <v>497</v>
      </c>
      <c r="C810" s="58">
        <v>7883.36</v>
      </c>
      <c r="D810" s="58">
        <v>6.21</v>
      </c>
      <c r="E810" s="58">
        <v>7883.36</v>
      </c>
      <c r="F810" s="58">
        <v>6.21</v>
      </c>
      <c r="G810">
        <v>0</v>
      </c>
      <c r="H810" s="59" t="s">
        <v>747</v>
      </c>
      <c r="I810">
        <v>1</v>
      </c>
    </row>
    <row r="811" spans="1:11" ht="15" customHeight="1" x14ac:dyDescent="0.25">
      <c r="A811" s="1">
        <v>421865</v>
      </c>
      <c r="B811" s="57" t="s">
        <v>498</v>
      </c>
      <c r="C811" s="58">
        <v>3423.65</v>
      </c>
      <c r="D811" s="58">
        <v>18.809999999999999</v>
      </c>
      <c r="E811" s="58">
        <v>3423.65</v>
      </c>
      <c r="F811" s="58">
        <v>18.809999999999999</v>
      </c>
      <c r="G811">
        <v>0</v>
      </c>
      <c r="H811" s="59" t="s">
        <v>747</v>
      </c>
      <c r="I811">
        <v>1</v>
      </c>
    </row>
    <row r="812" spans="1:11" ht="15" customHeight="1" x14ac:dyDescent="0.25">
      <c r="A812" s="1">
        <v>421866</v>
      </c>
      <c r="B812" s="57" t="s">
        <v>1079</v>
      </c>
      <c r="C812" s="58">
        <v>2660.86</v>
      </c>
      <c r="D812" s="58">
        <v>22.15</v>
      </c>
      <c r="E812" s="58">
        <v>2660.86</v>
      </c>
      <c r="F812" s="58">
        <v>22.15</v>
      </c>
      <c r="G812">
        <v>0</v>
      </c>
      <c r="H812" s="59" t="s">
        <v>747</v>
      </c>
      <c r="I812">
        <v>1</v>
      </c>
      <c r="K812" s="51">
        <v>1</v>
      </c>
    </row>
    <row r="813" spans="1:11" ht="15" customHeight="1" x14ac:dyDescent="0.25">
      <c r="A813" s="1">
        <v>421874</v>
      </c>
      <c r="B813" s="57" t="s">
        <v>499</v>
      </c>
      <c r="C813" s="58">
        <v>1995.17</v>
      </c>
      <c r="D813" s="58">
        <v>4.43</v>
      </c>
      <c r="E813" s="58">
        <v>1995.17</v>
      </c>
      <c r="F813" s="58">
        <v>4.43</v>
      </c>
      <c r="G813">
        <v>0</v>
      </c>
      <c r="H813" s="59" t="s">
        <v>747</v>
      </c>
      <c r="I813">
        <v>1</v>
      </c>
    </row>
    <row r="814" spans="1:11" ht="15" customHeight="1" x14ac:dyDescent="0.25">
      <c r="A814" s="1">
        <v>421876</v>
      </c>
      <c r="B814" s="57" t="s">
        <v>500</v>
      </c>
      <c r="C814" s="58">
        <v>190.37</v>
      </c>
      <c r="D814" s="58">
        <v>14.88</v>
      </c>
      <c r="E814" s="58">
        <v>190.37</v>
      </c>
      <c r="F814" s="58">
        <v>14.88</v>
      </c>
      <c r="G814">
        <v>0</v>
      </c>
      <c r="H814" s="59" t="s">
        <v>747</v>
      </c>
      <c r="I814">
        <v>1</v>
      </c>
      <c r="K814" s="51">
        <v>1</v>
      </c>
    </row>
    <row r="815" spans="1:11" ht="15" customHeight="1" x14ac:dyDescent="0.25">
      <c r="A815" s="1">
        <v>421882</v>
      </c>
      <c r="B815" s="57" t="s">
        <v>501</v>
      </c>
      <c r="C815" s="58">
        <v>14522.76</v>
      </c>
      <c r="D815" s="58">
        <v>21.51</v>
      </c>
      <c r="E815" s="58">
        <v>14522.76</v>
      </c>
      <c r="F815" s="58">
        <v>21.51</v>
      </c>
      <c r="G815">
        <v>0</v>
      </c>
      <c r="H815" s="59" t="s">
        <v>747</v>
      </c>
      <c r="I815">
        <v>1</v>
      </c>
    </row>
    <row r="816" spans="1:11" ht="15" customHeight="1" x14ac:dyDescent="0.25">
      <c r="A816" s="1">
        <v>421886</v>
      </c>
      <c r="B816" s="57" t="s">
        <v>502</v>
      </c>
      <c r="C816" s="58">
        <v>2133.3000000000002</v>
      </c>
      <c r="D816" s="58">
        <v>19.53</v>
      </c>
      <c r="E816" s="58">
        <v>2133.3000000000002</v>
      </c>
      <c r="F816" s="58">
        <v>19.53</v>
      </c>
      <c r="G816">
        <v>0</v>
      </c>
      <c r="H816" s="59" t="s">
        <v>747</v>
      </c>
      <c r="I816">
        <v>1</v>
      </c>
      <c r="K816" s="51">
        <v>1</v>
      </c>
    </row>
    <row r="817" spans="1:9" ht="15" customHeight="1" x14ac:dyDescent="0.25">
      <c r="A817" s="1">
        <v>421887</v>
      </c>
      <c r="B817" s="57" t="s">
        <v>503</v>
      </c>
      <c r="C817" s="58">
        <v>3195.91</v>
      </c>
      <c r="D817" s="58">
        <v>24.74</v>
      </c>
      <c r="E817" s="58">
        <v>3195.91</v>
      </c>
      <c r="F817" s="58">
        <v>24.74</v>
      </c>
      <c r="G817">
        <v>0</v>
      </c>
      <c r="H817" s="59" t="s">
        <v>747</v>
      </c>
      <c r="I817">
        <v>1</v>
      </c>
    </row>
    <row r="818" spans="1:9" ht="15" customHeight="1" x14ac:dyDescent="0.25">
      <c r="A818" s="1">
        <v>421888</v>
      </c>
      <c r="B818" s="57" t="s">
        <v>504</v>
      </c>
      <c r="C818" s="58">
        <v>13821.67</v>
      </c>
      <c r="D818" s="58">
        <v>4.68</v>
      </c>
      <c r="E818" s="58">
        <v>13821.67</v>
      </c>
      <c r="F818" s="58">
        <v>4.68</v>
      </c>
      <c r="G818">
        <v>0</v>
      </c>
      <c r="H818" s="59" t="s">
        <v>747</v>
      </c>
      <c r="I818">
        <v>1</v>
      </c>
    </row>
    <row r="819" spans="1:9" ht="15" customHeight="1" x14ac:dyDescent="0.25">
      <c r="A819" s="1">
        <v>421890</v>
      </c>
      <c r="B819" s="57" t="s">
        <v>505</v>
      </c>
      <c r="C819" s="58">
        <v>4169.16</v>
      </c>
      <c r="D819" s="58">
        <v>5.1100000000000003</v>
      </c>
      <c r="E819" s="58">
        <v>4169.16</v>
      </c>
      <c r="F819" s="58">
        <v>5.1100000000000003</v>
      </c>
      <c r="G819">
        <v>0</v>
      </c>
      <c r="H819" s="59" t="s">
        <v>747</v>
      </c>
      <c r="I819">
        <v>1</v>
      </c>
    </row>
    <row r="820" spans="1:9" ht="15" customHeight="1" x14ac:dyDescent="0.25">
      <c r="A820" s="1">
        <v>421893</v>
      </c>
      <c r="B820" s="57" t="s">
        <v>1080</v>
      </c>
      <c r="C820" s="58">
        <v>707.25</v>
      </c>
      <c r="D820" s="58">
        <v>16.190000000000001</v>
      </c>
      <c r="E820" s="58">
        <v>707.25</v>
      </c>
      <c r="F820" s="58">
        <v>16.190000000000001</v>
      </c>
      <c r="G820">
        <v>0</v>
      </c>
      <c r="H820" s="59" t="s">
        <v>750</v>
      </c>
      <c r="I820">
        <v>1</v>
      </c>
    </row>
    <row r="821" spans="1:9" ht="15" customHeight="1" x14ac:dyDescent="0.25">
      <c r="A821" s="1">
        <v>421900</v>
      </c>
      <c r="B821" s="57" t="s">
        <v>1081</v>
      </c>
      <c r="C821" s="58">
        <v>1562.79</v>
      </c>
      <c r="D821" s="58">
        <v>5.33</v>
      </c>
      <c r="E821" s="58">
        <v>1562.79</v>
      </c>
      <c r="F821" s="58">
        <v>5.33</v>
      </c>
      <c r="G821">
        <v>0</v>
      </c>
      <c r="H821" s="59" t="s">
        <v>750</v>
      </c>
      <c r="I821">
        <v>1</v>
      </c>
    </row>
    <row r="822" spans="1:9" ht="15" customHeight="1" x14ac:dyDescent="0.25">
      <c r="A822" s="1">
        <v>421901</v>
      </c>
      <c r="B822" s="57" t="s">
        <v>506</v>
      </c>
      <c r="C822" s="58">
        <v>5696.58</v>
      </c>
      <c r="D822" s="58">
        <v>9.5500000000000007</v>
      </c>
      <c r="E822" s="58">
        <v>5696.58</v>
      </c>
      <c r="F822" s="58">
        <v>9.5500000000000007</v>
      </c>
      <c r="G822">
        <v>0</v>
      </c>
      <c r="H822" s="59" t="s">
        <v>747</v>
      </c>
      <c r="I822">
        <v>1</v>
      </c>
    </row>
    <row r="823" spans="1:9" ht="15" customHeight="1" x14ac:dyDescent="0.25">
      <c r="A823" s="1">
        <v>421908</v>
      </c>
      <c r="B823" s="57" t="s">
        <v>507</v>
      </c>
      <c r="C823" s="58">
        <v>1937.74</v>
      </c>
      <c r="D823" s="58">
        <v>10.7</v>
      </c>
      <c r="E823" s="58">
        <v>1937.74</v>
      </c>
      <c r="F823" s="58">
        <v>10.7</v>
      </c>
      <c r="G823">
        <v>0</v>
      </c>
      <c r="H823" s="59" t="s">
        <v>747</v>
      </c>
      <c r="I823">
        <v>1</v>
      </c>
    </row>
    <row r="824" spans="1:9" ht="15" customHeight="1" x14ac:dyDescent="0.25">
      <c r="A824" s="1">
        <v>421912</v>
      </c>
      <c r="B824" s="57" t="s">
        <v>508</v>
      </c>
      <c r="C824" s="58">
        <v>3363.42</v>
      </c>
      <c r="D824" s="58">
        <v>22.28</v>
      </c>
      <c r="E824" s="58">
        <v>3363.42</v>
      </c>
      <c r="F824" s="58">
        <v>22.28</v>
      </c>
      <c r="G824">
        <v>0</v>
      </c>
      <c r="H824" s="59" t="s">
        <v>747</v>
      </c>
      <c r="I824">
        <v>1</v>
      </c>
    </row>
    <row r="825" spans="1:9" ht="15" customHeight="1" x14ac:dyDescent="0.25">
      <c r="A825" s="1">
        <v>421914</v>
      </c>
      <c r="B825" s="57" t="s">
        <v>509</v>
      </c>
      <c r="C825" s="58">
        <v>4653.3900000000003</v>
      </c>
      <c r="D825" s="58">
        <v>4.47</v>
      </c>
      <c r="E825" s="58">
        <v>4653.3900000000003</v>
      </c>
      <c r="F825" s="58">
        <v>4.47</v>
      </c>
      <c r="G825">
        <v>0</v>
      </c>
      <c r="H825" s="59" t="s">
        <v>747</v>
      </c>
      <c r="I825">
        <v>1</v>
      </c>
    </row>
    <row r="826" spans="1:9" ht="15" customHeight="1" x14ac:dyDescent="0.25">
      <c r="A826" s="1">
        <v>421917</v>
      </c>
      <c r="B826" s="57" t="s">
        <v>1082</v>
      </c>
      <c r="C826" s="58">
        <v>3906.99</v>
      </c>
      <c r="D826" s="58">
        <v>5.52</v>
      </c>
      <c r="E826" s="58">
        <v>3906.99</v>
      </c>
      <c r="F826" s="58">
        <v>5.52</v>
      </c>
      <c r="G826">
        <v>0</v>
      </c>
      <c r="H826" s="59" t="s">
        <v>747</v>
      </c>
      <c r="I826">
        <v>1</v>
      </c>
    </row>
    <row r="827" spans="1:9" ht="15" customHeight="1" x14ac:dyDescent="0.25">
      <c r="A827" s="1">
        <v>421920</v>
      </c>
      <c r="B827" s="57" t="s">
        <v>510</v>
      </c>
      <c r="C827" s="58">
        <v>1106.3800000000001</v>
      </c>
      <c r="D827" s="58">
        <v>10.75</v>
      </c>
      <c r="E827" s="58">
        <v>1106.3800000000001</v>
      </c>
      <c r="F827" s="58">
        <v>10.75</v>
      </c>
      <c r="G827">
        <v>0</v>
      </c>
      <c r="H827" s="59" t="s">
        <v>747</v>
      </c>
      <c r="I827">
        <v>1</v>
      </c>
    </row>
    <row r="828" spans="1:9" ht="15" customHeight="1" x14ac:dyDescent="0.25">
      <c r="A828" s="1">
        <v>421927</v>
      </c>
      <c r="B828" s="57" t="s">
        <v>511</v>
      </c>
      <c r="C828" s="58">
        <v>380.36</v>
      </c>
      <c r="D828" s="58">
        <v>17.09</v>
      </c>
      <c r="E828" s="58">
        <v>380.36</v>
      </c>
      <c r="F828" s="58">
        <v>17.09</v>
      </c>
      <c r="G828">
        <v>0</v>
      </c>
      <c r="H828" s="59" t="s">
        <v>747</v>
      </c>
      <c r="I828">
        <v>1</v>
      </c>
    </row>
    <row r="829" spans="1:9" ht="15" customHeight="1" x14ac:dyDescent="0.25">
      <c r="A829" s="1">
        <v>421928</v>
      </c>
      <c r="B829" s="57" t="s">
        <v>512</v>
      </c>
      <c r="C829" s="58">
        <v>939.02</v>
      </c>
      <c r="D829" s="58">
        <v>13.94</v>
      </c>
      <c r="E829" s="58">
        <v>939.02</v>
      </c>
      <c r="F829" s="58">
        <v>13.94</v>
      </c>
      <c r="G829">
        <v>0</v>
      </c>
      <c r="H829" s="59" t="s">
        <v>747</v>
      </c>
      <c r="I829">
        <v>1</v>
      </c>
    </row>
    <row r="830" spans="1:9" ht="15" customHeight="1" x14ac:dyDescent="0.25">
      <c r="A830" s="1">
        <v>421929</v>
      </c>
      <c r="B830" s="57" t="s">
        <v>513</v>
      </c>
      <c r="C830" s="58">
        <v>554.85</v>
      </c>
      <c r="D830" s="58">
        <v>4.0599999999999996</v>
      </c>
      <c r="E830" s="58">
        <v>554.85</v>
      </c>
      <c r="F830" s="58">
        <v>4.0599999999999996</v>
      </c>
      <c r="G830">
        <v>0</v>
      </c>
      <c r="H830" s="59" t="s">
        <v>747</v>
      </c>
      <c r="I830">
        <v>1</v>
      </c>
    </row>
    <row r="831" spans="1:9" ht="15" customHeight="1" x14ac:dyDescent="0.25">
      <c r="A831" s="1">
        <v>421931</v>
      </c>
      <c r="B831" s="57" t="s">
        <v>514</v>
      </c>
      <c r="C831" s="58">
        <v>7866.58</v>
      </c>
      <c r="D831" s="58">
        <v>5.77</v>
      </c>
      <c r="E831" s="58">
        <v>7866.58</v>
      </c>
      <c r="F831" s="58">
        <v>5.77</v>
      </c>
      <c r="G831">
        <v>0</v>
      </c>
      <c r="H831" s="59" t="s">
        <v>747</v>
      </c>
      <c r="I831">
        <v>1</v>
      </c>
    </row>
    <row r="832" spans="1:9" ht="15" customHeight="1" x14ac:dyDescent="0.25">
      <c r="A832" s="1">
        <v>421932</v>
      </c>
      <c r="B832" s="57" t="s">
        <v>1083</v>
      </c>
      <c r="C832" s="58">
        <v>1497.89</v>
      </c>
      <c r="D832" s="58">
        <v>22.6</v>
      </c>
      <c r="E832" s="58">
        <v>1497.89</v>
      </c>
      <c r="F832" s="58">
        <v>22.6</v>
      </c>
      <c r="G832">
        <v>0</v>
      </c>
      <c r="H832" s="59" t="s">
        <v>750</v>
      </c>
      <c r="I832">
        <v>1</v>
      </c>
    </row>
    <row r="833" spans="1:11" ht="15" customHeight="1" x14ac:dyDescent="0.25">
      <c r="A833" s="1">
        <v>421934</v>
      </c>
      <c r="B833" s="57" t="s">
        <v>515</v>
      </c>
      <c r="C833" s="58">
        <v>513.22</v>
      </c>
      <c r="D833" s="58">
        <v>10.9</v>
      </c>
      <c r="E833" s="58">
        <v>513.22</v>
      </c>
      <c r="F833" s="58">
        <v>10.9</v>
      </c>
      <c r="G833">
        <v>0</v>
      </c>
      <c r="H833" s="59" t="s">
        <v>747</v>
      </c>
      <c r="I833">
        <v>1</v>
      </c>
    </row>
    <row r="834" spans="1:11" ht="15" customHeight="1" x14ac:dyDescent="0.25">
      <c r="A834" s="1">
        <v>421935</v>
      </c>
      <c r="B834" s="57" t="s">
        <v>516</v>
      </c>
      <c r="C834" s="58">
        <v>932.66</v>
      </c>
      <c r="D834" s="58">
        <v>5.6</v>
      </c>
      <c r="E834" s="58">
        <v>932.66</v>
      </c>
      <c r="F834" s="58">
        <v>5.6</v>
      </c>
      <c r="G834">
        <v>0</v>
      </c>
      <c r="H834" s="59" t="s">
        <v>747</v>
      </c>
      <c r="I834">
        <v>1</v>
      </c>
    </row>
    <row r="835" spans="1:11" ht="15" customHeight="1" x14ac:dyDescent="0.25">
      <c r="A835" s="1">
        <v>421936</v>
      </c>
      <c r="B835" s="57" t="s">
        <v>1084</v>
      </c>
      <c r="C835" s="58">
        <v>546.34</v>
      </c>
      <c r="D835" s="58">
        <v>6.33</v>
      </c>
      <c r="E835" s="58">
        <v>546.34</v>
      </c>
      <c r="F835" s="58">
        <v>6.33</v>
      </c>
      <c r="G835">
        <v>0</v>
      </c>
      <c r="H835" s="59" t="s">
        <v>750</v>
      </c>
      <c r="I835">
        <v>1</v>
      </c>
    </row>
    <row r="836" spans="1:11" ht="15" customHeight="1" x14ac:dyDescent="0.25">
      <c r="A836" s="1">
        <v>421942</v>
      </c>
      <c r="B836" s="57" t="s">
        <v>1085</v>
      </c>
      <c r="C836" s="58">
        <v>1195.3499999999999</v>
      </c>
      <c r="D836" s="58">
        <v>5.9</v>
      </c>
      <c r="E836" s="58">
        <v>1195.3499999999999</v>
      </c>
      <c r="F836" s="58">
        <v>5.9</v>
      </c>
      <c r="G836">
        <v>0</v>
      </c>
      <c r="H836" s="59" t="s">
        <v>750</v>
      </c>
      <c r="I836">
        <v>1</v>
      </c>
    </row>
    <row r="837" spans="1:11" ht="15" customHeight="1" x14ac:dyDescent="0.25">
      <c r="A837" s="1">
        <v>421945</v>
      </c>
      <c r="B837" s="57" t="s">
        <v>517</v>
      </c>
      <c r="C837" s="58">
        <v>3121.34</v>
      </c>
      <c r="D837" s="58">
        <v>23.41</v>
      </c>
      <c r="E837" s="58">
        <v>3121.34</v>
      </c>
      <c r="F837" s="58">
        <v>23.41</v>
      </c>
      <c r="G837">
        <v>0</v>
      </c>
      <c r="H837" s="59" t="s">
        <v>747</v>
      </c>
      <c r="I837">
        <v>1</v>
      </c>
      <c r="K837" s="51">
        <v>1</v>
      </c>
    </row>
    <row r="838" spans="1:11" ht="15" customHeight="1" x14ac:dyDescent="0.25">
      <c r="A838" s="1">
        <v>421949</v>
      </c>
      <c r="B838" s="57" t="s">
        <v>518</v>
      </c>
      <c r="C838" s="58">
        <v>4306.5</v>
      </c>
      <c r="D838" s="58">
        <v>7.5</v>
      </c>
      <c r="E838" s="58">
        <v>4306.5</v>
      </c>
      <c r="F838" s="58">
        <v>7.5</v>
      </c>
      <c r="G838">
        <v>0</v>
      </c>
      <c r="H838" s="59" t="s">
        <v>747</v>
      </c>
      <c r="I838">
        <v>1</v>
      </c>
    </row>
    <row r="839" spans="1:11" ht="15" customHeight="1" x14ac:dyDescent="0.25">
      <c r="A839" s="1">
        <v>421951</v>
      </c>
      <c r="B839" s="57" t="s">
        <v>519</v>
      </c>
      <c r="C839" s="58">
        <v>1701.47</v>
      </c>
      <c r="D839" s="58">
        <v>8.89</v>
      </c>
      <c r="E839" s="58">
        <v>1701.47</v>
      </c>
      <c r="F839" s="58">
        <v>8.89</v>
      </c>
      <c r="G839">
        <v>0</v>
      </c>
      <c r="H839" s="59" t="s">
        <v>747</v>
      </c>
      <c r="I839">
        <v>1</v>
      </c>
    </row>
    <row r="840" spans="1:11" ht="15" customHeight="1" x14ac:dyDescent="0.25">
      <c r="A840" s="1">
        <v>431704</v>
      </c>
      <c r="B840" s="57" t="s">
        <v>520</v>
      </c>
      <c r="C840" s="58">
        <v>1616.32</v>
      </c>
      <c r="D840" s="58">
        <v>44.93</v>
      </c>
      <c r="E840" s="58">
        <v>1616.32</v>
      </c>
      <c r="F840" s="58">
        <v>44.93</v>
      </c>
      <c r="G840">
        <v>0</v>
      </c>
      <c r="H840" s="59" t="s">
        <v>747</v>
      </c>
      <c r="I840">
        <v>1</v>
      </c>
      <c r="J840" s="51" t="s">
        <v>1147</v>
      </c>
    </row>
    <row r="841" spans="1:11" ht="15" customHeight="1" x14ac:dyDescent="0.25">
      <c r="A841" s="1">
        <v>431788</v>
      </c>
      <c r="B841" s="57" t="s">
        <v>521</v>
      </c>
      <c r="C841" s="58">
        <v>1288.53</v>
      </c>
      <c r="D841" s="58">
        <v>2.04</v>
      </c>
      <c r="E841" s="58">
        <v>1288.53</v>
      </c>
      <c r="F841" s="58">
        <v>2.04</v>
      </c>
      <c r="G841">
        <v>0</v>
      </c>
      <c r="H841" s="59" t="s">
        <v>747</v>
      </c>
      <c r="I841">
        <v>1</v>
      </c>
    </row>
    <row r="842" spans="1:11" ht="15" customHeight="1" x14ac:dyDescent="0.25">
      <c r="A842" s="1">
        <v>431831</v>
      </c>
      <c r="B842" s="57" t="s">
        <v>522</v>
      </c>
      <c r="C842" s="58">
        <v>289.99</v>
      </c>
      <c r="D842" s="58">
        <v>1.37</v>
      </c>
      <c r="E842" s="58">
        <v>289.99</v>
      </c>
      <c r="F842" s="58">
        <v>1.37</v>
      </c>
      <c r="G842">
        <v>0</v>
      </c>
      <c r="H842" s="59" t="s">
        <v>747</v>
      </c>
      <c r="I842">
        <v>1</v>
      </c>
    </row>
    <row r="843" spans="1:11" ht="15" customHeight="1" x14ac:dyDescent="0.25">
      <c r="A843" s="1">
        <v>431966</v>
      </c>
      <c r="B843" s="57" t="s">
        <v>523</v>
      </c>
      <c r="C843" s="58">
        <v>1669.19</v>
      </c>
      <c r="D843" s="58">
        <v>6.33</v>
      </c>
      <c r="E843" s="58">
        <v>1669.19</v>
      </c>
      <c r="F843" s="58">
        <v>6.33</v>
      </c>
      <c r="G843">
        <v>0</v>
      </c>
      <c r="H843" s="59" t="s">
        <v>747</v>
      </c>
      <c r="I843">
        <v>1</v>
      </c>
      <c r="J843" s="51" t="s">
        <v>1147</v>
      </c>
    </row>
    <row r="844" spans="1:11" ht="15" customHeight="1" x14ac:dyDescent="0.25">
      <c r="A844" s="1">
        <v>431968</v>
      </c>
      <c r="B844" s="57" t="s">
        <v>1086</v>
      </c>
      <c r="C844" s="58">
        <v>1950.07</v>
      </c>
      <c r="D844" s="58">
        <v>19.82</v>
      </c>
      <c r="E844" s="58">
        <v>1950.07</v>
      </c>
      <c r="F844" s="58">
        <v>19.82</v>
      </c>
      <c r="G844">
        <v>0</v>
      </c>
      <c r="H844" s="59" t="s">
        <v>750</v>
      </c>
      <c r="I844">
        <v>1</v>
      </c>
      <c r="J844" s="51" t="s">
        <v>1147</v>
      </c>
    </row>
    <row r="845" spans="1:11" ht="15" customHeight="1" x14ac:dyDescent="0.25">
      <c r="A845" s="1">
        <v>431969</v>
      </c>
      <c r="B845" s="57" t="s">
        <v>524</v>
      </c>
      <c r="C845" s="58">
        <v>10912.27</v>
      </c>
      <c r="D845" s="58">
        <v>83.26</v>
      </c>
      <c r="E845" s="58">
        <v>10912.27</v>
      </c>
      <c r="F845" s="58">
        <v>83.26</v>
      </c>
      <c r="G845">
        <v>0</v>
      </c>
      <c r="H845" s="59" t="s">
        <v>747</v>
      </c>
      <c r="I845">
        <v>1</v>
      </c>
      <c r="J845" s="51" t="s">
        <v>1147</v>
      </c>
    </row>
    <row r="846" spans="1:11" ht="15" customHeight="1" x14ac:dyDescent="0.25">
      <c r="A846" s="1">
        <v>431974</v>
      </c>
      <c r="B846" s="57" t="s">
        <v>525</v>
      </c>
      <c r="C846" s="58">
        <v>1964.96</v>
      </c>
      <c r="D846" s="58">
        <v>27.16</v>
      </c>
      <c r="E846" s="58">
        <v>1964.96</v>
      </c>
      <c r="F846" s="58">
        <v>27.16</v>
      </c>
      <c r="G846">
        <v>0</v>
      </c>
      <c r="H846" s="59" t="s">
        <v>747</v>
      </c>
      <c r="I846">
        <v>1</v>
      </c>
    </row>
    <row r="847" spans="1:11" ht="15" customHeight="1" x14ac:dyDescent="0.25">
      <c r="A847" s="1">
        <v>431976</v>
      </c>
      <c r="B847" s="57" t="s">
        <v>526</v>
      </c>
      <c r="C847" s="58">
        <v>1542.96</v>
      </c>
      <c r="D847" s="58">
        <v>6.51</v>
      </c>
      <c r="E847" s="58">
        <v>1542.96</v>
      </c>
      <c r="F847" s="58">
        <v>6.51</v>
      </c>
      <c r="G847">
        <v>0</v>
      </c>
      <c r="H847" s="59" t="s">
        <v>747</v>
      </c>
      <c r="I847">
        <v>1</v>
      </c>
    </row>
    <row r="848" spans="1:11" ht="15" customHeight="1" x14ac:dyDescent="0.25">
      <c r="A848" s="1">
        <v>431977</v>
      </c>
      <c r="B848" s="57" t="s">
        <v>527</v>
      </c>
      <c r="C848" s="58">
        <v>2959.18</v>
      </c>
      <c r="D848" s="58">
        <v>8.65</v>
      </c>
      <c r="E848" s="58">
        <v>2959.18</v>
      </c>
      <c r="F848" s="58">
        <v>8.65</v>
      </c>
      <c r="G848">
        <v>0</v>
      </c>
      <c r="H848" s="59" t="s">
        <v>747</v>
      </c>
      <c r="I848">
        <v>1</v>
      </c>
    </row>
    <row r="849" spans="1:11" ht="15" customHeight="1" x14ac:dyDescent="0.25">
      <c r="A849" s="1">
        <v>431979</v>
      </c>
      <c r="B849" s="57" t="s">
        <v>528</v>
      </c>
      <c r="C849" s="58">
        <v>7447.09</v>
      </c>
      <c r="D849" s="58">
        <v>12.09</v>
      </c>
      <c r="E849" s="58">
        <v>7447.09</v>
      </c>
      <c r="F849" s="58">
        <v>12.09</v>
      </c>
      <c r="G849">
        <v>0</v>
      </c>
      <c r="H849" s="59" t="s">
        <v>747</v>
      </c>
      <c r="I849">
        <v>1</v>
      </c>
      <c r="J849" s="51" t="s">
        <v>1147</v>
      </c>
    </row>
    <row r="850" spans="1:11" ht="15" customHeight="1" x14ac:dyDescent="0.25">
      <c r="A850" s="1">
        <v>431980</v>
      </c>
      <c r="B850" s="57" t="s">
        <v>529</v>
      </c>
      <c r="C850" s="58">
        <v>9439.93</v>
      </c>
      <c r="D850" s="58">
        <v>15.24</v>
      </c>
      <c r="E850" s="58">
        <v>9439.93</v>
      </c>
      <c r="F850" s="58">
        <v>15.24</v>
      </c>
      <c r="G850">
        <v>0</v>
      </c>
      <c r="H850" s="59" t="s">
        <v>747</v>
      </c>
      <c r="I850">
        <v>1</v>
      </c>
    </row>
    <row r="851" spans="1:11" ht="15" customHeight="1" x14ac:dyDescent="0.25">
      <c r="A851" s="1">
        <v>431982</v>
      </c>
      <c r="B851" s="57" t="s">
        <v>530</v>
      </c>
      <c r="C851" s="58">
        <v>8546.1299999999992</v>
      </c>
      <c r="D851" s="58">
        <v>16.010000000000002</v>
      </c>
      <c r="E851" s="58">
        <v>8546.1299999999992</v>
      </c>
      <c r="F851" s="58">
        <v>16.010000000000002</v>
      </c>
      <c r="G851">
        <v>0</v>
      </c>
      <c r="H851" s="59" t="s">
        <v>747</v>
      </c>
      <c r="I851">
        <v>1</v>
      </c>
    </row>
    <row r="852" spans="1:11" ht="15" customHeight="1" x14ac:dyDescent="0.25">
      <c r="A852" s="1">
        <v>431984</v>
      </c>
      <c r="B852" s="57" t="s">
        <v>531</v>
      </c>
      <c r="C852" s="58">
        <v>19553.52</v>
      </c>
      <c r="D852" s="58">
        <v>22.18</v>
      </c>
      <c r="E852" s="58">
        <v>19553.52</v>
      </c>
      <c r="F852" s="58">
        <v>22.18</v>
      </c>
      <c r="G852">
        <v>0</v>
      </c>
      <c r="H852" s="59" t="s">
        <v>747</v>
      </c>
      <c r="I852">
        <v>1</v>
      </c>
    </row>
    <row r="853" spans="1:11" ht="15" customHeight="1" x14ac:dyDescent="0.25">
      <c r="A853" s="1">
        <v>431985</v>
      </c>
      <c r="B853" s="57" t="s">
        <v>532</v>
      </c>
      <c r="C853" s="58">
        <v>12661.5</v>
      </c>
      <c r="D853" s="58">
        <v>14.65</v>
      </c>
      <c r="E853" s="58">
        <v>12661.5</v>
      </c>
      <c r="F853" s="58">
        <v>14.65</v>
      </c>
      <c r="G853">
        <v>0</v>
      </c>
      <c r="H853" s="59" t="s">
        <v>747</v>
      </c>
      <c r="I853">
        <v>1</v>
      </c>
    </row>
    <row r="854" spans="1:11" ht="15" customHeight="1" x14ac:dyDescent="0.25">
      <c r="A854" s="1">
        <v>431988</v>
      </c>
      <c r="B854" s="57" t="s">
        <v>533</v>
      </c>
      <c r="C854" s="58">
        <v>3796.22</v>
      </c>
      <c r="D854" s="58">
        <v>2.15</v>
      </c>
      <c r="E854" s="58">
        <v>3796.22</v>
      </c>
      <c r="F854" s="58">
        <v>2.15</v>
      </c>
      <c r="G854">
        <v>0</v>
      </c>
      <c r="H854" s="59" t="s">
        <v>747</v>
      </c>
      <c r="I854">
        <v>1</v>
      </c>
    </row>
    <row r="855" spans="1:11" ht="15" customHeight="1" x14ac:dyDescent="0.25">
      <c r="A855" s="1">
        <v>431994</v>
      </c>
      <c r="B855" s="57" t="s">
        <v>534</v>
      </c>
      <c r="C855" s="58">
        <v>4884.47</v>
      </c>
      <c r="D855" s="58">
        <v>24.56</v>
      </c>
      <c r="E855" s="58">
        <v>4884.47</v>
      </c>
      <c r="F855" s="58">
        <v>24.56</v>
      </c>
      <c r="G855">
        <v>0</v>
      </c>
      <c r="H855" s="59" t="s">
        <v>747</v>
      </c>
      <c r="I855">
        <v>1</v>
      </c>
    </row>
    <row r="856" spans="1:11" ht="15" customHeight="1" x14ac:dyDescent="0.25">
      <c r="A856" s="1">
        <v>431995</v>
      </c>
      <c r="B856" s="57" t="s">
        <v>535</v>
      </c>
      <c r="C856" s="58">
        <v>3487.95</v>
      </c>
      <c r="D856" s="58">
        <v>6.94</v>
      </c>
      <c r="E856" s="58">
        <v>3487.95</v>
      </c>
      <c r="F856" s="58">
        <v>6.94</v>
      </c>
      <c r="G856">
        <v>0</v>
      </c>
      <c r="H856" s="59" t="s">
        <v>747</v>
      </c>
      <c r="I856">
        <v>1</v>
      </c>
    </row>
    <row r="857" spans="1:11" ht="15" customHeight="1" x14ac:dyDescent="0.25">
      <c r="A857" s="1">
        <v>432006</v>
      </c>
      <c r="B857" s="57" t="s">
        <v>536</v>
      </c>
      <c r="C857" s="58">
        <v>9290.41</v>
      </c>
      <c r="D857" s="58">
        <v>51</v>
      </c>
      <c r="E857" s="58">
        <v>9290.41</v>
      </c>
      <c r="F857" s="58">
        <v>51</v>
      </c>
      <c r="G857">
        <v>0</v>
      </c>
      <c r="H857" s="59" t="s">
        <v>747</v>
      </c>
      <c r="I857">
        <v>1</v>
      </c>
    </row>
    <row r="858" spans="1:11" ht="15" customHeight="1" x14ac:dyDescent="0.25">
      <c r="A858" s="1">
        <v>432008</v>
      </c>
      <c r="B858" s="57" t="s">
        <v>537</v>
      </c>
      <c r="C858" s="58">
        <v>768.39</v>
      </c>
      <c r="D858" s="58">
        <v>37.11</v>
      </c>
      <c r="E858" s="58">
        <v>768.39</v>
      </c>
      <c r="F858" s="58">
        <v>37.11</v>
      </c>
      <c r="G858">
        <v>0</v>
      </c>
      <c r="H858" s="59" t="s">
        <v>747</v>
      </c>
      <c r="I858">
        <v>1</v>
      </c>
      <c r="K858" s="51">
        <v>1</v>
      </c>
    </row>
    <row r="859" spans="1:11" ht="15" customHeight="1" x14ac:dyDescent="0.25">
      <c r="A859" s="1">
        <v>432010</v>
      </c>
      <c r="B859" s="57" t="s">
        <v>538</v>
      </c>
      <c r="C859" s="58">
        <v>1695.7</v>
      </c>
      <c r="D859" s="58">
        <v>4.75</v>
      </c>
      <c r="E859" s="58">
        <v>1695.7</v>
      </c>
      <c r="F859" s="58">
        <v>4.75</v>
      </c>
      <c r="G859">
        <v>0</v>
      </c>
      <c r="H859" s="59" t="s">
        <v>747</v>
      </c>
      <c r="I859">
        <v>1</v>
      </c>
    </row>
    <row r="860" spans="1:11" ht="15" customHeight="1" x14ac:dyDescent="0.25">
      <c r="A860" s="1">
        <v>432013</v>
      </c>
      <c r="B860" s="57" t="s">
        <v>1087</v>
      </c>
      <c r="C860" s="58">
        <v>2503.9699999999998</v>
      </c>
      <c r="D860" s="58">
        <v>4.6100000000000003</v>
      </c>
      <c r="E860" s="58">
        <v>2503.9699999999998</v>
      </c>
      <c r="F860" s="58">
        <v>4.6100000000000003</v>
      </c>
      <c r="G860">
        <v>0</v>
      </c>
      <c r="H860" s="59" t="s">
        <v>747</v>
      </c>
      <c r="I860">
        <v>1</v>
      </c>
      <c r="J860" s="51" t="s">
        <v>1147</v>
      </c>
    </row>
    <row r="861" spans="1:11" ht="15" customHeight="1" x14ac:dyDescent="0.25">
      <c r="A861" s="1">
        <v>432014</v>
      </c>
      <c r="B861" s="57" t="s">
        <v>539</v>
      </c>
      <c r="C861" s="58">
        <v>4564.13</v>
      </c>
      <c r="D861" s="58">
        <v>2.92</v>
      </c>
      <c r="E861" s="58">
        <v>4564.13</v>
      </c>
      <c r="F861" s="58">
        <v>2.92</v>
      </c>
      <c r="G861">
        <v>0</v>
      </c>
      <c r="H861" s="59" t="s">
        <v>747</v>
      </c>
      <c r="I861">
        <v>1</v>
      </c>
    </row>
    <row r="862" spans="1:11" ht="15" customHeight="1" x14ac:dyDescent="0.25">
      <c r="A862" s="1">
        <v>432016</v>
      </c>
      <c r="B862" s="57" t="s">
        <v>540</v>
      </c>
      <c r="C862" s="58">
        <v>13533.87</v>
      </c>
      <c r="D862" s="58">
        <v>2.14</v>
      </c>
      <c r="E862" s="58">
        <v>13533.87</v>
      </c>
      <c r="F862" s="58">
        <v>2.14</v>
      </c>
      <c r="G862">
        <v>0</v>
      </c>
      <c r="H862" s="59" t="s">
        <v>747</v>
      </c>
      <c r="I862">
        <v>1</v>
      </c>
    </row>
    <row r="863" spans="1:11" ht="15" customHeight="1" x14ac:dyDescent="0.25">
      <c r="A863" s="1">
        <v>432017</v>
      </c>
      <c r="B863" s="57" t="s">
        <v>541</v>
      </c>
      <c r="C863" s="58">
        <v>6438.39</v>
      </c>
      <c r="D863" s="58">
        <v>8.11</v>
      </c>
      <c r="E863" s="58">
        <v>6438.39</v>
      </c>
      <c r="F863" s="58">
        <v>8.11</v>
      </c>
      <c r="G863">
        <v>0</v>
      </c>
      <c r="H863" s="59" t="s">
        <v>747</v>
      </c>
      <c r="I863">
        <v>1</v>
      </c>
      <c r="J863" s="51" t="s">
        <v>1147</v>
      </c>
    </row>
    <row r="864" spans="1:11" ht="15" customHeight="1" x14ac:dyDescent="0.25">
      <c r="A864" s="1">
        <v>432018</v>
      </c>
      <c r="B864" s="57" t="s">
        <v>542</v>
      </c>
      <c r="C864" s="58">
        <v>51418.37</v>
      </c>
      <c r="D864" s="58">
        <v>4.72</v>
      </c>
      <c r="E864" s="58">
        <v>51418.37</v>
      </c>
      <c r="F864" s="58">
        <v>4.72</v>
      </c>
      <c r="G864">
        <v>0</v>
      </c>
      <c r="H864" s="59" t="s">
        <v>747</v>
      </c>
      <c r="I864">
        <v>1</v>
      </c>
    </row>
    <row r="865" spans="1:11" ht="15" customHeight="1" x14ac:dyDescent="0.25">
      <c r="A865" s="1">
        <v>432020</v>
      </c>
      <c r="B865" s="57" t="s">
        <v>543</v>
      </c>
      <c r="C865" s="58">
        <v>3099.54</v>
      </c>
      <c r="D865" s="58">
        <v>9</v>
      </c>
      <c r="E865" s="58">
        <v>3099.54</v>
      </c>
      <c r="F865" s="58">
        <v>9</v>
      </c>
      <c r="G865">
        <v>0</v>
      </c>
      <c r="H865" s="59" t="s">
        <v>747</v>
      </c>
      <c r="I865">
        <v>1</v>
      </c>
    </row>
    <row r="866" spans="1:11" ht="15" customHeight="1" x14ac:dyDescent="0.25">
      <c r="A866" s="1">
        <v>432022</v>
      </c>
      <c r="B866" s="57" t="s">
        <v>544</v>
      </c>
      <c r="C866" s="58">
        <v>9044.33</v>
      </c>
      <c r="D866" s="58">
        <v>21.78</v>
      </c>
      <c r="E866" s="58">
        <v>9044.33</v>
      </c>
      <c r="F866" s="58">
        <v>21.78</v>
      </c>
      <c r="G866">
        <v>0</v>
      </c>
      <c r="H866" s="59" t="s">
        <v>747</v>
      </c>
      <c r="I866">
        <v>1</v>
      </c>
    </row>
    <row r="867" spans="1:11" ht="15" customHeight="1" x14ac:dyDescent="0.25">
      <c r="A867" s="1">
        <v>432023</v>
      </c>
      <c r="B867" s="57" t="s">
        <v>545</v>
      </c>
      <c r="C867" s="58">
        <v>1010.86</v>
      </c>
      <c r="D867" s="58">
        <v>2.82</v>
      </c>
      <c r="E867" s="58">
        <v>1010.86</v>
      </c>
      <c r="F867" s="58">
        <v>2.82</v>
      </c>
      <c r="G867">
        <v>0</v>
      </c>
      <c r="H867" s="59" t="s">
        <v>747</v>
      </c>
      <c r="I867">
        <v>1</v>
      </c>
      <c r="J867" s="51" t="s">
        <v>1147</v>
      </c>
    </row>
    <row r="868" spans="1:11" ht="15" customHeight="1" x14ac:dyDescent="0.25">
      <c r="A868" s="1">
        <v>432025</v>
      </c>
      <c r="B868" s="57" t="s">
        <v>546</v>
      </c>
      <c r="C868" s="58">
        <v>850.95</v>
      </c>
      <c r="D868" s="58">
        <v>1.08</v>
      </c>
      <c r="E868" s="58">
        <v>850.95</v>
      </c>
      <c r="F868" s="58">
        <v>1.08</v>
      </c>
      <c r="G868">
        <v>0</v>
      </c>
      <c r="H868" s="59" t="s">
        <v>747</v>
      </c>
      <c r="I868">
        <v>1</v>
      </c>
    </row>
    <row r="869" spans="1:11" ht="15" customHeight="1" x14ac:dyDescent="0.25">
      <c r="A869" s="1">
        <v>432029</v>
      </c>
      <c r="B869" s="57" t="s">
        <v>547</v>
      </c>
      <c r="C869" s="58">
        <v>326.48</v>
      </c>
      <c r="D869" s="58">
        <v>4.05</v>
      </c>
      <c r="E869" s="58">
        <v>326.48</v>
      </c>
      <c r="F869" s="58">
        <v>4.05</v>
      </c>
      <c r="G869">
        <v>0</v>
      </c>
      <c r="H869" s="59" t="s">
        <v>747</v>
      </c>
      <c r="I869">
        <v>1</v>
      </c>
      <c r="J869" s="51" t="s">
        <v>1147</v>
      </c>
    </row>
    <row r="870" spans="1:11" ht="15" customHeight="1" x14ac:dyDescent="0.25">
      <c r="A870" s="1">
        <v>432030</v>
      </c>
      <c r="B870" s="57" t="s">
        <v>492</v>
      </c>
      <c r="C870" s="58">
        <v>2507.89</v>
      </c>
      <c r="D870" s="58">
        <v>4.92</v>
      </c>
      <c r="E870" s="58">
        <v>2507.89</v>
      </c>
      <c r="F870" s="58">
        <v>4.92</v>
      </c>
      <c r="G870">
        <v>0</v>
      </c>
      <c r="H870" s="59" t="s">
        <v>747</v>
      </c>
      <c r="I870">
        <v>1</v>
      </c>
      <c r="J870" s="51" t="s">
        <v>1147</v>
      </c>
    </row>
    <row r="871" spans="1:11" ht="15" customHeight="1" x14ac:dyDescent="0.25">
      <c r="A871" s="1">
        <v>432032</v>
      </c>
      <c r="B871" s="57" t="s">
        <v>548</v>
      </c>
      <c r="C871" s="58">
        <v>2227.09</v>
      </c>
      <c r="D871" s="58">
        <v>10.039999999999999</v>
      </c>
      <c r="E871" s="58">
        <v>2227.09</v>
      </c>
      <c r="F871" s="58">
        <v>10.039999999999999</v>
      </c>
      <c r="G871">
        <v>0</v>
      </c>
      <c r="H871" s="59" t="s">
        <v>747</v>
      </c>
      <c r="I871">
        <v>1</v>
      </c>
    </row>
    <row r="872" spans="1:11" ht="15" customHeight="1" x14ac:dyDescent="0.25">
      <c r="A872" s="1">
        <v>432034</v>
      </c>
      <c r="B872" s="57" t="s">
        <v>549</v>
      </c>
      <c r="C872" s="58">
        <v>864.6</v>
      </c>
      <c r="D872" s="58">
        <v>18.14</v>
      </c>
      <c r="E872" s="58">
        <v>864.6</v>
      </c>
      <c r="F872" s="58">
        <v>18.14</v>
      </c>
      <c r="G872">
        <v>0</v>
      </c>
      <c r="H872" s="59" t="s">
        <v>747</v>
      </c>
      <c r="I872">
        <v>1</v>
      </c>
      <c r="J872" s="51" t="s">
        <v>1147</v>
      </c>
      <c r="K872" s="51">
        <v>1</v>
      </c>
    </row>
    <row r="873" spans="1:11" ht="15" customHeight="1" x14ac:dyDescent="0.25">
      <c r="A873" s="1">
        <v>432141</v>
      </c>
      <c r="B873" s="57" t="s">
        <v>550</v>
      </c>
      <c r="C873" s="58">
        <v>731.85</v>
      </c>
      <c r="D873" s="58">
        <v>2.4</v>
      </c>
      <c r="E873" s="58">
        <v>731.85</v>
      </c>
      <c r="F873" s="58">
        <v>2.4</v>
      </c>
      <c r="G873">
        <v>0</v>
      </c>
      <c r="H873" s="59" t="s">
        <v>747</v>
      </c>
      <c r="I873">
        <v>1</v>
      </c>
    </row>
    <row r="874" spans="1:11" ht="15" customHeight="1" x14ac:dyDescent="0.25">
      <c r="A874" s="1">
        <v>440425</v>
      </c>
      <c r="B874" s="57" t="s">
        <v>551</v>
      </c>
      <c r="C874" s="58">
        <v>715.81</v>
      </c>
      <c r="D874" s="58">
        <v>4.3600000000000003</v>
      </c>
      <c r="E874" s="58">
        <v>715.81</v>
      </c>
      <c r="F874" s="58">
        <v>4.3600000000000003</v>
      </c>
      <c r="G874">
        <v>0</v>
      </c>
      <c r="H874" s="59" t="s">
        <v>747</v>
      </c>
      <c r="I874">
        <v>1</v>
      </c>
    </row>
    <row r="875" spans="1:11" ht="15" customHeight="1" x14ac:dyDescent="0.25">
      <c r="A875" s="1">
        <v>442038</v>
      </c>
      <c r="B875" s="57" t="s">
        <v>552</v>
      </c>
      <c r="C875" s="58">
        <v>1412.6</v>
      </c>
      <c r="D875" s="58">
        <v>17.57</v>
      </c>
      <c r="E875" s="58">
        <v>1412.6</v>
      </c>
      <c r="F875" s="58">
        <v>17.57</v>
      </c>
      <c r="G875">
        <v>0</v>
      </c>
      <c r="H875" s="59" t="s">
        <v>747</v>
      </c>
      <c r="I875">
        <v>1</v>
      </c>
    </row>
    <row r="876" spans="1:11" ht="15" customHeight="1" x14ac:dyDescent="0.25">
      <c r="A876" s="1">
        <v>442039</v>
      </c>
      <c r="B876" s="57" t="s">
        <v>553</v>
      </c>
      <c r="C876" s="58">
        <v>5739.91</v>
      </c>
      <c r="D876" s="58">
        <v>0.33</v>
      </c>
      <c r="E876" s="58">
        <v>5739.91</v>
      </c>
      <c r="F876" s="58">
        <v>0.33</v>
      </c>
      <c r="G876">
        <v>0</v>
      </c>
      <c r="H876" s="59" t="s">
        <v>747</v>
      </c>
      <c r="I876">
        <v>1</v>
      </c>
    </row>
    <row r="877" spans="1:11" ht="15" customHeight="1" x14ac:dyDescent="0.25">
      <c r="A877" s="1">
        <v>442040</v>
      </c>
      <c r="B877" s="57" t="s">
        <v>554</v>
      </c>
      <c r="C877" s="58">
        <v>5838.73</v>
      </c>
      <c r="D877" s="58">
        <v>33.78</v>
      </c>
      <c r="E877" s="58">
        <v>5838.73</v>
      </c>
      <c r="F877" s="58">
        <v>33.78</v>
      </c>
      <c r="G877">
        <v>0</v>
      </c>
      <c r="H877" s="59" t="s">
        <v>747</v>
      </c>
      <c r="I877">
        <v>1</v>
      </c>
    </row>
    <row r="878" spans="1:11" ht="15" customHeight="1" x14ac:dyDescent="0.25">
      <c r="A878" s="1">
        <v>442041</v>
      </c>
      <c r="B878" s="57" t="s">
        <v>555</v>
      </c>
      <c r="C878" s="58">
        <v>5070.38</v>
      </c>
      <c r="D878" s="58">
        <v>3.45</v>
      </c>
      <c r="E878" s="58">
        <v>5070.38</v>
      </c>
      <c r="F878" s="58">
        <v>3.45</v>
      </c>
      <c r="G878">
        <v>0</v>
      </c>
      <c r="H878" s="59" t="s">
        <v>747</v>
      </c>
      <c r="I878">
        <v>1</v>
      </c>
    </row>
    <row r="879" spans="1:11" ht="15" customHeight="1" x14ac:dyDescent="0.25">
      <c r="A879" s="1">
        <v>442043</v>
      </c>
      <c r="B879" s="57" t="s">
        <v>1088</v>
      </c>
      <c r="C879" s="58">
        <v>801.13</v>
      </c>
      <c r="D879" s="58">
        <v>6.15</v>
      </c>
      <c r="E879" s="58">
        <v>801.13</v>
      </c>
      <c r="F879" s="58">
        <v>6.15</v>
      </c>
      <c r="G879">
        <v>0</v>
      </c>
      <c r="H879" s="59" t="s">
        <v>750</v>
      </c>
      <c r="I879">
        <v>1</v>
      </c>
    </row>
    <row r="880" spans="1:11" ht="15" customHeight="1" x14ac:dyDescent="0.25">
      <c r="A880" s="1">
        <v>442046</v>
      </c>
      <c r="B880" s="57" t="s">
        <v>556</v>
      </c>
      <c r="C880" s="58">
        <v>5128.1000000000004</v>
      </c>
      <c r="D880" s="58">
        <v>1</v>
      </c>
      <c r="E880" s="58">
        <v>5128.1000000000004</v>
      </c>
      <c r="F880" s="58">
        <v>1</v>
      </c>
      <c r="G880">
        <v>0</v>
      </c>
      <c r="H880" s="59" t="s">
        <v>747</v>
      </c>
      <c r="I880">
        <v>1</v>
      </c>
    </row>
    <row r="881" spans="1:11" ht="15" customHeight="1" x14ac:dyDescent="0.25">
      <c r="A881" s="1">
        <v>442052</v>
      </c>
      <c r="B881" s="57" t="s">
        <v>557</v>
      </c>
      <c r="C881" s="58">
        <v>7237.13</v>
      </c>
      <c r="D881" s="58">
        <v>2.16</v>
      </c>
      <c r="E881" s="58">
        <v>7237.13</v>
      </c>
      <c r="F881" s="58">
        <v>2.16</v>
      </c>
      <c r="G881">
        <v>0</v>
      </c>
      <c r="H881" s="59" t="s">
        <v>747</v>
      </c>
      <c r="I881">
        <v>1</v>
      </c>
    </row>
    <row r="882" spans="1:11" ht="15" customHeight="1" x14ac:dyDescent="0.25">
      <c r="A882" s="1">
        <v>442057</v>
      </c>
      <c r="B882" s="57" t="s">
        <v>558</v>
      </c>
      <c r="C882" s="58">
        <v>2570.5</v>
      </c>
      <c r="D882" s="58">
        <v>2.37</v>
      </c>
      <c r="E882" s="58">
        <v>2570.5</v>
      </c>
      <c r="F882" s="58">
        <v>2.37</v>
      </c>
      <c r="G882">
        <v>0</v>
      </c>
      <c r="H882" s="59" t="s">
        <v>747</v>
      </c>
      <c r="I882">
        <v>1</v>
      </c>
    </row>
    <row r="883" spans="1:11" ht="15" customHeight="1" x14ac:dyDescent="0.25">
      <c r="A883" s="1">
        <v>442059</v>
      </c>
      <c r="B883" s="57" t="s">
        <v>559</v>
      </c>
      <c r="C883" s="58">
        <v>7724.71</v>
      </c>
      <c r="D883" s="58">
        <v>9.24</v>
      </c>
      <c r="E883" s="58">
        <v>7724.71</v>
      </c>
      <c r="F883" s="58">
        <v>9.24</v>
      </c>
      <c r="G883">
        <v>0</v>
      </c>
      <c r="H883" s="59" t="s">
        <v>747</v>
      </c>
      <c r="I883">
        <v>1</v>
      </c>
    </row>
    <row r="884" spans="1:11" ht="15" customHeight="1" x14ac:dyDescent="0.25">
      <c r="A884" s="1">
        <v>442060</v>
      </c>
      <c r="B884" s="57" t="s">
        <v>1089</v>
      </c>
      <c r="C884" s="58">
        <v>5788.66</v>
      </c>
      <c r="D884" s="58">
        <v>6.12</v>
      </c>
      <c r="E884" s="58">
        <v>5788.66</v>
      </c>
      <c r="F884" s="58">
        <v>6.12</v>
      </c>
      <c r="G884">
        <v>0</v>
      </c>
      <c r="H884" s="59" t="s">
        <v>747</v>
      </c>
      <c r="I884">
        <v>1</v>
      </c>
    </row>
    <row r="885" spans="1:11" ht="15" customHeight="1" x14ac:dyDescent="0.25">
      <c r="A885" s="1">
        <v>442061</v>
      </c>
      <c r="B885" s="57" t="s">
        <v>560</v>
      </c>
      <c r="C885" s="58">
        <v>1682.97</v>
      </c>
      <c r="D885" s="58">
        <v>2.5499999999999998</v>
      </c>
      <c r="E885" s="58">
        <v>1682.97</v>
      </c>
      <c r="F885" s="58">
        <v>2.5499999999999998</v>
      </c>
      <c r="G885">
        <v>0</v>
      </c>
      <c r="H885" s="59" t="s">
        <v>747</v>
      </c>
      <c r="I885">
        <v>1</v>
      </c>
    </row>
    <row r="886" spans="1:11" ht="15" customHeight="1" x14ac:dyDescent="0.25">
      <c r="A886" s="1">
        <v>442065</v>
      </c>
      <c r="B886" s="57" t="s">
        <v>561</v>
      </c>
      <c r="C886" s="58">
        <v>771.96</v>
      </c>
      <c r="D886" s="58">
        <v>15.18</v>
      </c>
      <c r="E886" s="58">
        <v>771.96</v>
      </c>
      <c r="F886" s="58">
        <v>15.18</v>
      </c>
      <c r="G886">
        <v>0</v>
      </c>
      <c r="H886" s="59" t="s">
        <v>747</v>
      </c>
      <c r="I886">
        <v>1</v>
      </c>
    </row>
    <row r="887" spans="1:11" ht="15" customHeight="1" x14ac:dyDescent="0.25">
      <c r="A887" s="1">
        <v>442066</v>
      </c>
      <c r="B887" s="57" t="s">
        <v>562</v>
      </c>
      <c r="C887" s="58">
        <v>717.8</v>
      </c>
      <c r="D887" s="58">
        <v>0.1</v>
      </c>
      <c r="E887" s="58">
        <v>717.8</v>
      </c>
      <c r="F887" s="58">
        <v>0.1</v>
      </c>
      <c r="G887">
        <v>0</v>
      </c>
      <c r="H887" s="59" t="s">
        <v>747</v>
      </c>
      <c r="I887">
        <v>1</v>
      </c>
    </row>
    <row r="888" spans="1:11" ht="15" customHeight="1" x14ac:dyDescent="0.25">
      <c r="A888" s="1">
        <v>442068</v>
      </c>
      <c r="B888" s="57" t="s">
        <v>563</v>
      </c>
      <c r="C888" s="58">
        <v>33978.5</v>
      </c>
      <c r="D888" s="58">
        <v>15.69</v>
      </c>
      <c r="E888" s="58">
        <v>33978.5</v>
      </c>
      <c r="F888" s="58">
        <v>15.69</v>
      </c>
      <c r="G888">
        <v>0</v>
      </c>
      <c r="H888" s="59" t="s">
        <v>747</v>
      </c>
      <c r="I888">
        <v>1</v>
      </c>
    </row>
    <row r="889" spans="1:11" ht="15" customHeight="1" x14ac:dyDescent="0.25">
      <c r="A889" s="1">
        <v>442069</v>
      </c>
      <c r="B889" s="57" t="s">
        <v>564</v>
      </c>
      <c r="C889" s="58">
        <v>1609.44</v>
      </c>
      <c r="D889" s="58">
        <v>8.76</v>
      </c>
      <c r="E889" s="58">
        <v>1609.44</v>
      </c>
      <c r="F889" s="58">
        <v>8.76</v>
      </c>
      <c r="G889">
        <v>0</v>
      </c>
      <c r="H889" s="59" t="s">
        <v>747</v>
      </c>
      <c r="I889">
        <v>1</v>
      </c>
      <c r="K889" s="51">
        <v>1</v>
      </c>
    </row>
    <row r="890" spans="1:11" ht="15" customHeight="1" x14ac:dyDescent="0.25">
      <c r="A890" s="1">
        <v>442070</v>
      </c>
      <c r="B890" s="57" t="s">
        <v>565</v>
      </c>
      <c r="C890" s="58">
        <v>14609.91</v>
      </c>
      <c r="D890" s="58">
        <v>22.07</v>
      </c>
      <c r="E890" s="58">
        <v>14609.91</v>
      </c>
      <c r="F890" s="58">
        <v>22.07</v>
      </c>
      <c r="G890">
        <v>0</v>
      </c>
      <c r="H890" s="59" t="s">
        <v>747</v>
      </c>
      <c r="I890">
        <v>1</v>
      </c>
    </row>
    <row r="891" spans="1:11" ht="15" customHeight="1" x14ac:dyDescent="0.25">
      <c r="A891" s="1">
        <v>442071</v>
      </c>
      <c r="B891" s="57" t="s">
        <v>566</v>
      </c>
      <c r="C891" s="58">
        <v>5676.98</v>
      </c>
      <c r="D891" s="58">
        <v>2.72</v>
      </c>
      <c r="E891" s="58">
        <v>5676.98</v>
      </c>
      <c r="F891" s="58">
        <v>2.72</v>
      </c>
      <c r="G891">
        <v>0</v>
      </c>
      <c r="H891" s="59" t="s">
        <v>747</v>
      </c>
      <c r="I891">
        <v>1</v>
      </c>
    </row>
    <row r="892" spans="1:11" ht="15" customHeight="1" x14ac:dyDescent="0.25">
      <c r="A892" s="1">
        <v>442073</v>
      </c>
      <c r="B892" s="57" t="s">
        <v>567</v>
      </c>
      <c r="C892" s="58">
        <v>224.64</v>
      </c>
      <c r="D892" s="58">
        <v>0.3</v>
      </c>
      <c r="E892" s="58">
        <v>224.64</v>
      </c>
      <c r="F892" s="58">
        <v>0.3</v>
      </c>
      <c r="G892">
        <v>0</v>
      </c>
      <c r="H892" s="59" t="s">
        <v>747</v>
      </c>
      <c r="I892">
        <v>1</v>
      </c>
      <c r="K892" s="51">
        <v>1</v>
      </c>
    </row>
    <row r="893" spans="1:11" ht="15" customHeight="1" x14ac:dyDescent="0.25">
      <c r="A893" s="1">
        <v>442076</v>
      </c>
      <c r="B893" s="57" t="s">
        <v>1090</v>
      </c>
      <c r="C893" s="58">
        <v>2614.79</v>
      </c>
      <c r="D893" s="58">
        <v>6.98</v>
      </c>
      <c r="E893" s="58">
        <v>2614.79</v>
      </c>
      <c r="F893" s="58">
        <v>6.98</v>
      </c>
      <c r="G893">
        <v>0</v>
      </c>
      <c r="H893" s="59" t="s">
        <v>747</v>
      </c>
      <c r="I893">
        <v>1</v>
      </c>
    </row>
    <row r="894" spans="1:11" ht="15" customHeight="1" x14ac:dyDescent="0.25">
      <c r="A894" s="1">
        <v>442083</v>
      </c>
      <c r="B894" s="57" t="s">
        <v>568</v>
      </c>
      <c r="C894" s="58">
        <v>44409.87</v>
      </c>
      <c r="D894" s="58">
        <v>24</v>
      </c>
      <c r="E894" s="58">
        <v>44409.87</v>
      </c>
      <c r="F894" s="58">
        <v>24</v>
      </c>
      <c r="G894">
        <v>0</v>
      </c>
      <c r="H894" s="59" t="s">
        <v>747</v>
      </c>
      <c r="I894">
        <v>1</v>
      </c>
    </row>
    <row r="895" spans="1:11" ht="15" customHeight="1" x14ac:dyDescent="0.25">
      <c r="A895" s="1">
        <v>442086</v>
      </c>
      <c r="B895" s="57" t="s">
        <v>569</v>
      </c>
      <c r="C895" s="58">
        <v>15000.61</v>
      </c>
      <c r="D895" s="58">
        <v>5.18</v>
      </c>
      <c r="E895" s="58">
        <v>15000.61</v>
      </c>
      <c r="F895" s="58">
        <v>5.18</v>
      </c>
      <c r="G895">
        <v>0</v>
      </c>
      <c r="H895" s="59" t="s">
        <v>747</v>
      </c>
      <c r="I895">
        <v>1</v>
      </c>
    </row>
    <row r="896" spans="1:11" ht="15" customHeight="1" x14ac:dyDescent="0.25">
      <c r="A896" s="1">
        <v>442090</v>
      </c>
      <c r="B896" s="57" t="s">
        <v>570</v>
      </c>
      <c r="C896" s="58">
        <v>2619.7800000000002</v>
      </c>
      <c r="D896" s="58">
        <v>0.84</v>
      </c>
      <c r="E896" s="58">
        <v>2619.7800000000002</v>
      </c>
      <c r="F896" s="58">
        <v>0.84</v>
      </c>
      <c r="G896">
        <v>0</v>
      </c>
      <c r="H896" s="59" t="s">
        <v>747</v>
      </c>
      <c r="I896">
        <v>1</v>
      </c>
    </row>
    <row r="897" spans="1:11" ht="15" customHeight="1" x14ac:dyDescent="0.25">
      <c r="A897" s="1">
        <v>442091</v>
      </c>
      <c r="B897" s="57" t="s">
        <v>1122</v>
      </c>
      <c r="C897" s="58">
        <v>35202.910000000003</v>
      </c>
      <c r="D897">
        <v>585.42999999999995</v>
      </c>
      <c r="E897" s="58">
        <v>35202.910000000003</v>
      </c>
      <c r="F897">
        <v>585.42999999999995</v>
      </c>
      <c r="G897" s="1">
        <v>0</v>
      </c>
      <c r="H897" s="59" t="s">
        <v>747</v>
      </c>
      <c r="I897">
        <v>1</v>
      </c>
    </row>
    <row r="898" spans="1:11" ht="15" customHeight="1" x14ac:dyDescent="0.25">
      <c r="A898" s="1">
        <v>442093</v>
      </c>
      <c r="B898" s="57" t="s">
        <v>571</v>
      </c>
      <c r="C898" s="58">
        <v>2552.0700000000002</v>
      </c>
      <c r="D898" s="58">
        <v>11.5</v>
      </c>
      <c r="E898" s="58">
        <v>2552.0700000000002</v>
      </c>
      <c r="F898" s="58">
        <v>11.5</v>
      </c>
      <c r="G898">
        <v>0</v>
      </c>
      <c r="H898" s="59" t="s">
        <v>747</v>
      </c>
      <c r="I898">
        <v>1</v>
      </c>
    </row>
    <row r="899" spans="1:11" ht="15" customHeight="1" x14ac:dyDescent="0.25">
      <c r="A899" s="1">
        <v>442103</v>
      </c>
      <c r="B899" s="57" t="s">
        <v>572</v>
      </c>
      <c r="C899" s="58">
        <v>1224</v>
      </c>
      <c r="D899" s="58">
        <v>5.9</v>
      </c>
      <c r="E899" s="58">
        <v>1224</v>
      </c>
      <c r="F899" s="58">
        <v>5.9</v>
      </c>
      <c r="G899">
        <v>0</v>
      </c>
      <c r="H899" s="59" t="s">
        <v>747</v>
      </c>
      <c r="I899">
        <v>1</v>
      </c>
    </row>
    <row r="900" spans="1:11" ht="15" customHeight="1" x14ac:dyDescent="0.25">
      <c r="A900" s="1">
        <v>442104</v>
      </c>
      <c r="B900" s="57" t="s">
        <v>573</v>
      </c>
      <c r="C900" s="58">
        <v>1341.56</v>
      </c>
      <c r="D900" s="58">
        <v>269.92</v>
      </c>
      <c r="E900" s="58">
        <v>1341.56</v>
      </c>
      <c r="F900" s="58">
        <v>269.92</v>
      </c>
      <c r="G900">
        <v>0</v>
      </c>
      <c r="H900" s="59" t="s">
        <v>747</v>
      </c>
      <c r="I900">
        <v>0</v>
      </c>
    </row>
    <row r="901" spans="1:11" ht="15" customHeight="1" x14ac:dyDescent="0.25">
      <c r="A901" s="1">
        <v>442105</v>
      </c>
      <c r="B901" s="57" t="s">
        <v>574</v>
      </c>
      <c r="C901" s="58">
        <v>1663.88</v>
      </c>
      <c r="D901" s="58">
        <v>6.79</v>
      </c>
      <c r="E901" s="58">
        <v>1663.88</v>
      </c>
      <c r="F901" s="58">
        <v>6.79</v>
      </c>
      <c r="G901">
        <v>0</v>
      </c>
      <c r="H901" s="59" t="s">
        <v>747</v>
      </c>
      <c r="I901">
        <v>1</v>
      </c>
    </row>
    <row r="902" spans="1:11" ht="15" customHeight="1" x14ac:dyDescent="0.25">
      <c r="A902" s="1">
        <v>442107</v>
      </c>
      <c r="B902" s="57" t="s">
        <v>1091</v>
      </c>
      <c r="C902" s="58">
        <v>5106.03</v>
      </c>
      <c r="D902" s="58">
        <v>61.3</v>
      </c>
      <c r="E902" s="58">
        <v>5106.03</v>
      </c>
      <c r="F902" s="58">
        <v>61.3</v>
      </c>
      <c r="G902">
        <v>0</v>
      </c>
      <c r="H902" s="59" t="s">
        <v>750</v>
      </c>
      <c r="I902">
        <v>1</v>
      </c>
    </row>
    <row r="903" spans="1:11" ht="15" customHeight="1" x14ac:dyDescent="0.25">
      <c r="A903" s="1">
        <v>442112</v>
      </c>
      <c r="B903" s="57" t="s">
        <v>575</v>
      </c>
      <c r="C903" s="58">
        <v>3261.27</v>
      </c>
      <c r="D903" s="58">
        <v>1.18</v>
      </c>
      <c r="E903" s="58">
        <v>3261.27</v>
      </c>
      <c r="F903" s="58">
        <v>1.18</v>
      </c>
      <c r="G903">
        <v>0</v>
      </c>
      <c r="H903" s="59" t="s">
        <v>747</v>
      </c>
      <c r="I903">
        <v>1</v>
      </c>
    </row>
    <row r="904" spans="1:11" ht="15" customHeight="1" x14ac:dyDescent="0.25">
      <c r="A904" s="1">
        <v>442116</v>
      </c>
      <c r="B904" s="57" t="s">
        <v>576</v>
      </c>
      <c r="C904" s="58">
        <v>3960.27</v>
      </c>
      <c r="D904" s="58">
        <v>8.8000000000000007</v>
      </c>
      <c r="E904" s="58">
        <v>3960.27</v>
      </c>
      <c r="F904" s="58">
        <v>8.8000000000000007</v>
      </c>
      <c r="G904">
        <v>0</v>
      </c>
      <c r="H904" s="59" t="s">
        <v>747</v>
      </c>
      <c r="I904">
        <v>1</v>
      </c>
    </row>
    <row r="905" spans="1:11" ht="15" customHeight="1" x14ac:dyDescent="0.25">
      <c r="A905" s="1">
        <v>442130</v>
      </c>
      <c r="B905" s="57" t="s">
        <v>577</v>
      </c>
      <c r="C905" s="58">
        <v>13882.71</v>
      </c>
      <c r="D905" s="58">
        <v>17.260000000000002</v>
      </c>
      <c r="E905" s="58">
        <v>13882.71</v>
      </c>
      <c r="F905" s="58">
        <v>17.260000000000002</v>
      </c>
      <c r="G905">
        <v>0</v>
      </c>
      <c r="H905" s="59" t="s">
        <v>747</v>
      </c>
      <c r="I905">
        <v>1</v>
      </c>
    </row>
    <row r="906" spans="1:11" ht="15" customHeight="1" x14ac:dyDescent="0.25">
      <c r="A906" s="1">
        <v>442131</v>
      </c>
      <c r="B906" s="57" t="s">
        <v>578</v>
      </c>
      <c r="C906" s="58">
        <v>3053.67</v>
      </c>
      <c r="D906" s="58">
        <v>0.87</v>
      </c>
      <c r="E906" s="58">
        <v>3053.67</v>
      </c>
      <c r="F906" s="58">
        <v>0.87</v>
      </c>
      <c r="G906">
        <v>0</v>
      </c>
      <c r="H906" s="59" t="s">
        <v>747</v>
      </c>
      <c r="I906">
        <v>1</v>
      </c>
    </row>
    <row r="907" spans="1:11" ht="15" customHeight="1" x14ac:dyDescent="0.25">
      <c r="A907" s="1">
        <v>442134</v>
      </c>
      <c r="B907" s="57" t="s">
        <v>579</v>
      </c>
      <c r="C907" s="58">
        <v>1137.57</v>
      </c>
      <c r="D907" s="58">
        <v>0.75</v>
      </c>
      <c r="E907" s="58">
        <v>1137.57</v>
      </c>
      <c r="F907" s="58">
        <v>0.75</v>
      </c>
      <c r="G907">
        <v>0</v>
      </c>
      <c r="H907" s="59" t="s">
        <v>747</v>
      </c>
      <c r="I907">
        <v>1</v>
      </c>
    </row>
    <row r="908" spans="1:11" ht="15" customHeight="1" x14ac:dyDescent="0.25">
      <c r="A908" s="1">
        <v>442135</v>
      </c>
      <c r="B908" s="57" t="s">
        <v>580</v>
      </c>
      <c r="C908" s="58">
        <v>4482.5600000000004</v>
      </c>
      <c r="D908" s="58">
        <v>1.34</v>
      </c>
      <c r="E908" s="58">
        <v>4482.5600000000004</v>
      </c>
      <c r="F908" s="58">
        <v>1.34</v>
      </c>
      <c r="G908">
        <v>0</v>
      </c>
      <c r="H908" s="59" t="s">
        <v>747</v>
      </c>
      <c r="I908">
        <v>1</v>
      </c>
    </row>
    <row r="909" spans="1:11" ht="15" customHeight="1" x14ac:dyDescent="0.25">
      <c r="A909" s="1">
        <v>442141</v>
      </c>
      <c r="B909" s="57" t="s">
        <v>550</v>
      </c>
      <c r="C909" s="58">
        <v>2441.46</v>
      </c>
      <c r="D909" s="58">
        <v>1.1100000000000001</v>
      </c>
      <c r="E909" s="58">
        <v>2441.46</v>
      </c>
      <c r="F909" s="58">
        <v>1.1100000000000001</v>
      </c>
      <c r="G909">
        <v>0</v>
      </c>
      <c r="H909" s="59" t="s">
        <v>747</v>
      </c>
      <c r="I909">
        <v>1</v>
      </c>
    </row>
    <row r="910" spans="1:11" ht="15" customHeight="1" x14ac:dyDescent="0.25">
      <c r="A910" s="1">
        <v>442143</v>
      </c>
      <c r="B910" s="57" t="s">
        <v>581</v>
      </c>
      <c r="C910" s="58">
        <v>5403.96</v>
      </c>
      <c r="D910" s="58">
        <v>2.73</v>
      </c>
      <c r="E910" s="58">
        <v>5403.96</v>
      </c>
      <c r="F910" s="58">
        <v>2.73</v>
      </c>
      <c r="G910">
        <v>0</v>
      </c>
      <c r="H910" s="59" t="s">
        <v>747</v>
      </c>
      <c r="I910">
        <v>1</v>
      </c>
    </row>
    <row r="911" spans="1:11" ht="15" customHeight="1" x14ac:dyDescent="0.25">
      <c r="A911" s="1">
        <v>442150</v>
      </c>
      <c r="B911" s="57" t="s">
        <v>582</v>
      </c>
      <c r="C911" s="58">
        <v>958.96</v>
      </c>
      <c r="D911" s="58">
        <v>21.54</v>
      </c>
      <c r="E911" s="58">
        <v>958.96</v>
      </c>
      <c r="F911" s="58">
        <v>21.54</v>
      </c>
      <c r="G911">
        <v>0</v>
      </c>
      <c r="H911" s="59" t="s">
        <v>747</v>
      </c>
      <c r="I911">
        <v>1</v>
      </c>
      <c r="K911" s="51">
        <v>1</v>
      </c>
    </row>
    <row r="912" spans="1:11" ht="15" customHeight="1" x14ac:dyDescent="0.25">
      <c r="A912" s="1">
        <v>442151</v>
      </c>
      <c r="B912" s="57" t="s">
        <v>583</v>
      </c>
      <c r="C912" s="58">
        <v>7623.68</v>
      </c>
      <c r="D912" s="58">
        <v>3.86</v>
      </c>
      <c r="E912" s="58">
        <v>7623.68</v>
      </c>
      <c r="F912" s="58">
        <v>3.86</v>
      </c>
      <c r="G912">
        <v>0</v>
      </c>
      <c r="H912" s="59" t="s">
        <v>747</v>
      </c>
      <c r="I912">
        <v>1</v>
      </c>
    </row>
    <row r="913" spans="1:10" ht="15" customHeight="1" x14ac:dyDescent="0.25">
      <c r="A913" s="1">
        <v>442159</v>
      </c>
      <c r="B913" s="57" t="s">
        <v>584</v>
      </c>
      <c r="C913" s="58">
        <v>6949.42</v>
      </c>
      <c r="D913" s="58">
        <v>0.94</v>
      </c>
      <c r="E913" s="58">
        <v>6949.42</v>
      </c>
      <c r="F913" s="58">
        <v>0.94</v>
      </c>
      <c r="G913">
        <v>0</v>
      </c>
      <c r="H913" s="59" t="s">
        <v>747</v>
      </c>
      <c r="I913">
        <v>1</v>
      </c>
    </row>
    <row r="914" spans="1:10" ht="15" customHeight="1" x14ac:dyDescent="0.25">
      <c r="A914" s="1">
        <v>442166</v>
      </c>
      <c r="B914" s="57" t="s">
        <v>585</v>
      </c>
      <c r="C914" s="58">
        <v>1658.39</v>
      </c>
      <c r="D914" s="58">
        <v>0.87</v>
      </c>
      <c r="E914" s="58">
        <v>1658.39</v>
      </c>
      <c r="F914" s="58">
        <v>0.87</v>
      </c>
      <c r="G914">
        <v>0</v>
      </c>
      <c r="H914" s="59" t="s">
        <v>747</v>
      </c>
      <c r="I914">
        <v>1</v>
      </c>
    </row>
    <row r="915" spans="1:10" ht="15" customHeight="1" x14ac:dyDescent="0.25">
      <c r="A915" s="1">
        <v>442168</v>
      </c>
      <c r="B915" s="57" t="s">
        <v>586</v>
      </c>
      <c r="C915" s="58">
        <v>3040.88</v>
      </c>
      <c r="D915" s="58">
        <v>1.1399999999999999</v>
      </c>
      <c r="E915" s="58">
        <v>3040.88</v>
      </c>
      <c r="F915" s="58">
        <v>1.1399999999999999</v>
      </c>
      <c r="G915">
        <v>0</v>
      </c>
      <c r="H915" s="59" t="s">
        <v>747</v>
      </c>
      <c r="I915">
        <v>1</v>
      </c>
    </row>
    <row r="916" spans="1:10" ht="15" customHeight="1" x14ac:dyDescent="0.25">
      <c r="A916" s="1">
        <v>442170</v>
      </c>
      <c r="B916" s="57" t="s">
        <v>587</v>
      </c>
      <c r="C916" s="58">
        <v>1016.23</v>
      </c>
      <c r="D916" s="58">
        <v>0.32</v>
      </c>
      <c r="E916" s="58">
        <v>1016.23</v>
      </c>
      <c r="F916" s="58">
        <v>0.32</v>
      </c>
      <c r="G916">
        <v>0</v>
      </c>
      <c r="H916" s="59" t="s">
        <v>747</v>
      </c>
      <c r="I916">
        <v>1</v>
      </c>
    </row>
    <row r="917" spans="1:10" ht="15" customHeight="1" x14ac:dyDescent="0.25">
      <c r="A917" s="1">
        <v>442262</v>
      </c>
      <c r="B917" s="57" t="s">
        <v>588</v>
      </c>
      <c r="C917" s="58">
        <v>713.98</v>
      </c>
      <c r="D917" s="58">
        <v>6.33</v>
      </c>
      <c r="E917" s="58">
        <v>713.98</v>
      </c>
      <c r="F917" s="58">
        <v>6.33</v>
      </c>
      <c r="G917">
        <v>0</v>
      </c>
      <c r="H917" s="59" t="s">
        <v>747</v>
      </c>
      <c r="I917">
        <v>1</v>
      </c>
    </row>
    <row r="918" spans="1:10" ht="15" customHeight="1" x14ac:dyDescent="0.25">
      <c r="A918" s="1">
        <v>450815</v>
      </c>
      <c r="B918" s="57" t="s">
        <v>1092</v>
      </c>
      <c r="C918" s="58">
        <v>2779.36</v>
      </c>
      <c r="D918" s="58">
        <v>1.1200000000000001</v>
      </c>
      <c r="E918" s="58">
        <v>2779.36</v>
      </c>
      <c r="F918" s="58">
        <v>1.1200000000000001</v>
      </c>
      <c r="G918">
        <v>0</v>
      </c>
      <c r="H918" s="59" t="s">
        <v>747</v>
      </c>
      <c r="I918">
        <v>1</v>
      </c>
    </row>
    <row r="919" spans="1:10" ht="15" customHeight="1" x14ac:dyDescent="0.25">
      <c r="A919" s="1">
        <v>452169</v>
      </c>
      <c r="B919" s="57" t="s">
        <v>589</v>
      </c>
      <c r="C919" s="58">
        <v>2627.17</v>
      </c>
      <c r="D919" s="58">
        <v>0.91</v>
      </c>
      <c r="E919" s="58">
        <v>2627.17</v>
      </c>
      <c r="F919" s="58">
        <v>0.91</v>
      </c>
      <c r="G919">
        <v>0</v>
      </c>
      <c r="H919" s="59" t="s">
        <v>747</v>
      </c>
      <c r="I919">
        <v>1</v>
      </c>
      <c r="J919" s="51" t="s">
        <v>1147</v>
      </c>
    </row>
    <row r="920" spans="1:10" ht="15" customHeight="1" x14ac:dyDescent="0.25">
      <c r="A920" s="1">
        <v>452171</v>
      </c>
      <c r="B920" s="57" t="s">
        <v>590</v>
      </c>
      <c r="C920" s="58">
        <v>6148.35</v>
      </c>
      <c r="D920" s="58">
        <v>1.23</v>
      </c>
      <c r="E920" s="58">
        <v>6148.35</v>
      </c>
      <c r="F920" s="58">
        <v>1.23</v>
      </c>
      <c r="G920">
        <v>0</v>
      </c>
      <c r="H920" s="59" t="s">
        <v>747</v>
      </c>
      <c r="I920">
        <v>1</v>
      </c>
    </row>
    <row r="921" spans="1:10" ht="15" customHeight="1" x14ac:dyDescent="0.25">
      <c r="A921" s="1">
        <v>452173</v>
      </c>
      <c r="B921" s="57" t="s">
        <v>591</v>
      </c>
      <c r="C921" s="58">
        <v>2820.67</v>
      </c>
      <c r="D921" s="58">
        <v>0.66</v>
      </c>
      <c r="E921" s="58">
        <v>2820.67</v>
      </c>
      <c r="F921" s="58">
        <v>0.66</v>
      </c>
      <c r="G921">
        <v>0</v>
      </c>
      <c r="H921" s="59" t="s">
        <v>747</v>
      </c>
      <c r="I921">
        <v>1</v>
      </c>
      <c r="J921" s="51" t="s">
        <v>1147</v>
      </c>
    </row>
    <row r="922" spans="1:10" ht="15" customHeight="1" x14ac:dyDescent="0.25">
      <c r="A922" s="1">
        <v>452174</v>
      </c>
      <c r="B922" s="57" t="s">
        <v>592</v>
      </c>
      <c r="C922" s="58">
        <v>7096.09</v>
      </c>
      <c r="D922" s="58">
        <v>4.1900000000000004</v>
      </c>
      <c r="E922" s="58">
        <v>7096.09</v>
      </c>
      <c r="F922" s="58">
        <v>4.1900000000000004</v>
      </c>
      <c r="G922">
        <v>0</v>
      </c>
      <c r="H922" s="59" t="s">
        <v>747</v>
      </c>
      <c r="I922">
        <v>1</v>
      </c>
    </row>
    <row r="923" spans="1:10" ht="15" customHeight="1" x14ac:dyDescent="0.25">
      <c r="A923" s="1">
        <v>452176</v>
      </c>
      <c r="B923" s="57" t="s">
        <v>593</v>
      </c>
      <c r="C923" s="58">
        <v>9213.19</v>
      </c>
      <c r="D923" s="58">
        <v>1.83</v>
      </c>
      <c r="E923" s="58">
        <v>9213.19</v>
      </c>
      <c r="F923" s="58">
        <v>1.83</v>
      </c>
      <c r="G923">
        <v>0</v>
      </c>
      <c r="H923" s="59" t="s">
        <v>747</v>
      </c>
      <c r="I923">
        <v>1</v>
      </c>
    </row>
    <row r="924" spans="1:10" ht="15" customHeight="1" x14ac:dyDescent="0.25">
      <c r="A924" s="1">
        <v>452179</v>
      </c>
      <c r="B924" s="57" t="s">
        <v>594</v>
      </c>
      <c r="C924" s="58">
        <v>3275.77</v>
      </c>
      <c r="D924" s="58">
        <v>5.61</v>
      </c>
      <c r="E924" s="58">
        <v>3275.77</v>
      </c>
      <c r="F924" s="58">
        <v>5.61</v>
      </c>
      <c r="G924">
        <v>0</v>
      </c>
      <c r="H924" s="59" t="s">
        <v>747</v>
      </c>
      <c r="I924">
        <v>1</v>
      </c>
      <c r="J924" s="51" t="s">
        <v>1147</v>
      </c>
    </row>
    <row r="925" spans="1:10" ht="15" customHeight="1" x14ac:dyDescent="0.25">
      <c r="A925" s="1">
        <v>452191</v>
      </c>
      <c r="B925" s="57" t="s">
        <v>1093</v>
      </c>
      <c r="C925" s="58">
        <v>4188.29</v>
      </c>
      <c r="D925" s="58">
        <v>4.1500000000000004</v>
      </c>
      <c r="E925" s="58">
        <v>4188.29</v>
      </c>
      <c r="F925" s="58">
        <v>4.1500000000000004</v>
      </c>
      <c r="G925">
        <v>0</v>
      </c>
      <c r="H925" s="59" t="s">
        <v>747</v>
      </c>
      <c r="I925">
        <v>1</v>
      </c>
    </row>
    <row r="926" spans="1:10" ht="15" customHeight="1" x14ac:dyDescent="0.25">
      <c r="A926" s="1">
        <v>452200</v>
      </c>
      <c r="B926" s="57" t="s">
        <v>595</v>
      </c>
      <c r="C926" s="58">
        <v>743.73</v>
      </c>
      <c r="D926" s="58">
        <v>14.97</v>
      </c>
      <c r="E926" s="58">
        <v>743.73</v>
      </c>
      <c r="F926" s="58">
        <v>14.97</v>
      </c>
      <c r="G926">
        <v>0</v>
      </c>
      <c r="H926" s="59" t="s">
        <v>747</v>
      </c>
      <c r="I926">
        <v>1</v>
      </c>
      <c r="J926" s="51" t="s">
        <v>1147</v>
      </c>
    </row>
    <row r="927" spans="1:10" ht="15" customHeight="1" x14ac:dyDescent="0.25">
      <c r="A927" s="1">
        <v>452226</v>
      </c>
      <c r="B927" s="57" t="s">
        <v>596</v>
      </c>
      <c r="C927" s="58">
        <v>2705.27</v>
      </c>
      <c r="D927" s="58">
        <v>3.02</v>
      </c>
      <c r="E927" s="58">
        <v>2705.27</v>
      </c>
      <c r="F927" s="58">
        <v>3.02</v>
      </c>
      <c r="G927">
        <v>0</v>
      </c>
      <c r="H927" s="59" t="s">
        <v>747</v>
      </c>
      <c r="I927">
        <v>1</v>
      </c>
    </row>
    <row r="928" spans="1:10" ht="15" customHeight="1" x14ac:dyDescent="0.25">
      <c r="A928" s="1">
        <v>453334</v>
      </c>
      <c r="B928" s="57" t="s">
        <v>597</v>
      </c>
      <c r="C928" s="58">
        <v>7934.71</v>
      </c>
      <c r="D928" s="58">
        <v>2.77</v>
      </c>
      <c r="E928" s="58">
        <v>7934.71</v>
      </c>
      <c r="F928" s="58">
        <v>2.77</v>
      </c>
      <c r="G928">
        <v>0</v>
      </c>
      <c r="H928" s="59" t="s">
        <v>747</v>
      </c>
      <c r="I928">
        <v>1</v>
      </c>
    </row>
    <row r="929" spans="1:10" ht="15" customHeight="1" x14ac:dyDescent="0.25">
      <c r="A929" s="1">
        <v>457991</v>
      </c>
      <c r="B929" s="57" t="s">
        <v>598</v>
      </c>
      <c r="C929" s="58">
        <v>2664.36</v>
      </c>
      <c r="D929" s="58">
        <v>32.630000000000003</v>
      </c>
      <c r="E929" s="58">
        <v>772.66</v>
      </c>
      <c r="F929" s="58">
        <v>32.630000000000003</v>
      </c>
      <c r="G929">
        <v>1</v>
      </c>
      <c r="H929" s="59" t="s">
        <v>747</v>
      </c>
      <c r="I929">
        <v>1</v>
      </c>
      <c r="J929" s="51" t="s">
        <v>1147</v>
      </c>
    </row>
    <row r="930" spans="1:10" ht="15" customHeight="1" x14ac:dyDescent="0.25">
      <c r="A930" s="1">
        <v>462178</v>
      </c>
      <c r="B930" s="57" t="s">
        <v>599</v>
      </c>
      <c r="C930" s="58">
        <v>149.54</v>
      </c>
      <c r="D930" s="58">
        <v>0.63</v>
      </c>
      <c r="E930" s="58">
        <v>149.54</v>
      </c>
      <c r="F930" s="58">
        <v>0.63</v>
      </c>
      <c r="G930">
        <v>0</v>
      </c>
      <c r="H930" s="59" t="s">
        <v>747</v>
      </c>
      <c r="I930">
        <v>1</v>
      </c>
    </row>
    <row r="931" spans="1:10" ht="15" customHeight="1" x14ac:dyDescent="0.25">
      <c r="A931" s="1">
        <v>462181</v>
      </c>
      <c r="B931" s="57" t="s">
        <v>600</v>
      </c>
      <c r="C931" s="58">
        <v>1406.1</v>
      </c>
      <c r="D931" s="58">
        <v>2.37</v>
      </c>
      <c r="E931" s="58">
        <v>1406.1</v>
      </c>
      <c r="F931" s="58">
        <v>2.37</v>
      </c>
      <c r="G931">
        <v>0</v>
      </c>
      <c r="H931" s="59" t="s">
        <v>747</v>
      </c>
      <c r="I931">
        <v>1</v>
      </c>
    </row>
    <row r="932" spans="1:10" ht="15" customHeight="1" x14ac:dyDescent="0.25">
      <c r="A932" s="1">
        <v>462182</v>
      </c>
      <c r="B932" s="57" t="s">
        <v>601</v>
      </c>
      <c r="C932" s="58">
        <v>1319.67</v>
      </c>
      <c r="D932" s="58">
        <v>2.2200000000000002</v>
      </c>
      <c r="E932" s="58">
        <v>1319.67</v>
      </c>
      <c r="F932" s="58">
        <v>2.2200000000000002</v>
      </c>
      <c r="G932">
        <v>0</v>
      </c>
      <c r="H932" s="59" t="s">
        <v>747</v>
      </c>
      <c r="I932">
        <v>1</v>
      </c>
    </row>
    <row r="933" spans="1:10" ht="15" customHeight="1" x14ac:dyDescent="0.25">
      <c r="A933" s="1">
        <v>462184</v>
      </c>
      <c r="B933" s="57" t="s">
        <v>602</v>
      </c>
      <c r="C933" s="58">
        <v>9565.7199999999993</v>
      </c>
      <c r="D933" s="58">
        <v>6.29</v>
      </c>
      <c r="E933" s="58">
        <v>9565.7199999999993</v>
      </c>
      <c r="F933" s="58">
        <v>6.29</v>
      </c>
      <c r="G933">
        <v>0</v>
      </c>
      <c r="H933" s="59" t="s">
        <v>747</v>
      </c>
      <c r="I933">
        <v>1</v>
      </c>
    </row>
    <row r="934" spans="1:10" ht="15" customHeight="1" x14ac:dyDescent="0.25">
      <c r="A934" s="1">
        <v>462186</v>
      </c>
      <c r="B934" s="57" t="s">
        <v>603</v>
      </c>
      <c r="C934" s="58">
        <v>4728.43</v>
      </c>
      <c r="D934" s="58">
        <v>0.92</v>
      </c>
      <c r="E934" s="58">
        <v>4728.43</v>
      </c>
      <c r="F934" s="58">
        <v>0.92</v>
      </c>
      <c r="G934">
        <v>0</v>
      </c>
      <c r="H934" s="59" t="s">
        <v>747</v>
      </c>
      <c r="I934">
        <v>1</v>
      </c>
    </row>
    <row r="935" spans="1:10" ht="15" customHeight="1" x14ac:dyDescent="0.25">
      <c r="A935" s="1">
        <v>462188</v>
      </c>
      <c r="B935" s="57" t="s">
        <v>604</v>
      </c>
      <c r="C935" s="58">
        <v>507.39</v>
      </c>
      <c r="D935" s="58">
        <v>1.98</v>
      </c>
      <c r="E935" s="58">
        <v>507.39</v>
      </c>
      <c r="F935" s="58">
        <v>1.98</v>
      </c>
      <c r="G935">
        <v>0</v>
      </c>
      <c r="H935" s="59" t="s">
        <v>747</v>
      </c>
      <c r="I935">
        <v>1</v>
      </c>
    </row>
    <row r="936" spans="1:10" ht="15" customHeight="1" x14ac:dyDescent="0.25">
      <c r="A936" s="1">
        <v>462190</v>
      </c>
      <c r="B936" s="57" t="s">
        <v>605</v>
      </c>
      <c r="C936" s="58">
        <v>1491.84</v>
      </c>
      <c r="D936" s="58">
        <v>1.53</v>
      </c>
      <c r="E936" s="58">
        <v>1491.84</v>
      </c>
      <c r="F936" s="58">
        <v>1.53</v>
      </c>
      <c r="G936">
        <v>0</v>
      </c>
      <c r="H936" s="59" t="s">
        <v>747</v>
      </c>
      <c r="I936">
        <v>1</v>
      </c>
    </row>
    <row r="937" spans="1:10" ht="15" customHeight="1" x14ac:dyDescent="0.25">
      <c r="A937" s="1">
        <v>462193</v>
      </c>
      <c r="B937" s="57" t="s">
        <v>606</v>
      </c>
      <c r="C937" s="58">
        <v>1706.89</v>
      </c>
      <c r="D937" s="58">
        <v>0.76</v>
      </c>
      <c r="E937" s="58">
        <v>1706.89</v>
      </c>
      <c r="F937" s="58">
        <v>0.76</v>
      </c>
      <c r="G937">
        <v>0</v>
      </c>
      <c r="H937" s="59" t="s">
        <v>747</v>
      </c>
      <c r="I937">
        <v>1</v>
      </c>
    </row>
    <row r="938" spans="1:10" ht="15" customHeight="1" x14ac:dyDescent="0.25">
      <c r="A938" s="1">
        <v>462194</v>
      </c>
      <c r="B938" s="57" t="s">
        <v>607</v>
      </c>
      <c r="C938" s="58">
        <v>701.34</v>
      </c>
      <c r="D938" s="58">
        <v>2.02</v>
      </c>
      <c r="E938" s="58">
        <v>701.34</v>
      </c>
      <c r="F938" s="58">
        <v>2.02</v>
      </c>
      <c r="G938">
        <v>0</v>
      </c>
      <c r="H938" s="59" t="s">
        <v>747</v>
      </c>
      <c r="I938">
        <v>1</v>
      </c>
    </row>
    <row r="939" spans="1:10" ht="15" customHeight="1" x14ac:dyDescent="0.25">
      <c r="A939" s="1">
        <v>462195</v>
      </c>
      <c r="B939" s="57" t="s">
        <v>608</v>
      </c>
      <c r="C939" s="58">
        <v>1194</v>
      </c>
      <c r="D939" s="58">
        <v>2.02</v>
      </c>
      <c r="E939" s="58">
        <v>1194</v>
      </c>
      <c r="F939" s="58">
        <v>2.02</v>
      </c>
      <c r="G939">
        <v>0</v>
      </c>
      <c r="H939" s="59" t="s">
        <v>747</v>
      </c>
      <c r="I939">
        <v>1</v>
      </c>
    </row>
    <row r="940" spans="1:10" ht="15" customHeight="1" x14ac:dyDescent="0.25">
      <c r="A940" s="1">
        <v>462196</v>
      </c>
      <c r="B940" s="57" t="s">
        <v>609</v>
      </c>
      <c r="C940" s="58">
        <v>208.7</v>
      </c>
      <c r="D940" s="58">
        <v>1.1000000000000001</v>
      </c>
      <c r="E940" s="58">
        <v>208.7</v>
      </c>
      <c r="F940" s="58">
        <v>1.1000000000000001</v>
      </c>
      <c r="G940">
        <v>0</v>
      </c>
      <c r="H940" s="59" t="s">
        <v>747</v>
      </c>
      <c r="I940">
        <v>1</v>
      </c>
    </row>
    <row r="941" spans="1:10" ht="15" customHeight="1" x14ac:dyDescent="0.25">
      <c r="A941" s="1">
        <v>462197</v>
      </c>
      <c r="B941" s="57" t="s">
        <v>610</v>
      </c>
      <c r="C941" s="58">
        <v>1441.9</v>
      </c>
      <c r="D941" s="58">
        <v>2.44</v>
      </c>
      <c r="E941" s="58">
        <v>1441.9</v>
      </c>
      <c r="F941" s="58">
        <v>2.44</v>
      </c>
      <c r="G941">
        <v>0</v>
      </c>
      <c r="H941" s="59" t="s">
        <v>747</v>
      </c>
      <c r="I941">
        <v>1</v>
      </c>
    </row>
    <row r="942" spans="1:10" ht="15" customHeight="1" x14ac:dyDescent="0.25">
      <c r="A942" s="1">
        <v>462198</v>
      </c>
      <c r="B942" s="57" t="s">
        <v>1094</v>
      </c>
      <c r="C942" s="58">
        <v>1125.3</v>
      </c>
      <c r="D942" s="58">
        <v>4.92</v>
      </c>
      <c r="E942" s="58">
        <v>1125.3</v>
      </c>
      <c r="F942" s="58">
        <v>4.92</v>
      </c>
      <c r="G942">
        <v>0</v>
      </c>
      <c r="H942" s="59" t="s">
        <v>750</v>
      </c>
      <c r="I942">
        <v>1</v>
      </c>
    </row>
    <row r="943" spans="1:10" ht="15" customHeight="1" x14ac:dyDescent="0.25">
      <c r="A943" s="1">
        <v>462199</v>
      </c>
      <c r="B943" s="57" t="s">
        <v>611</v>
      </c>
      <c r="C943" s="58">
        <v>1397.19</v>
      </c>
      <c r="D943" s="58">
        <v>0.71</v>
      </c>
      <c r="E943" s="58">
        <v>1397.19</v>
      </c>
      <c r="F943" s="58">
        <v>0.71</v>
      </c>
      <c r="G943">
        <v>0</v>
      </c>
      <c r="H943" s="59" t="s">
        <v>747</v>
      </c>
      <c r="I943">
        <v>1</v>
      </c>
    </row>
    <row r="944" spans="1:10" ht="15" customHeight="1" x14ac:dyDescent="0.25">
      <c r="A944" s="1">
        <v>462201</v>
      </c>
      <c r="B944" s="57" t="s">
        <v>612</v>
      </c>
      <c r="C944" s="58">
        <v>223.66</v>
      </c>
      <c r="D944" s="58">
        <v>1.51</v>
      </c>
      <c r="E944" s="58">
        <v>223.66</v>
      </c>
      <c r="F944" s="58">
        <v>1.51</v>
      </c>
      <c r="G944">
        <v>0</v>
      </c>
      <c r="H944" s="59" t="s">
        <v>747</v>
      </c>
      <c r="I944">
        <v>1</v>
      </c>
    </row>
    <row r="945" spans="1:9" ht="15" customHeight="1" x14ac:dyDescent="0.25">
      <c r="A945" s="1">
        <v>462202</v>
      </c>
      <c r="B945" s="57" t="s">
        <v>613</v>
      </c>
      <c r="C945" s="58">
        <v>240.96</v>
      </c>
      <c r="D945" s="58">
        <v>1.26</v>
      </c>
      <c r="E945" s="58">
        <v>240.96</v>
      </c>
      <c r="F945" s="58">
        <v>1.26</v>
      </c>
      <c r="G945">
        <v>0</v>
      </c>
      <c r="H945" s="59" t="s">
        <v>747</v>
      </c>
      <c r="I945">
        <v>1</v>
      </c>
    </row>
    <row r="946" spans="1:9" ht="15" customHeight="1" x14ac:dyDescent="0.25">
      <c r="A946" s="1">
        <v>462203</v>
      </c>
      <c r="B946" s="57" t="s">
        <v>614</v>
      </c>
      <c r="C946" s="58">
        <v>2799.92</v>
      </c>
      <c r="D946" s="58">
        <v>1.58</v>
      </c>
      <c r="E946" s="58">
        <v>2799.92</v>
      </c>
      <c r="F946" s="58">
        <v>1.58</v>
      </c>
      <c r="G946">
        <v>0</v>
      </c>
      <c r="H946" s="59" t="s">
        <v>747</v>
      </c>
      <c r="I946">
        <v>1</v>
      </c>
    </row>
    <row r="947" spans="1:9" ht="15" customHeight="1" x14ac:dyDescent="0.25">
      <c r="A947" s="1">
        <v>462206</v>
      </c>
      <c r="B947" s="57" t="s">
        <v>1095</v>
      </c>
      <c r="C947" s="58">
        <v>84.62</v>
      </c>
      <c r="D947" s="58">
        <v>0.43</v>
      </c>
      <c r="E947" s="58">
        <v>84.62</v>
      </c>
      <c r="F947" s="58">
        <v>0.43</v>
      </c>
      <c r="G947">
        <v>0</v>
      </c>
      <c r="H947" s="59" t="s">
        <v>750</v>
      </c>
      <c r="I947">
        <v>1</v>
      </c>
    </row>
    <row r="948" spans="1:9" ht="15" customHeight="1" x14ac:dyDescent="0.25">
      <c r="A948" s="1">
        <v>462207</v>
      </c>
      <c r="B948" s="57" t="s">
        <v>615</v>
      </c>
      <c r="C948" s="58">
        <v>1815.28</v>
      </c>
      <c r="D948" s="58">
        <v>8.8800000000000008</v>
      </c>
      <c r="E948" s="58">
        <v>1815.28</v>
      </c>
      <c r="F948" s="58">
        <v>8.8800000000000008</v>
      </c>
      <c r="G948">
        <v>0</v>
      </c>
      <c r="H948" s="59" t="s">
        <v>747</v>
      </c>
      <c r="I948">
        <v>1</v>
      </c>
    </row>
    <row r="949" spans="1:9" ht="15" customHeight="1" x14ac:dyDescent="0.25">
      <c r="A949" s="1">
        <v>462209</v>
      </c>
      <c r="B949" s="57" t="s">
        <v>616</v>
      </c>
      <c r="C949" s="58">
        <v>1842.66</v>
      </c>
      <c r="D949" s="58">
        <v>0.87</v>
      </c>
      <c r="E949" s="58">
        <v>1842.66</v>
      </c>
      <c r="F949" s="58">
        <v>0.87</v>
      </c>
      <c r="G949">
        <v>0</v>
      </c>
      <c r="H949" s="59" t="s">
        <v>747</v>
      </c>
      <c r="I949">
        <v>1</v>
      </c>
    </row>
    <row r="950" spans="1:9" ht="15" customHeight="1" x14ac:dyDescent="0.25">
      <c r="A950" s="1">
        <v>462210</v>
      </c>
      <c r="B950" s="57" t="s">
        <v>1096</v>
      </c>
      <c r="C950" s="58">
        <v>79.010000000000005</v>
      </c>
      <c r="D950" s="58">
        <v>0.56000000000000005</v>
      </c>
      <c r="E950" s="58">
        <v>79.010000000000005</v>
      </c>
      <c r="F950" s="58">
        <v>0.56000000000000005</v>
      </c>
      <c r="G950">
        <v>0</v>
      </c>
      <c r="H950" s="59" t="s">
        <v>750</v>
      </c>
      <c r="I950">
        <v>1</v>
      </c>
    </row>
    <row r="951" spans="1:9" ht="15" customHeight="1" x14ac:dyDescent="0.25">
      <c r="A951" s="1">
        <v>472213</v>
      </c>
      <c r="B951" s="57" t="s">
        <v>617</v>
      </c>
      <c r="C951" s="58">
        <v>5156.22</v>
      </c>
      <c r="D951" s="58">
        <v>1.29</v>
      </c>
      <c r="E951" s="58">
        <v>5156.22</v>
      </c>
      <c r="F951" s="58">
        <v>1.29</v>
      </c>
      <c r="G951">
        <v>0</v>
      </c>
      <c r="H951" s="59" t="s">
        <v>747</v>
      </c>
      <c r="I951">
        <v>1</v>
      </c>
    </row>
    <row r="952" spans="1:9" ht="15" customHeight="1" x14ac:dyDescent="0.25">
      <c r="A952" s="1">
        <v>472215</v>
      </c>
      <c r="B952" s="57" t="s">
        <v>618</v>
      </c>
      <c r="C952" s="58">
        <v>2320.9699999999998</v>
      </c>
      <c r="D952" s="58">
        <v>1.71</v>
      </c>
      <c r="E952" s="58">
        <v>2320.9699999999998</v>
      </c>
      <c r="F952" s="58">
        <v>1.71</v>
      </c>
      <c r="G952">
        <v>0</v>
      </c>
      <c r="H952" s="59" t="s">
        <v>747</v>
      </c>
      <c r="I952">
        <v>1</v>
      </c>
    </row>
    <row r="953" spans="1:9" ht="15" customHeight="1" x14ac:dyDescent="0.25">
      <c r="A953" s="1">
        <v>472218</v>
      </c>
      <c r="B953" s="57" t="s">
        <v>619</v>
      </c>
      <c r="C953" s="58">
        <v>1864.52</v>
      </c>
      <c r="D953" s="58">
        <v>1.79</v>
      </c>
      <c r="E953" s="58">
        <v>1864.52</v>
      </c>
      <c r="F953" s="58">
        <v>1.79</v>
      </c>
      <c r="G953">
        <v>0</v>
      </c>
      <c r="H953" s="59" t="s">
        <v>747</v>
      </c>
      <c r="I953">
        <v>1</v>
      </c>
    </row>
    <row r="954" spans="1:9" ht="15" customHeight="1" x14ac:dyDescent="0.25">
      <c r="A954" s="1">
        <v>472220</v>
      </c>
      <c r="B954" s="57" t="s">
        <v>620</v>
      </c>
      <c r="C954" s="58">
        <v>2246.02</v>
      </c>
      <c r="D954" s="58">
        <v>3.46</v>
      </c>
      <c r="E954" s="58">
        <v>2246.02</v>
      </c>
      <c r="F954" s="58">
        <v>3.46</v>
      </c>
      <c r="G954">
        <v>0</v>
      </c>
      <c r="H954" s="59" t="s">
        <v>747</v>
      </c>
      <c r="I954">
        <v>1</v>
      </c>
    </row>
    <row r="955" spans="1:9" ht="15" customHeight="1" x14ac:dyDescent="0.25">
      <c r="A955" s="1">
        <v>472221</v>
      </c>
      <c r="B955" s="57" t="s">
        <v>217</v>
      </c>
      <c r="C955" s="58">
        <v>3055.07</v>
      </c>
      <c r="D955" s="58">
        <v>64.42</v>
      </c>
      <c r="E955" s="58">
        <v>3055.07</v>
      </c>
      <c r="F955" s="58">
        <v>64.42</v>
      </c>
      <c r="G955">
        <v>0</v>
      </c>
      <c r="H955" s="59" t="s">
        <v>747</v>
      </c>
      <c r="I955">
        <v>1</v>
      </c>
    </row>
    <row r="956" spans="1:9" ht="15" customHeight="1" x14ac:dyDescent="0.25">
      <c r="A956" s="1">
        <v>472222</v>
      </c>
      <c r="B956" s="57" t="s">
        <v>1097</v>
      </c>
      <c r="C956" s="58">
        <v>8397.6299999999992</v>
      </c>
      <c r="D956" s="58">
        <v>6.32</v>
      </c>
      <c r="E956" s="58">
        <v>8397.6299999999992</v>
      </c>
      <c r="F956" s="58">
        <v>6.32</v>
      </c>
      <c r="G956">
        <v>0</v>
      </c>
      <c r="H956" s="59" t="s">
        <v>747</v>
      </c>
      <c r="I956">
        <v>1</v>
      </c>
    </row>
    <row r="957" spans="1:9" ht="15" customHeight="1" x14ac:dyDescent="0.25">
      <c r="A957" s="1">
        <v>472226</v>
      </c>
      <c r="B957" s="57" t="s">
        <v>621</v>
      </c>
      <c r="C957" s="58">
        <v>1301.58</v>
      </c>
      <c r="D957" s="58">
        <v>1.17</v>
      </c>
      <c r="E957" s="58">
        <v>1301.58</v>
      </c>
      <c r="F957" s="58">
        <v>1.17</v>
      </c>
      <c r="G957">
        <v>0</v>
      </c>
      <c r="H957" s="59" t="s">
        <v>747</v>
      </c>
      <c r="I957">
        <v>1</v>
      </c>
    </row>
    <row r="958" spans="1:9" ht="15" customHeight="1" x14ac:dyDescent="0.25">
      <c r="A958" s="1">
        <v>472227</v>
      </c>
      <c r="B958" s="57" t="s">
        <v>1098</v>
      </c>
      <c r="C958" s="58">
        <v>1294.8</v>
      </c>
      <c r="D958" s="58">
        <v>0.57999999999999996</v>
      </c>
      <c r="E958" s="58">
        <v>1294.8</v>
      </c>
      <c r="F958" s="58">
        <v>0.57999999999999996</v>
      </c>
      <c r="G958">
        <v>0</v>
      </c>
      <c r="H958" s="59" t="s">
        <v>750</v>
      </c>
      <c r="I958">
        <v>1</v>
      </c>
    </row>
    <row r="959" spans="1:9" ht="15" customHeight="1" x14ac:dyDescent="0.25">
      <c r="A959" s="1">
        <v>472230</v>
      </c>
      <c r="B959" s="57" t="s">
        <v>622</v>
      </c>
      <c r="C959" s="58">
        <v>1818.26</v>
      </c>
      <c r="D959" s="58">
        <v>6.28</v>
      </c>
      <c r="E959" s="58">
        <v>1818.26</v>
      </c>
      <c r="F959" s="58">
        <v>6.28</v>
      </c>
      <c r="G959">
        <v>0</v>
      </c>
      <c r="H959" s="59" t="s">
        <v>747</v>
      </c>
      <c r="I959">
        <v>1</v>
      </c>
    </row>
    <row r="960" spans="1:9" ht="15" customHeight="1" x14ac:dyDescent="0.25">
      <c r="A960" s="1">
        <v>472231</v>
      </c>
      <c r="B960" s="57" t="s">
        <v>623</v>
      </c>
      <c r="C960" s="58">
        <v>6718.45</v>
      </c>
      <c r="D960" s="58">
        <v>5.01</v>
      </c>
      <c r="E960" s="58">
        <v>6718.45</v>
      </c>
      <c r="F960" s="58">
        <v>5.01</v>
      </c>
      <c r="G960">
        <v>0</v>
      </c>
      <c r="H960" s="59" t="s">
        <v>747</v>
      </c>
      <c r="I960">
        <v>1</v>
      </c>
    </row>
    <row r="961" spans="1:9" ht="15" customHeight="1" x14ac:dyDescent="0.25">
      <c r="A961" s="1">
        <v>472232</v>
      </c>
      <c r="B961" s="57" t="s">
        <v>624</v>
      </c>
      <c r="C961" s="58">
        <v>2197.9899999999998</v>
      </c>
      <c r="D961" s="58">
        <v>1.79</v>
      </c>
      <c r="E961" s="58">
        <v>2197.9899999999998</v>
      </c>
      <c r="F961" s="58">
        <v>1.79</v>
      </c>
      <c r="G961">
        <v>0</v>
      </c>
      <c r="H961" s="59" t="s">
        <v>747</v>
      </c>
      <c r="I961">
        <v>1</v>
      </c>
    </row>
    <row r="962" spans="1:9" ht="15" customHeight="1" x14ac:dyDescent="0.25">
      <c r="A962" s="1">
        <v>472233</v>
      </c>
      <c r="B962" s="57" t="s">
        <v>625</v>
      </c>
      <c r="C962" s="58">
        <v>1138.27</v>
      </c>
      <c r="D962" s="58">
        <v>0.53</v>
      </c>
      <c r="E962" s="58">
        <v>1138.27</v>
      </c>
      <c r="F962" s="58">
        <v>0.53</v>
      </c>
      <c r="G962">
        <v>0</v>
      </c>
      <c r="H962" s="59" t="s">
        <v>747</v>
      </c>
      <c r="I962">
        <v>1</v>
      </c>
    </row>
    <row r="963" spans="1:9" ht="15" customHeight="1" x14ac:dyDescent="0.25">
      <c r="A963" s="1">
        <v>472295</v>
      </c>
      <c r="B963" s="57" t="s">
        <v>1099</v>
      </c>
      <c r="C963" s="58">
        <v>6615.61</v>
      </c>
      <c r="D963" s="58">
        <v>2.84</v>
      </c>
      <c r="E963" s="58">
        <v>6615.61</v>
      </c>
      <c r="F963" s="58">
        <v>2.84</v>
      </c>
      <c r="G963">
        <v>0</v>
      </c>
      <c r="H963" s="59" t="s">
        <v>747</v>
      </c>
      <c r="I963">
        <v>1</v>
      </c>
    </row>
    <row r="964" spans="1:9" ht="15" customHeight="1" x14ac:dyDescent="0.25">
      <c r="A964" s="1">
        <v>472423</v>
      </c>
      <c r="B964" s="57" t="s">
        <v>626</v>
      </c>
      <c r="C964" s="58">
        <v>410.52</v>
      </c>
      <c r="D964" s="58">
        <v>3.7</v>
      </c>
      <c r="E964" s="58">
        <v>410.52</v>
      </c>
      <c r="F964" s="58">
        <v>3.7</v>
      </c>
      <c r="G964">
        <v>0</v>
      </c>
      <c r="H964" s="59" t="s">
        <v>747</v>
      </c>
      <c r="I964">
        <v>1</v>
      </c>
    </row>
    <row r="965" spans="1:9" ht="15" customHeight="1" x14ac:dyDescent="0.25">
      <c r="A965" s="1">
        <v>482235</v>
      </c>
      <c r="B965" s="57" t="s">
        <v>627</v>
      </c>
      <c r="C965" s="58">
        <v>9469.3700000000008</v>
      </c>
      <c r="D965" s="58">
        <v>2.35</v>
      </c>
      <c r="E965" s="58">
        <v>9469.3700000000008</v>
      </c>
      <c r="F965" s="58">
        <v>2.35</v>
      </c>
      <c r="G965">
        <v>0</v>
      </c>
      <c r="H965" s="59" t="s">
        <v>747</v>
      </c>
      <c r="I965">
        <v>1</v>
      </c>
    </row>
    <row r="966" spans="1:9" ht="15" customHeight="1" x14ac:dyDescent="0.25">
      <c r="A966" s="1">
        <v>482241</v>
      </c>
      <c r="B966" s="57" t="s">
        <v>628</v>
      </c>
      <c r="C966" s="58">
        <v>884.97</v>
      </c>
      <c r="D966" s="58">
        <v>1.78</v>
      </c>
      <c r="E966" s="58">
        <v>884.97</v>
      </c>
      <c r="F966" s="58">
        <v>1.78</v>
      </c>
      <c r="G966">
        <v>0</v>
      </c>
      <c r="H966" s="59" t="s">
        <v>747</v>
      </c>
      <c r="I966">
        <v>1</v>
      </c>
    </row>
    <row r="967" spans="1:9" ht="15" customHeight="1" x14ac:dyDescent="0.25">
      <c r="A967" s="1">
        <v>482242</v>
      </c>
      <c r="B967" s="57" t="s">
        <v>629</v>
      </c>
      <c r="C967" s="58">
        <v>2734.63</v>
      </c>
      <c r="D967" s="58">
        <v>2.78</v>
      </c>
      <c r="E967" s="58">
        <v>2734.63</v>
      </c>
      <c r="F967" s="58">
        <v>2.78</v>
      </c>
      <c r="G967">
        <v>0</v>
      </c>
      <c r="H967" s="59" t="s">
        <v>747</v>
      </c>
      <c r="I967">
        <v>1</v>
      </c>
    </row>
    <row r="968" spans="1:9" ht="15" customHeight="1" x14ac:dyDescent="0.25">
      <c r="A968" s="1">
        <v>482244</v>
      </c>
      <c r="B968" s="57" t="s">
        <v>630</v>
      </c>
      <c r="C968" s="58">
        <v>1352.93</v>
      </c>
      <c r="D968" s="58">
        <v>2.66</v>
      </c>
      <c r="E968" s="58">
        <v>1352.93</v>
      </c>
      <c r="F968" s="58">
        <v>2.66</v>
      </c>
      <c r="G968">
        <v>0</v>
      </c>
      <c r="H968" s="59" t="s">
        <v>747</v>
      </c>
      <c r="I968">
        <v>1</v>
      </c>
    </row>
    <row r="969" spans="1:9" ht="15" customHeight="1" x14ac:dyDescent="0.25">
      <c r="A969" s="1">
        <v>482246</v>
      </c>
      <c r="B969" s="57" t="s">
        <v>631</v>
      </c>
      <c r="C969" s="58">
        <v>11013.11</v>
      </c>
      <c r="D969" s="58">
        <v>0.42</v>
      </c>
      <c r="E969" s="58">
        <v>11013.11</v>
      </c>
      <c r="F969" s="58">
        <v>0.42</v>
      </c>
      <c r="G969">
        <v>0</v>
      </c>
      <c r="H969" s="59" t="s">
        <v>747</v>
      </c>
      <c r="I969">
        <v>1</v>
      </c>
    </row>
    <row r="970" spans="1:9" ht="15" customHeight="1" x14ac:dyDescent="0.25">
      <c r="A970" s="1">
        <v>482247</v>
      </c>
      <c r="B970" s="57" t="s">
        <v>632</v>
      </c>
      <c r="C970" s="58">
        <v>12394.83</v>
      </c>
      <c r="D970" s="58">
        <v>1.1399999999999999</v>
      </c>
      <c r="E970" s="58">
        <v>12394.83</v>
      </c>
      <c r="F970" s="58">
        <v>1.1399999999999999</v>
      </c>
      <c r="G970">
        <v>0</v>
      </c>
      <c r="H970" s="59" t="s">
        <v>747</v>
      </c>
      <c r="I970">
        <v>1</v>
      </c>
    </row>
    <row r="971" spans="1:9" ht="15" customHeight="1" x14ac:dyDescent="0.25">
      <c r="A971" s="1">
        <v>482248</v>
      </c>
      <c r="B971" s="57" t="s">
        <v>633</v>
      </c>
      <c r="C971" s="58">
        <v>1287.57</v>
      </c>
      <c r="D971" s="58">
        <v>0.42</v>
      </c>
      <c r="E971" s="58">
        <v>1287.57</v>
      </c>
      <c r="F971" s="58">
        <v>0.42</v>
      </c>
      <c r="G971">
        <v>0</v>
      </c>
      <c r="H971" s="59" t="s">
        <v>747</v>
      </c>
      <c r="I971">
        <v>1</v>
      </c>
    </row>
    <row r="972" spans="1:9" ht="15" customHeight="1" x14ac:dyDescent="0.25">
      <c r="A972" s="1">
        <v>482250</v>
      </c>
      <c r="B972" s="57" t="s">
        <v>634</v>
      </c>
      <c r="C972" s="58">
        <v>5855.64</v>
      </c>
      <c r="D972" s="58">
        <v>2.2200000000000002</v>
      </c>
      <c r="E972" s="58">
        <v>5855.64</v>
      </c>
      <c r="F972" s="58">
        <v>2.2200000000000002</v>
      </c>
      <c r="G972">
        <v>0</v>
      </c>
      <c r="H972" s="59" t="s">
        <v>747</v>
      </c>
      <c r="I972">
        <v>1</v>
      </c>
    </row>
    <row r="973" spans="1:9" ht="15" customHeight="1" x14ac:dyDescent="0.25">
      <c r="A973" s="1">
        <v>482251</v>
      </c>
      <c r="B973" s="57" t="s">
        <v>635</v>
      </c>
      <c r="C973" s="58">
        <v>4222.78</v>
      </c>
      <c r="D973" s="58">
        <v>0.35</v>
      </c>
      <c r="E973" s="58">
        <v>4222.78</v>
      </c>
      <c r="F973" s="58">
        <v>0.35</v>
      </c>
      <c r="G973">
        <v>0</v>
      </c>
      <c r="H973" s="59" t="s">
        <v>747</v>
      </c>
      <c r="I973">
        <v>1</v>
      </c>
    </row>
    <row r="974" spans="1:9" ht="15" customHeight="1" x14ac:dyDescent="0.25">
      <c r="A974" s="1">
        <v>482252</v>
      </c>
      <c r="B974" s="57" t="s">
        <v>1100</v>
      </c>
      <c r="C974" s="58">
        <v>3145.7</v>
      </c>
      <c r="D974" s="58">
        <v>22.92</v>
      </c>
      <c r="E974" s="58">
        <v>3145.7</v>
      </c>
      <c r="F974" s="58">
        <v>22.92</v>
      </c>
      <c r="G974">
        <v>0</v>
      </c>
      <c r="H974" s="59" t="s">
        <v>750</v>
      </c>
      <c r="I974">
        <v>1</v>
      </c>
    </row>
    <row r="975" spans="1:9" ht="15" customHeight="1" x14ac:dyDescent="0.25">
      <c r="A975" s="1">
        <v>482254</v>
      </c>
      <c r="B975" s="57" t="s">
        <v>636</v>
      </c>
      <c r="C975" s="58">
        <v>1138.9100000000001</v>
      </c>
      <c r="D975" s="58">
        <v>0.56000000000000005</v>
      </c>
      <c r="E975" s="58">
        <v>1138.9100000000001</v>
      </c>
      <c r="F975" s="58">
        <v>0.56000000000000005</v>
      </c>
      <c r="G975">
        <v>0</v>
      </c>
      <c r="H975" s="59" t="s">
        <v>747</v>
      </c>
      <c r="I975">
        <v>1</v>
      </c>
    </row>
    <row r="976" spans="1:9" ht="15" customHeight="1" x14ac:dyDescent="0.25">
      <c r="A976" s="1">
        <v>482255</v>
      </c>
      <c r="B976" s="57" t="s">
        <v>637</v>
      </c>
      <c r="C976" s="58">
        <v>19589.77</v>
      </c>
      <c r="D976" s="58">
        <v>1.62</v>
      </c>
      <c r="E976" s="58">
        <v>19589.77</v>
      </c>
      <c r="F976" s="58">
        <v>1.62</v>
      </c>
      <c r="G976">
        <v>0</v>
      </c>
      <c r="H976" s="59" t="s">
        <v>747</v>
      </c>
      <c r="I976">
        <v>1</v>
      </c>
    </row>
    <row r="977" spans="1:10" ht="15" customHeight="1" x14ac:dyDescent="0.25">
      <c r="A977" s="1">
        <v>482257</v>
      </c>
      <c r="B977" s="57" t="s">
        <v>638</v>
      </c>
      <c r="C977" s="58">
        <v>9950.19</v>
      </c>
      <c r="D977" s="58">
        <v>0.55000000000000004</v>
      </c>
      <c r="E977" s="58">
        <v>9950.19</v>
      </c>
      <c r="F977" s="58">
        <v>0.55000000000000004</v>
      </c>
      <c r="G977">
        <v>0</v>
      </c>
      <c r="H977" s="59" t="s">
        <v>747</v>
      </c>
      <c r="I977">
        <v>1</v>
      </c>
    </row>
    <row r="978" spans="1:10" ht="15" customHeight="1" x14ac:dyDescent="0.25">
      <c r="A978" s="1">
        <v>483308</v>
      </c>
      <c r="B978" s="57" t="s">
        <v>639</v>
      </c>
      <c r="C978" s="58">
        <v>9429.5</v>
      </c>
      <c r="D978" s="58">
        <v>4.38</v>
      </c>
      <c r="E978" s="58">
        <v>9429.5</v>
      </c>
      <c r="F978" s="58">
        <v>4.38</v>
      </c>
      <c r="G978">
        <v>0</v>
      </c>
      <c r="H978" s="59" t="s">
        <v>747</v>
      </c>
      <c r="I978">
        <v>1</v>
      </c>
    </row>
    <row r="979" spans="1:10" ht="15" customHeight="1" x14ac:dyDescent="0.25">
      <c r="A979" s="1">
        <v>483310</v>
      </c>
      <c r="B979" s="57" t="s">
        <v>1101</v>
      </c>
      <c r="C979" s="58">
        <v>7390.07</v>
      </c>
      <c r="D979" s="58">
        <v>1.42</v>
      </c>
      <c r="E979" s="58">
        <v>7390.07</v>
      </c>
      <c r="F979" s="58">
        <v>1.42</v>
      </c>
      <c r="G979">
        <v>0</v>
      </c>
      <c r="H979" s="59" t="s">
        <v>747</v>
      </c>
      <c r="I979">
        <v>1</v>
      </c>
    </row>
    <row r="980" spans="1:10" ht="15" customHeight="1" x14ac:dyDescent="0.25">
      <c r="A980" s="1">
        <v>491231</v>
      </c>
      <c r="B980" s="57" t="s">
        <v>640</v>
      </c>
      <c r="C980" s="58">
        <v>1132.96</v>
      </c>
      <c r="D980" s="58">
        <v>1.58</v>
      </c>
      <c r="E980" s="58">
        <v>1132.96</v>
      </c>
      <c r="F980" s="58">
        <v>1.58</v>
      </c>
      <c r="G980">
        <v>0</v>
      </c>
      <c r="H980" s="59" t="s">
        <v>747</v>
      </c>
      <c r="I980">
        <v>1</v>
      </c>
      <c r="J980" s="51" t="s">
        <v>1147</v>
      </c>
    </row>
    <row r="981" spans="1:10" ht="15" customHeight="1" x14ac:dyDescent="0.25">
      <c r="A981" s="1">
        <v>492066</v>
      </c>
      <c r="B981" s="57" t="s">
        <v>641</v>
      </c>
      <c r="C981" s="58">
        <v>974.43</v>
      </c>
      <c r="D981" s="58">
        <v>0.43</v>
      </c>
      <c r="E981" s="58">
        <v>974.43</v>
      </c>
      <c r="F981" s="58">
        <v>0.43</v>
      </c>
      <c r="G981">
        <v>0</v>
      </c>
      <c r="H981" s="59" t="s">
        <v>747</v>
      </c>
      <c r="I981">
        <v>1</v>
      </c>
    </row>
    <row r="982" spans="1:10" ht="15" customHeight="1" x14ac:dyDescent="0.25">
      <c r="A982" s="1">
        <v>492176</v>
      </c>
      <c r="B982" s="57" t="s">
        <v>642</v>
      </c>
      <c r="C982" s="58">
        <v>1584.73</v>
      </c>
      <c r="D982" s="58">
        <v>0.43</v>
      </c>
      <c r="E982" s="58">
        <v>1584.73</v>
      </c>
      <c r="F982" s="58">
        <v>0.43</v>
      </c>
      <c r="G982">
        <v>0</v>
      </c>
      <c r="H982" s="59" t="s">
        <v>747</v>
      </c>
      <c r="I982">
        <v>1</v>
      </c>
    </row>
    <row r="983" spans="1:10" ht="15" customHeight="1" x14ac:dyDescent="0.25">
      <c r="A983" s="1">
        <v>492259</v>
      </c>
      <c r="B983" s="57" t="s">
        <v>643</v>
      </c>
      <c r="C983" s="58">
        <v>698.38</v>
      </c>
      <c r="D983" s="58">
        <v>0.33</v>
      </c>
      <c r="E983" s="58">
        <v>698.38</v>
      </c>
      <c r="F983" s="58">
        <v>0.33</v>
      </c>
      <c r="G983">
        <v>0</v>
      </c>
      <c r="H983" s="59" t="s">
        <v>747</v>
      </c>
      <c r="I983">
        <v>1</v>
      </c>
    </row>
    <row r="984" spans="1:10" ht="15" customHeight="1" x14ac:dyDescent="0.25">
      <c r="A984" s="1">
        <v>492262</v>
      </c>
      <c r="B984" s="57" t="s">
        <v>644</v>
      </c>
      <c r="C984" s="58">
        <v>13520.6</v>
      </c>
      <c r="D984" s="58">
        <v>0.56999999999999995</v>
      </c>
      <c r="E984" s="58">
        <v>13520.6</v>
      </c>
      <c r="F984" s="58">
        <v>0.56999999999999995</v>
      </c>
      <c r="G984">
        <v>0</v>
      </c>
      <c r="H984" s="59" t="s">
        <v>747</v>
      </c>
      <c r="I984">
        <v>1</v>
      </c>
    </row>
    <row r="985" spans="1:10" ht="15" customHeight="1" x14ac:dyDescent="0.25">
      <c r="A985" s="1">
        <v>492263</v>
      </c>
      <c r="B985" s="57" t="s">
        <v>645</v>
      </c>
      <c r="C985" s="58">
        <v>3043.28</v>
      </c>
      <c r="D985" s="58">
        <v>1.86</v>
      </c>
      <c r="E985" s="58">
        <v>3043.28</v>
      </c>
      <c r="F985" s="58">
        <v>1.86</v>
      </c>
      <c r="G985">
        <v>0</v>
      </c>
      <c r="H985" s="59" t="s">
        <v>747</v>
      </c>
      <c r="I985">
        <v>1</v>
      </c>
    </row>
    <row r="986" spans="1:10" ht="15" customHeight="1" x14ac:dyDescent="0.25">
      <c r="A986" s="1">
        <v>492264</v>
      </c>
      <c r="B986" s="57" t="s">
        <v>646</v>
      </c>
      <c r="C986" s="58">
        <v>2601.27</v>
      </c>
      <c r="D986" s="58">
        <v>0.5</v>
      </c>
      <c r="E986" s="58">
        <v>2601.27</v>
      </c>
      <c r="F986" s="58">
        <v>0.5</v>
      </c>
      <c r="G986">
        <v>0</v>
      </c>
      <c r="H986" s="59" t="s">
        <v>747</v>
      </c>
      <c r="I986">
        <v>1</v>
      </c>
    </row>
    <row r="987" spans="1:10" ht="15" customHeight="1" x14ac:dyDescent="0.25">
      <c r="A987" s="1">
        <v>492265</v>
      </c>
      <c r="B987" s="57" t="s">
        <v>1102</v>
      </c>
      <c r="C987" s="58">
        <v>5990.84</v>
      </c>
      <c r="D987" s="58">
        <v>4.63</v>
      </c>
      <c r="E987" s="58">
        <v>5990.84</v>
      </c>
      <c r="F987" s="58">
        <v>4.63</v>
      </c>
      <c r="G987">
        <v>0</v>
      </c>
      <c r="H987" s="59" t="s">
        <v>747</v>
      </c>
      <c r="I987">
        <v>1</v>
      </c>
    </row>
    <row r="988" spans="1:10" ht="15" customHeight="1" x14ac:dyDescent="0.25">
      <c r="A988" s="1">
        <v>492268</v>
      </c>
      <c r="B988" s="57" t="s">
        <v>647</v>
      </c>
      <c r="C988" s="58">
        <v>8330.26</v>
      </c>
      <c r="D988" s="58">
        <v>0.56999999999999995</v>
      </c>
      <c r="E988" s="58">
        <v>8330.26</v>
      </c>
      <c r="F988" s="58">
        <v>0.56999999999999995</v>
      </c>
      <c r="G988">
        <v>0</v>
      </c>
      <c r="H988" s="59" t="s">
        <v>747</v>
      </c>
      <c r="I988">
        <v>1</v>
      </c>
    </row>
    <row r="989" spans="1:10" ht="15" customHeight="1" x14ac:dyDescent="0.25">
      <c r="A989" s="1">
        <v>492270</v>
      </c>
      <c r="B989" s="57" t="s">
        <v>648</v>
      </c>
      <c r="C989" s="58">
        <v>4433.76</v>
      </c>
      <c r="D989" s="58">
        <v>0.9</v>
      </c>
      <c r="E989" s="58">
        <v>4433.76</v>
      </c>
      <c r="F989" s="58">
        <v>0.9</v>
      </c>
      <c r="G989">
        <v>0</v>
      </c>
      <c r="H989" s="59" t="s">
        <v>747</v>
      </c>
      <c r="I989">
        <v>1</v>
      </c>
    </row>
    <row r="990" spans="1:10" ht="15" customHeight="1" x14ac:dyDescent="0.25">
      <c r="A990" s="1">
        <v>492272</v>
      </c>
      <c r="B990" s="57" t="s">
        <v>649</v>
      </c>
      <c r="C990" s="58">
        <v>2540.54</v>
      </c>
      <c r="D990" s="58">
        <v>0.76</v>
      </c>
      <c r="E990" s="58">
        <v>2540.54</v>
      </c>
      <c r="F990" s="58">
        <v>0.76</v>
      </c>
      <c r="G990">
        <v>0</v>
      </c>
      <c r="H990" s="59" t="s">
        <v>747</v>
      </c>
      <c r="I990">
        <v>1</v>
      </c>
    </row>
    <row r="991" spans="1:10" ht="15" customHeight="1" x14ac:dyDescent="0.25">
      <c r="A991" s="1">
        <v>493403</v>
      </c>
      <c r="B991" s="57" t="s">
        <v>650</v>
      </c>
      <c r="C991" s="58">
        <v>7576.61</v>
      </c>
      <c r="D991" s="58">
        <v>2.4</v>
      </c>
      <c r="E991" s="58">
        <v>7576.61</v>
      </c>
      <c r="F991" s="58">
        <v>2.4</v>
      </c>
      <c r="G991">
        <v>0</v>
      </c>
      <c r="H991" s="59" t="s">
        <v>747</v>
      </c>
      <c r="I991">
        <v>1</v>
      </c>
      <c r="J991" s="51" t="s">
        <v>1147</v>
      </c>
    </row>
    <row r="992" spans="1:10" ht="15" customHeight="1" x14ac:dyDescent="0.25">
      <c r="A992" s="1">
        <v>500758</v>
      </c>
      <c r="B992" s="57" t="s">
        <v>1103</v>
      </c>
      <c r="C992" s="58">
        <v>5256.98</v>
      </c>
      <c r="D992" s="58">
        <v>76.59</v>
      </c>
      <c r="E992" s="58">
        <v>5256.98</v>
      </c>
      <c r="F992" s="58">
        <v>76.59</v>
      </c>
      <c r="G992">
        <v>0</v>
      </c>
      <c r="H992" s="59" t="s">
        <v>747</v>
      </c>
      <c r="I992">
        <v>1</v>
      </c>
    </row>
    <row r="993" spans="1:11" ht="15" customHeight="1" x14ac:dyDescent="0.25">
      <c r="A993" s="1">
        <v>502277</v>
      </c>
      <c r="B993" s="57" t="s">
        <v>651</v>
      </c>
      <c r="C993" s="58">
        <v>5424.85</v>
      </c>
      <c r="D993" s="58">
        <v>4.68</v>
      </c>
      <c r="E993" s="58">
        <v>3158.93</v>
      </c>
      <c r="F993" s="58">
        <v>3.07</v>
      </c>
      <c r="G993">
        <v>1</v>
      </c>
      <c r="H993" s="59" t="s">
        <v>747</v>
      </c>
      <c r="I993">
        <v>1</v>
      </c>
    </row>
    <row r="994" spans="1:11" ht="15" customHeight="1" x14ac:dyDescent="0.25">
      <c r="A994" s="1">
        <v>502278</v>
      </c>
      <c r="B994" s="57" t="s">
        <v>1104</v>
      </c>
      <c r="C994" s="58">
        <v>13635.23</v>
      </c>
      <c r="D994" s="58">
        <v>1.89</v>
      </c>
      <c r="E994" s="58">
        <v>4563.67</v>
      </c>
      <c r="F994" s="58">
        <v>0.83</v>
      </c>
      <c r="G994">
        <v>1</v>
      </c>
      <c r="H994" s="59" t="s">
        <v>747</v>
      </c>
      <c r="I994">
        <v>1</v>
      </c>
    </row>
    <row r="995" spans="1:11" ht="15" customHeight="1" x14ac:dyDescent="0.25">
      <c r="A995" s="1">
        <v>502279</v>
      </c>
      <c r="B995" s="57" t="s">
        <v>1105</v>
      </c>
      <c r="C995" s="58">
        <v>1607.35</v>
      </c>
      <c r="D995" s="58">
        <v>3.75</v>
      </c>
      <c r="E995" s="58">
        <v>1607.35</v>
      </c>
      <c r="F995" s="58">
        <v>3.75</v>
      </c>
      <c r="G995">
        <v>0</v>
      </c>
      <c r="H995" s="59" t="s">
        <v>750</v>
      </c>
      <c r="I995">
        <v>1</v>
      </c>
    </row>
    <row r="996" spans="1:11" ht="15" customHeight="1" x14ac:dyDescent="0.25">
      <c r="A996" s="1">
        <v>502282</v>
      </c>
      <c r="B996" s="57" t="s">
        <v>1106</v>
      </c>
      <c r="C996" s="58">
        <v>3241.62</v>
      </c>
      <c r="D996" s="58">
        <v>10.96</v>
      </c>
      <c r="E996" s="58">
        <v>1387.82</v>
      </c>
      <c r="F996" s="58">
        <v>14.18</v>
      </c>
      <c r="G996">
        <v>1</v>
      </c>
      <c r="H996" s="59" t="s">
        <v>750</v>
      </c>
      <c r="I996">
        <v>1</v>
      </c>
    </row>
    <row r="997" spans="1:11" ht="15" customHeight="1" x14ac:dyDescent="0.25">
      <c r="A997" s="1">
        <v>502283</v>
      </c>
      <c r="B997" s="57" t="s">
        <v>1107</v>
      </c>
      <c r="C997" s="58">
        <v>2794.61</v>
      </c>
      <c r="D997" s="58">
        <v>0.52</v>
      </c>
      <c r="E997" s="58">
        <v>1652.88</v>
      </c>
      <c r="F997" s="58">
        <v>2.0099999999999998</v>
      </c>
      <c r="G997">
        <v>1</v>
      </c>
      <c r="H997" s="59" t="s">
        <v>750</v>
      </c>
      <c r="I997">
        <v>1</v>
      </c>
    </row>
    <row r="998" spans="1:11" ht="15" customHeight="1" x14ac:dyDescent="0.25">
      <c r="A998" s="1">
        <v>502284</v>
      </c>
      <c r="B998" s="57" t="s">
        <v>652</v>
      </c>
      <c r="C998" s="58">
        <v>1649.36</v>
      </c>
      <c r="D998" s="58">
        <v>0.18</v>
      </c>
      <c r="E998" s="58">
        <v>1649.36</v>
      </c>
      <c r="F998" s="58">
        <v>0.18</v>
      </c>
      <c r="G998">
        <v>0</v>
      </c>
      <c r="H998" s="59" t="s">
        <v>747</v>
      </c>
      <c r="I998">
        <v>1</v>
      </c>
    </row>
    <row r="999" spans="1:11" ht="15" customHeight="1" x14ac:dyDescent="0.25">
      <c r="A999" s="1">
        <v>502286</v>
      </c>
      <c r="B999" s="57" t="s">
        <v>653</v>
      </c>
      <c r="C999" s="58">
        <v>15808.36</v>
      </c>
      <c r="D999" s="58">
        <v>1.95</v>
      </c>
      <c r="E999" s="58">
        <v>15808.36</v>
      </c>
      <c r="F999" s="58">
        <v>1.95</v>
      </c>
      <c r="G999">
        <v>0</v>
      </c>
      <c r="H999" s="59" t="s">
        <v>747</v>
      </c>
      <c r="I999">
        <v>1</v>
      </c>
    </row>
    <row r="1000" spans="1:11" ht="15" customHeight="1" x14ac:dyDescent="0.25">
      <c r="A1000" s="1">
        <v>502287</v>
      </c>
      <c r="B1000" s="57" t="s">
        <v>1108</v>
      </c>
      <c r="C1000" s="58">
        <v>21805.15</v>
      </c>
      <c r="D1000" s="58">
        <v>2.6</v>
      </c>
      <c r="E1000" s="58">
        <v>7174.39</v>
      </c>
      <c r="F1000" s="58">
        <v>1.1299999999999999</v>
      </c>
      <c r="G1000">
        <v>1</v>
      </c>
      <c r="H1000" s="59" t="s">
        <v>747</v>
      </c>
      <c r="I1000">
        <v>1</v>
      </c>
    </row>
    <row r="1001" spans="1:11" ht="15" customHeight="1" x14ac:dyDescent="0.25">
      <c r="A1001" s="1">
        <v>502288</v>
      </c>
      <c r="B1001" s="57" t="s">
        <v>654</v>
      </c>
      <c r="C1001" s="58">
        <v>8199.7999999999993</v>
      </c>
      <c r="D1001" s="58">
        <v>4.0999999999999996</v>
      </c>
      <c r="E1001" s="58">
        <v>6209.48</v>
      </c>
      <c r="F1001" s="58">
        <v>4.0599999999999996</v>
      </c>
      <c r="G1001">
        <v>1</v>
      </c>
      <c r="H1001" s="59" t="s">
        <v>747</v>
      </c>
      <c r="I1001">
        <v>1</v>
      </c>
    </row>
    <row r="1002" spans="1:11" ht="15" customHeight="1" x14ac:dyDescent="0.25">
      <c r="A1002" s="1">
        <v>503032</v>
      </c>
      <c r="B1002" s="57" t="s">
        <v>655</v>
      </c>
      <c r="C1002" s="58">
        <v>2363.81</v>
      </c>
      <c r="D1002" s="58">
        <v>9.07</v>
      </c>
      <c r="E1002" s="58">
        <v>2363.81</v>
      </c>
      <c r="F1002" s="58">
        <v>9.07</v>
      </c>
      <c r="G1002">
        <v>0</v>
      </c>
      <c r="H1002" s="59" t="s">
        <v>747</v>
      </c>
      <c r="I1002">
        <v>1</v>
      </c>
    </row>
    <row r="1003" spans="1:11" ht="15" customHeight="1" x14ac:dyDescent="0.25">
      <c r="A1003" s="1">
        <v>512251</v>
      </c>
      <c r="B1003" s="57" t="s">
        <v>656</v>
      </c>
      <c r="C1003" s="58">
        <v>17167.25</v>
      </c>
      <c r="D1003" s="58">
        <v>1.33</v>
      </c>
      <c r="E1003" s="58">
        <v>17167.25</v>
      </c>
      <c r="F1003" s="58">
        <v>1.33</v>
      </c>
      <c r="G1003">
        <v>0</v>
      </c>
      <c r="H1003" s="59" t="s">
        <v>747</v>
      </c>
      <c r="I1003">
        <v>1</v>
      </c>
    </row>
    <row r="1004" spans="1:11" ht="15" customHeight="1" x14ac:dyDescent="0.25">
      <c r="A1004" s="1">
        <v>512289</v>
      </c>
      <c r="B1004" s="57" t="s">
        <v>657</v>
      </c>
      <c r="C1004" s="58">
        <v>317.3</v>
      </c>
      <c r="D1004" s="58">
        <v>0.34</v>
      </c>
      <c r="E1004" s="58">
        <v>317.3</v>
      </c>
      <c r="F1004" s="58">
        <v>0.34</v>
      </c>
      <c r="G1004">
        <v>0</v>
      </c>
      <c r="H1004" s="59" t="s">
        <v>747</v>
      </c>
      <c r="I1004">
        <v>1</v>
      </c>
    </row>
    <row r="1005" spans="1:11" ht="15" customHeight="1" x14ac:dyDescent="0.25">
      <c r="A1005" s="1">
        <v>512290</v>
      </c>
      <c r="B1005" s="57" t="s">
        <v>658</v>
      </c>
      <c r="C1005" s="58">
        <v>314.56</v>
      </c>
      <c r="D1005" s="58">
        <v>0.93</v>
      </c>
      <c r="E1005" s="58">
        <v>314.56</v>
      </c>
      <c r="F1005" s="58">
        <v>0.93</v>
      </c>
      <c r="G1005">
        <v>0</v>
      </c>
      <c r="H1005" s="59" t="s">
        <v>747</v>
      </c>
      <c r="I1005">
        <v>1</v>
      </c>
    </row>
    <row r="1006" spans="1:11" ht="15" customHeight="1" x14ac:dyDescent="0.25">
      <c r="A1006" s="1">
        <v>512291</v>
      </c>
      <c r="B1006" s="57" t="s">
        <v>659</v>
      </c>
      <c r="C1006" s="58">
        <v>2406.54</v>
      </c>
      <c r="D1006" s="58">
        <v>0.6</v>
      </c>
      <c r="E1006" s="58">
        <v>2406.54</v>
      </c>
      <c r="F1006" s="58">
        <v>0.6</v>
      </c>
      <c r="G1006">
        <v>0</v>
      </c>
      <c r="H1006" s="59" t="s">
        <v>747</v>
      </c>
      <c r="I1006">
        <v>1</v>
      </c>
    </row>
    <row r="1007" spans="1:11" ht="15" customHeight="1" x14ac:dyDescent="0.25">
      <c r="A1007" s="1">
        <v>512295</v>
      </c>
      <c r="B1007" s="57" t="s">
        <v>660</v>
      </c>
      <c r="C1007" s="58">
        <v>3863.4</v>
      </c>
      <c r="D1007" s="58">
        <v>4.3899999999999997</v>
      </c>
      <c r="E1007" s="58">
        <v>3863.4</v>
      </c>
      <c r="F1007" s="58">
        <v>4.3899999999999997</v>
      </c>
      <c r="G1007">
        <v>0</v>
      </c>
      <c r="H1007" s="59" t="s">
        <v>747</v>
      </c>
      <c r="I1007">
        <v>1</v>
      </c>
    </row>
    <row r="1008" spans="1:11" ht="15" customHeight="1" x14ac:dyDescent="0.25">
      <c r="A1008" s="1">
        <v>512296</v>
      </c>
      <c r="B1008" s="57" t="s">
        <v>661</v>
      </c>
      <c r="C1008" s="58">
        <v>6303.39</v>
      </c>
      <c r="D1008" s="58">
        <v>1.65</v>
      </c>
      <c r="E1008" s="58">
        <v>6303.39</v>
      </c>
      <c r="F1008" s="58">
        <v>1.65</v>
      </c>
      <c r="G1008">
        <v>0</v>
      </c>
      <c r="H1008" s="59" t="s">
        <v>747</v>
      </c>
      <c r="I1008">
        <v>1</v>
      </c>
      <c r="K1008" s="51">
        <v>1</v>
      </c>
    </row>
    <row r="1009" spans="1:11" ht="15" customHeight="1" x14ac:dyDescent="0.25">
      <c r="A1009" s="1">
        <v>512297</v>
      </c>
      <c r="B1009" s="57" t="s">
        <v>662</v>
      </c>
      <c r="C1009" s="58">
        <v>8566.56</v>
      </c>
      <c r="D1009" s="58">
        <v>1.17</v>
      </c>
      <c r="E1009" s="58">
        <v>8566.56</v>
      </c>
      <c r="F1009" s="58">
        <v>1.17</v>
      </c>
      <c r="G1009">
        <v>0</v>
      </c>
      <c r="H1009" s="59" t="s">
        <v>747</v>
      </c>
      <c r="I1009">
        <v>1</v>
      </c>
    </row>
    <row r="1010" spans="1:11" ht="15" customHeight="1" x14ac:dyDescent="0.25">
      <c r="A1010" s="1">
        <v>520580</v>
      </c>
      <c r="B1010" s="57" t="s">
        <v>1109</v>
      </c>
      <c r="C1010" s="58">
        <v>196.89</v>
      </c>
      <c r="D1010" s="58">
        <v>1.28</v>
      </c>
      <c r="E1010" s="58">
        <v>196.89</v>
      </c>
      <c r="F1010" s="58">
        <v>1.28</v>
      </c>
      <c r="G1010">
        <v>0</v>
      </c>
      <c r="H1010" s="59" t="s">
        <v>747</v>
      </c>
      <c r="I1010">
        <v>1</v>
      </c>
    </row>
    <row r="1011" spans="1:11" ht="15" customHeight="1" x14ac:dyDescent="0.25">
      <c r="A1011" s="1">
        <v>520581</v>
      </c>
      <c r="B1011" s="57" t="s">
        <v>1110</v>
      </c>
      <c r="C1011" s="58">
        <v>293.61</v>
      </c>
      <c r="D1011" s="58">
        <v>10.31</v>
      </c>
      <c r="E1011" s="58">
        <v>293.61</v>
      </c>
      <c r="F1011" s="58">
        <v>10.31</v>
      </c>
      <c r="G1011">
        <v>0</v>
      </c>
      <c r="H1011" s="59" t="s">
        <v>747</v>
      </c>
      <c r="I1011">
        <v>1</v>
      </c>
      <c r="K1011" s="51">
        <v>1</v>
      </c>
    </row>
    <row r="1012" spans="1:11" ht="15" customHeight="1" x14ac:dyDescent="0.25">
      <c r="A1012" s="1">
        <v>522404</v>
      </c>
      <c r="B1012" s="57" t="s">
        <v>663</v>
      </c>
      <c r="C1012" s="58">
        <v>1221.4000000000001</v>
      </c>
      <c r="D1012" s="58">
        <v>3.9</v>
      </c>
      <c r="E1012" s="58">
        <v>1221.4000000000001</v>
      </c>
      <c r="F1012" s="58">
        <v>3.9</v>
      </c>
      <c r="G1012">
        <v>0</v>
      </c>
      <c r="H1012" s="59" t="s">
        <v>747</v>
      </c>
      <c r="I1012">
        <v>1</v>
      </c>
    </row>
    <row r="1013" spans="1:11" ht="15" customHeight="1" x14ac:dyDescent="0.25">
      <c r="A1013" s="1">
        <v>522417</v>
      </c>
      <c r="B1013" s="57" t="s">
        <v>664</v>
      </c>
      <c r="C1013" s="58">
        <v>256</v>
      </c>
      <c r="D1013" s="58">
        <v>372.21</v>
      </c>
      <c r="E1013" s="58">
        <v>256</v>
      </c>
      <c r="F1013" s="58">
        <v>372.21</v>
      </c>
      <c r="G1013">
        <v>0</v>
      </c>
      <c r="H1013" s="59" t="s">
        <v>747</v>
      </c>
      <c r="I1013">
        <v>1</v>
      </c>
    </row>
    <row r="1014" spans="1:11" ht="15" customHeight="1" x14ac:dyDescent="0.25">
      <c r="A1014" s="1">
        <v>522418</v>
      </c>
      <c r="B1014" s="57" t="s">
        <v>665</v>
      </c>
      <c r="C1014" s="58">
        <v>2873.48</v>
      </c>
      <c r="D1014" s="58">
        <v>2.69</v>
      </c>
      <c r="E1014" s="58">
        <v>2873.48</v>
      </c>
      <c r="F1014" s="58">
        <v>2.69</v>
      </c>
      <c r="G1014">
        <v>0</v>
      </c>
      <c r="H1014" s="59" t="s">
        <v>747</v>
      </c>
      <c r="I1014">
        <v>1</v>
      </c>
    </row>
    <row r="1015" spans="1:11" ht="15" customHeight="1" x14ac:dyDescent="0.25">
      <c r="A1015" s="1">
        <v>522419</v>
      </c>
      <c r="B1015" s="57" t="s">
        <v>666</v>
      </c>
      <c r="C1015" s="58">
        <v>1262.73</v>
      </c>
      <c r="D1015" s="58">
        <v>70.03</v>
      </c>
      <c r="E1015" s="58">
        <v>1262.73</v>
      </c>
      <c r="F1015" s="58">
        <v>70.03</v>
      </c>
      <c r="G1015">
        <v>0</v>
      </c>
      <c r="H1015" s="59" t="s">
        <v>747</v>
      </c>
      <c r="I1015">
        <v>1</v>
      </c>
    </row>
    <row r="1016" spans="1:11" ht="15" customHeight="1" x14ac:dyDescent="0.25">
      <c r="A1016" s="1">
        <v>522423</v>
      </c>
      <c r="B1016" s="57" t="s">
        <v>667</v>
      </c>
      <c r="C1016" s="58">
        <v>3290.18</v>
      </c>
      <c r="D1016" s="58">
        <v>9.6199999999999992</v>
      </c>
      <c r="E1016" s="58">
        <v>3290.18</v>
      </c>
      <c r="F1016" s="58">
        <v>9.6199999999999992</v>
      </c>
      <c r="G1016">
        <v>0</v>
      </c>
      <c r="H1016" s="59" t="s">
        <v>747</v>
      </c>
      <c r="I1016">
        <v>1</v>
      </c>
    </row>
    <row r="1017" spans="1:11" ht="15" customHeight="1" x14ac:dyDescent="0.25">
      <c r="A1017" s="1">
        <v>522426</v>
      </c>
      <c r="B1017" s="57" t="s">
        <v>668</v>
      </c>
      <c r="C1017" s="58">
        <v>2785.33</v>
      </c>
      <c r="D1017" s="58">
        <v>15.79</v>
      </c>
      <c r="E1017" s="58">
        <v>2785.33</v>
      </c>
      <c r="F1017" s="58">
        <v>15.79</v>
      </c>
      <c r="G1017">
        <v>0</v>
      </c>
      <c r="H1017" s="59" t="s">
        <v>747</v>
      </c>
      <c r="I1017">
        <v>1</v>
      </c>
    </row>
    <row r="1018" spans="1:11" ht="15" customHeight="1" x14ac:dyDescent="0.25">
      <c r="A1018" s="1">
        <v>522427</v>
      </c>
      <c r="B1018" s="57" t="s">
        <v>669</v>
      </c>
      <c r="C1018" s="58">
        <v>5570.07</v>
      </c>
      <c r="D1018" s="58">
        <v>37.49</v>
      </c>
      <c r="E1018" s="58">
        <v>5570.07</v>
      </c>
      <c r="F1018" s="58">
        <v>37.49</v>
      </c>
      <c r="G1018">
        <v>0</v>
      </c>
      <c r="H1018" s="59" t="s">
        <v>747</v>
      </c>
      <c r="I1018">
        <v>1</v>
      </c>
    </row>
    <row r="1019" spans="1:11" ht="15" customHeight="1" x14ac:dyDescent="0.25">
      <c r="A1019" s="1">
        <v>522430</v>
      </c>
      <c r="B1019" s="57" t="s">
        <v>670</v>
      </c>
      <c r="C1019" s="58">
        <v>3932.4</v>
      </c>
      <c r="D1019" s="58">
        <v>21.9</v>
      </c>
      <c r="E1019" s="58">
        <v>3932.4</v>
      </c>
      <c r="F1019" s="58">
        <v>21.9</v>
      </c>
      <c r="G1019">
        <v>0</v>
      </c>
      <c r="H1019" s="59" t="s">
        <v>747</v>
      </c>
      <c r="I1019">
        <v>1</v>
      </c>
    </row>
    <row r="1020" spans="1:11" ht="15" customHeight="1" x14ac:dyDescent="0.25">
      <c r="A1020" s="1">
        <v>522431</v>
      </c>
      <c r="B1020" s="57" t="s">
        <v>671</v>
      </c>
      <c r="C1020" s="58">
        <v>3534.95</v>
      </c>
      <c r="D1020" s="58">
        <v>41.05</v>
      </c>
      <c r="E1020" s="58">
        <v>3534.95</v>
      </c>
      <c r="F1020" s="58">
        <v>41.05</v>
      </c>
      <c r="G1020">
        <v>0</v>
      </c>
      <c r="H1020" s="59" t="s">
        <v>747</v>
      </c>
      <c r="I1020">
        <v>1</v>
      </c>
    </row>
    <row r="1021" spans="1:11" ht="15" customHeight="1" x14ac:dyDescent="0.25">
      <c r="A1021" s="1">
        <v>522437</v>
      </c>
      <c r="B1021" s="57" t="s">
        <v>672</v>
      </c>
      <c r="C1021" s="58">
        <v>666.4</v>
      </c>
      <c r="D1021" s="58">
        <v>1.19</v>
      </c>
      <c r="E1021" s="58">
        <v>666.4</v>
      </c>
      <c r="F1021" s="58">
        <v>1.19</v>
      </c>
      <c r="G1021">
        <v>0</v>
      </c>
      <c r="H1021" s="59" t="s">
        <v>747</v>
      </c>
      <c r="I1021">
        <v>1</v>
      </c>
    </row>
    <row r="1022" spans="1:11" ht="15" customHeight="1" x14ac:dyDescent="0.25">
      <c r="A1022" s="1">
        <v>522442</v>
      </c>
      <c r="B1022" s="57" t="s">
        <v>1111</v>
      </c>
      <c r="C1022" s="58">
        <v>511.4</v>
      </c>
      <c r="D1022" s="58">
        <v>2.09</v>
      </c>
      <c r="E1022" s="58">
        <v>511.4</v>
      </c>
      <c r="F1022" s="58">
        <v>2.09</v>
      </c>
      <c r="G1022">
        <v>0</v>
      </c>
      <c r="H1022" s="59" t="s">
        <v>747</v>
      </c>
      <c r="I1022">
        <v>1</v>
      </c>
    </row>
    <row r="1023" spans="1:11" ht="15" customHeight="1" x14ac:dyDescent="0.25">
      <c r="A1023" s="1">
        <v>522446</v>
      </c>
      <c r="B1023" s="57" t="s">
        <v>673</v>
      </c>
      <c r="C1023" s="58">
        <v>3274.97</v>
      </c>
      <c r="D1023" s="58">
        <v>36.04</v>
      </c>
      <c r="E1023" s="58">
        <v>3274.97</v>
      </c>
      <c r="F1023" s="58">
        <v>36.04</v>
      </c>
      <c r="G1023">
        <v>0</v>
      </c>
      <c r="H1023" s="59" t="s">
        <v>747</v>
      </c>
      <c r="I1023">
        <v>1</v>
      </c>
    </row>
    <row r="1024" spans="1:11" ht="15" customHeight="1" x14ac:dyDescent="0.25">
      <c r="A1024" s="1">
        <v>522447</v>
      </c>
      <c r="B1024" s="57" t="s">
        <v>674</v>
      </c>
      <c r="C1024" s="58">
        <v>1892.46</v>
      </c>
      <c r="D1024" s="58">
        <v>6.35</v>
      </c>
      <c r="E1024" s="58">
        <v>1892.46</v>
      </c>
      <c r="F1024" s="58">
        <v>6.35</v>
      </c>
      <c r="G1024">
        <v>0</v>
      </c>
      <c r="H1024" s="59" t="s">
        <v>747</v>
      </c>
      <c r="I1024">
        <v>1</v>
      </c>
    </row>
    <row r="1025" spans="1:9" ht="15" customHeight="1" x14ac:dyDescent="0.25">
      <c r="A1025" s="1">
        <v>522451</v>
      </c>
      <c r="B1025" s="57" t="s">
        <v>675</v>
      </c>
      <c r="C1025" s="58">
        <v>1062.5</v>
      </c>
      <c r="D1025" s="58">
        <v>3.83</v>
      </c>
      <c r="E1025" s="58">
        <v>1062.5</v>
      </c>
      <c r="F1025" s="58">
        <v>3.83</v>
      </c>
      <c r="G1025">
        <v>0</v>
      </c>
      <c r="H1025" s="59" t="s">
        <v>747</v>
      </c>
      <c r="I1025">
        <v>1</v>
      </c>
    </row>
    <row r="1026" spans="1:9" ht="15" customHeight="1" x14ac:dyDescent="0.25">
      <c r="A1026" s="1">
        <v>522452</v>
      </c>
      <c r="B1026" s="57" t="s">
        <v>676</v>
      </c>
      <c r="C1026" s="58">
        <v>12105.02</v>
      </c>
      <c r="D1026" s="58">
        <v>166.51</v>
      </c>
      <c r="E1026" s="58">
        <v>12105.02</v>
      </c>
      <c r="F1026" s="58">
        <v>166.51</v>
      </c>
      <c r="G1026">
        <v>0</v>
      </c>
      <c r="H1026" s="59" t="s">
        <v>747</v>
      </c>
      <c r="I1026">
        <v>1</v>
      </c>
    </row>
    <row r="1027" spans="1:9" ht="15" customHeight="1" x14ac:dyDescent="0.25">
      <c r="A1027" s="1">
        <v>532359</v>
      </c>
      <c r="B1027" s="57" t="s">
        <v>677</v>
      </c>
      <c r="C1027" s="58">
        <v>3717.12</v>
      </c>
      <c r="D1027" s="58">
        <v>58.44</v>
      </c>
      <c r="E1027" s="58">
        <v>3717.12</v>
      </c>
      <c r="F1027" s="58">
        <v>58.44</v>
      </c>
      <c r="G1027">
        <v>0</v>
      </c>
      <c r="H1027" s="59" t="s">
        <v>747</v>
      </c>
      <c r="I1027">
        <v>1</v>
      </c>
    </row>
    <row r="1028" spans="1:9" ht="15" customHeight="1" x14ac:dyDescent="0.25">
      <c r="A1028" s="1">
        <v>532362</v>
      </c>
      <c r="B1028" s="57" t="s">
        <v>678</v>
      </c>
      <c r="C1028" s="58">
        <v>9247.75</v>
      </c>
      <c r="D1028" s="58">
        <v>113.99</v>
      </c>
      <c r="E1028" s="58">
        <v>9247.75</v>
      </c>
      <c r="F1028" s="58">
        <v>113.99</v>
      </c>
      <c r="G1028">
        <v>0</v>
      </c>
      <c r="H1028" s="59" t="s">
        <v>747</v>
      </c>
      <c r="I1028">
        <v>1</v>
      </c>
    </row>
    <row r="1029" spans="1:9" ht="15" customHeight="1" x14ac:dyDescent="0.25">
      <c r="A1029" s="1">
        <v>532363</v>
      </c>
      <c r="B1029" s="57" t="s">
        <v>679</v>
      </c>
      <c r="C1029" s="58">
        <v>3365.7</v>
      </c>
      <c r="D1029" s="58">
        <v>64.53</v>
      </c>
      <c r="E1029" s="58">
        <v>3365.7</v>
      </c>
      <c r="F1029" s="58">
        <v>64.53</v>
      </c>
      <c r="G1029">
        <v>0</v>
      </c>
      <c r="H1029" s="59" t="s">
        <v>747</v>
      </c>
      <c r="I1029">
        <v>1</v>
      </c>
    </row>
    <row r="1030" spans="1:9" ht="15" customHeight="1" x14ac:dyDescent="0.25">
      <c r="A1030" s="1">
        <v>532364</v>
      </c>
      <c r="B1030" s="57" t="s">
        <v>680</v>
      </c>
      <c r="C1030" s="58">
        <v>1099.01</v>
      </c>
      <c r="D1030" s="58">
        <v>18.420000000000002</v>
      </c>
      <c r="E1030" s="58">
        <v>1099.01</v>
      </c>
      <c r="F1030" s="58">
        <v>18.420000000000002</v>
      </c>
      <c r="G1030">
        <v>0</v>
      </c>
      <c r="H1030" s="59" t="s">
        <v>747</v>
      </c>
      <c r="I1030">
        <v>1</v>
      </c>
    </row>
    <row r="1031" spans="1:9" ht="15" customHeight="1" x14ac:dyDescent="0.25">
      <c r="A1031" s="1">
        <v>532369</v>
      </c>
      <c r="B1031" s="57" t="s">
        <v>681</v>
      </c>
      <c r="C1031" s="58">
        <v>457.44</v>
      </c>
      <c r="D1031" s="58">
        <v>2.14</v>
      </c>
      <c r="E1031" s="58">
        <v>456.52</v>
      </c>
      <c r="F1031" s="58">
        <v>2.16</v>
      </c>
      <c r="G1031">
        <v>1</v>
      </c>
      <c r="H1031" s="59" t="s">
        <v>747</v>
      </c>
      <c r="I1031">
        <v>1</v>
      </c>
    </row>
    <row r="1032" spans="1:9" ht="15" customHeight="1" x14ac:dyDescent="0.25">
      <c r="A1032" s="1">
        <v>532371</v>
      </c>
      <c r="B1032" s="57" t="s">
        <v>682</v>
      </c>
      <c r="C1032" s="58">
        <v>8242.73</v>
      </c>
      <c r="D1032" s="58">
        <v>4.67</v>
      </c>
      <c r="E1032" s="58">
        <v>8242.73</v>
      </c>
      <c r="F1032" s="58">
        <v>4.67</v>
      </c>
      <c r="G1032">
        <v>0</v>
      </c>
      <c r="H1032" s="59" t="s">
        <v>747</v>
      </c>
      <c r="I1032">
        <v>1</v>
      </c>
    </row>
    <row r="1033" spans="1:9" ht="15" customHeight="1" x14ac:dyDescent="0.25">
      <c r="A1033" s="1">
        <v>532373</v>
      </c>
      <c r="B1033" s="57" t="s">
        <v>1112</v>
      </c>
      <c r="C1033" s="58">
        <v>1097.3699999999999</v>
      </c>
      <c r="D1033" s="58">
        <v>37.630000000000003</v>
      </c>
      <c r="E1033" s="58">
        <v>1097.3699999999999</v>
      </c>
      <c r="F1033" s="58">
        <v>37.630000000000003</v>
      </c>
      <c r="G1033">
        <v>0</v>
      </c>
      <c r="H1033" s="59" t="s">
        <v>747</v>
      </c>
      <c r="I1033">
        <v>1</v>
      </c>
    </row>
    <row r="1034" spans="1:9" ht="15" customHeight="1" x14ac:dyDescent="0.25">
      <c r="A1034" s="1">
        <v>532375</v>
      </c>
      <c r="B1034" s="57" t="s">
        <v>683</v>
      </c>
      <c r="C1034" s="58">
        <v>560.5</v>
      </c>
      <c r="D1034" s="58">
        <v>9.2899999999999991</v>
      </c>
      <c r="E1034" s="58">
        <v>560.5</v>
      </c>
      <c r="F1034" s="58">
        <v>9.2899999999999991</v>
      </c>
      <c r="G1034">
        <v>0</v>
      </c>
      <c r="H1034" s="59" t="s">
        <v>747</v>
      </c>
      <c r="I1034">
        <v>1</v>
      </c>
    </row>
    <row r="1035" spans="1:9" ht="15" customHeight="1" x14ac:dyDescent="0.25">
      <c r="A1035" s="1">
        <v>532376</v>
      </c>
      <c r="B1035" s="57" t="s">
        <v>684</v>
      </c>
      <c r="C1035" s="58">
        <v>276.73</v>
      </c>
      <c r="D1035" s="58">
        <v>1.69</v>
      </c>
      <c r="E1035" s="58">
        <v>276.73</v>
      </c>
      <c r="F1035" s="58">
        <v>1.69</v>
      </c>
      <c r="G1035">
        <v>0</v>
      </c>
      <c r="H1035" s="59" t="s">
        <v>747</v>
      </c>
      <c r="I1035">
        <v>1</v>
      </c>
    </row>
    <row r="1036" spans="1:9" ht="15" customHeight="1" x14ac:dyDescent="0.25">
      <c r="A1036" s="1">
        <v>532377</v>
      </c>
      <c r="B1036" s="57" t="s">
        <v>685</v>
      </c>
      <c r="C1036" s="58">
        <v>679.28</v>
      </c>
      <c r="D1036" s="58">
        <v>0.93</v>
      </c>
      <c r="E1036" s="58">
        <v>679.28</v>
      </c>
      <c r="F1036" s="58">
        <v>0.93</v>
      </c>
      <c r="G1036">
        <v>0</v>
      </c>
      <c r="H1036" s="59" t="s">
        <v>747</v>
      </c>
      <c r="I1036">
        <v>1</v>
      </c>
    </row>
    <row r="1037" spans="1:9" ht="15" customHeight="1" x14ac:dyDescent="0.25">
      <c r="A1037" s="1">
        <v>532378</v>
      </c>
      <c r="B1037" s="57" t="s">
        <v>686</v>
      </c>
      <c r="C1037" s="58">
        <v>182.54</v>
      </c>
      <c r="D1037" s="58">
        <v>0.2</v>
      </c>
      <c r="E1037" s="58">
        <v>182.54</v>
      </c>
      <c r="F1037" s="58">
        <v>0.2</v>
      </c>
      <c r="G1037">
        <v>0</v>
      </c>
      <c r="H1037" s="59" t="s">
        <v>747</v>
      </c>
      <c r="I1037">
        <v>1</v>
      </c>
    </row>
    <row r="1038" spans="1:9" ht="15" customHeight="1" x14ac:dyDescent="0.25">
      <c r="A1038" s="1">
        <v>532383</v>
      </c>
      <c r="B1038" s="57" t="s">
        <v>687</v>
      </c>
      <c r="C1038" s="58">
        <v>6016.96</v>
      </c>
      <c r="D1038" s="58">
        <v>20.78</v>
      </c>
      <c r="E1038" s="58">
        <v>6016.96</v>
      </c>
      <c r="F1038" s="58">
        <v>20.78</v>
      </c>
      <c r="G1038">
        <v>0</v>
      </c>
      <c r="H1038" s="59" t="s">
        <v>747</v>
      </c>
      <c r="I1038">
        <v>1</v>
      </c>
    </row>
    <row r="1039" spans="1:9" ht="15" customHeight="1" x14ac:dyDescent="0.25">
      <c r="A1039" s="1">
        <v>532384</v>
      </c>
      <c r="B1039" s="57" t="s">
        <v>688</v>
      </c>
      <c r="C1039" s="58">
        <v>506.03</v>
      </c>
      <c r="D1039" s="58">
        <v>22.33</v>
      </c>
      <c r="E1039" s="58">
        <v>506.03</v>
      </c>
      <c r="F1039" s="58">
        <v>22.33</v>
      </c>
      <c r="G1039">
        <v>0</v>
      </c>
      <c r="H1039" s="59" t="s">
        <v>747</v>
      </c>
      <c r="I1039">
        <v>1</v>
      </c>
    </row>
    <row r="1040" spans="1:9" ht="15" customHeight="1" x14ac:dyDescent="0.25">
      <c r="A1040" s="1">
        <v>532385</v>
      </c>
      <c r="B1040" s="57" t="s">
        <v>689</v>
      </c>
      <c r="C1040" s="58">
        <v>870.69</v>
      </c>
      <c r="D1040" s="58">
        <v>21.41</v>
      </c>
      <c r="E1040" s="58">
        <v>870.69</v>
      </c>
      <c r="F1040" s="58">
        <v>21.41</v>
      </c>
      <c r="G1040">
        <v>0</v>
      </c>
      <c r="H1040" s="59" t="s">
        <v>747</v>
      </c>
      <c r="I1040">
        <v>1</v>
      </c>
    </row>
    <row r="1041" spans="1:9" ht="15" customHeight="1" x14ac:dyDescent="0.25">
      <c r="A1041" s="1">
        <v>532386</v>
      </c>
      <c r="B1041" s="57" t="s">
        <v>1113</v>
      </c>
      <c r="C1041" s="58">
        <v>1517.05</v>
      </c>
      <c r="D1041" s="58">
        <v>93.45</v>
      </c>
      <c r="E1041" s="58">
        <v>1517.05</v>
      </c>
      <c r="F1041" s="58">
        <v>93.45</v>
      </c>
      <c r="G1041">
        <v>0</v>
      </c>
      <c r="H1041" s="59" t="s">
        <v>750</v>
      </c>
      <c r="I1041">
        <v>1</v>
      </c>
    </row>
    <row r="1042" spans="1:9" ht="15" customHeight="1" x14ac:dyDescent="0.25">
      <c r="A1042" s="1">
        <v>532387</v>
      </c>
      <c r="B1042" s="57" t="s">
        <v>690</v>
      </c>
      <c r="C1042" s="58">
        <v>3551.9</v>
      </c>
      <c r="D1042" s="58">
        <v>10.02</v>
      </c>
      <c r="E1042" s="58">
        <v>3551.9</v>
      </c>
      <c r="F1042" s="58">
        <v>10.02</v>
      </c>
      <c r="G1042">
        <v>0</v>
      </c>
      <c r="H1042" s="59" t="s">
        <v>747</v>
      </c>
      <c r="I1042">
        <v>1</v>
      </c>
    </row>
    <row r="1043" spans="1:9" ht="15" customHeight="1" x14ac:dyDescent="0.25">
      <c r="A1043" s="1">
        <v>532388</v>
      </c>
      <c r="B1043" s="57" t="s">
        <v>691</v>
      </c>
      <c r="C1043" s="58">
        <v>518.92999999999995</v>
      </c>
      <c r="D1043" s="58">
        <v>1.6</v>
      </c>
      <c r="E1043" s="58">
        <v>518.92999999999995</v>
      </c>
      <c r="F1043" s="58">
        <v>1.6</v>
      </c>
      <c r="G1043">
        <v>0</v>
      </c>
      <c r="H1043" s="59" t="s">
        <v>747</v>
      </c>
      <c r="I1043">
        <v>1</v>
      </c>
    </row>
    <row r="1044" spans="1:9" ht="15" customHeight="1" x14ac:dyDescent="0.25">
      <c r="A1044" s="1">
        <v>532389</v>
      </c>
      <c r="B1044" s="57" t="s">
        <v>692</v>
      </c>
      <c r="C1044" s="58">
        <v>1721.28</v>
      </c>
      <c r="D1044" s="58">
        <v>1.31</v>
      </c>
      <c r="E1044" s="58">
        <v>1721.28</v>
      </c>
      <c r="F1044" s="58">
        <v>1.31</v>
      </c>
      <c r="G1044">
        <v>0</v>
      </c>
      <c r="H1044" s="59" t="s">
        <v>747</v>
      </c>
      <c r="I1044">
        <v>1</v>
      </c>
    </row>
    <row r="1045" spans="1:9" ht="15" customHeight="1" x14ac:dyDescent="0.25">
      <c r="A1045" s="1">
        <v>532390</v>
      </c>
      <c r="B1045" s="57" t="s">
        <v>693</v>
      </c>
      <c r="C1045" s="58">
        <v>887.65</v>
      </c>
      <c r="D1045" s="58">
        <v>0.14000000000000001</v>
      </c>
      <c r="E1045" s="58">
        <v>887.65</v>
      </c>
      <c r="F1045" s="58">
        <v>0.14000000000000001</v>
      </c>
      <c r="G1045">
        <v>0</v>
      </c>
      <c r="H1045" s="59" t="s">
        <v>747</v>
      </c>
      <c r="I1045">
        <v>1</v>
      </c>
    </row>
    <row r="1046" spans="1:9" ht="15" customHeight="1" x14ac:dyDescent="0.25">
      <c r="A1046" s="1">
        <v>532391</v>
      </c>
      <c r="B1046" s="57" t="s">
        <v>694</v>
      </c>
      <c r="C1046" s="58">
        <v>1359.49</v>
      </c>
      <c r="D1046" s="58">
        <v>18.239999999999998</v>
      </c>
      <c r="E1046" s="58">
        <v>1359.49</v>
      </c>
      <c r="F1046" s="58">
        <v>18.239999999999998</v>
      </c>
      <c r="G1046">
        <v>0</v>
      </c>
      <c r="H1046" s="59" t="s">
        <v>747</v>
      </c>
      <c r="I1046">
        <v>1</v>
      </c>
    </row>
    <row r="1047" spans="1:9" ht="15" customHeight="1" x14ac:dyDescent="0.25">
      <c r="A1047" s="1">
        <v>532392</v>
      </c>
      <c r="B1047" s="57" t="s">
        <v>695</v>
      </c>
      <c r="C1047" s="58">
        <v>1530.14</v>
      </c>
      <c r="D1047" s="58">
        <v>1.76</v>
      </c>
      <c r="E1047" s="58">
        <v>1530.14</v>
      </c>
      <c r="F1047" s="58">
        <v>1.76</v>
      </c>
      <c r="G1047">
        <v>0</v>
      </c>
      <c r="H1047" s="59" t="s">
        <v>747</v>
      </c>
      <c r="I1047">
        <v>1</v>
      </c>
    </row>
    <row r="1048" spans="1:9" ht="15" customHeight="1" x14ac:dyDescent="0.25">
      <c r="A1048" s="1">
        <v>532393</v>
      </c>
      <c r="B1048" s="57" t="s">
        <v>696</v>
      </c>
      <c r="C1048" s="58">
        <v>13967.41</v>
      </c>
      <c r="D1048" s="58">
        <v>10.5</v>
      </c>
      <c r="E1048" s="58">
        <v>13967.41</v>
      </c>
      <c r="F1048" s="58">
        <v>10.5</v>
      </c>
      <c r="G1048">
        <v>0</v>
      </c>
      <c r="H1048" s="59" t="s">
        <v>747</v>
      </c>
      <c r="I1048">
        <v>1</v>
      </c>
    </row>
    <row r="1049" spans="1:9" ht="15" customHeight="1" x14ac:dyDescent="0.25">
      <c r="A1049" s="1">
        <v>532396</v>
      </c>
      <c r="B1049" s="57" t="s">
        <v>1114</v>
      </c>
      <c r="C1049" s="58">
        <v>399.12</v>
      </c>
      <c r="D1049" s="58">
        <v>11.35</v>
      </c>
      <c r="E1049" s="58">
        <v>399.12</v>
      </c>
      <c r="F1049" s="58">
        <v>11.35</v>
      </c>
      <c r="G1049">
        <v>0</v>
      </c>
      <c r="H1049" s="59" t="s">
        <v>750</v>
      </c>
      <c r="I1049">
        <v>1</v>
      </c>
    </row>
    <row r="1050" spans="1:9" ht="15" customHeight="1" x14ac:dyDescent="0.25">
      <c r="A1050" s="1">
        <v>532397</v>
      </c>
      <c r="B1050" s="57" t="s">
        <v>697</v>
      </c>
      <c r="C1050" s="58">
        <v>1550.94</v>
      </c>
      <c r="D1050" s="58">
        <v>15.67</v>
      </c>
      <c r="E1050" s="58">
        <v>1550.94</v>
      </c>
      <c r="F1050" s="58">
        <v>15.67</v>
      </c>
      <c r="G1050">
        <v>0</v>
      </c>
      <c r="H1050" s="59" t="s">
        <v>747</v>
      </c>
      <c r="I1050">
        <v>1</v>
      </c>
    </row>
    <row r="1051" spans="1:9" ht="15" customHeight="1" x14ac:dyDescent="0.25">
      <c r="A1051" s="1">
        <v>532399</v>
      </c>
      <c r="B1051" s="57" t="s">
        <v>698</v>
      </c>
      <c r="C1051" s="58">
        <v>5745.22</v>
      </c>
      <c r="D1051" s="58">
        <v>56.46</v>
      </c>
      <c r="E1051" s="58">
        <v>5745.22</v>
      </c>
      <c r="F1051" s="58">
        <v>56.46</v>
      </c>
      <c r="G1051">
        <v>0</v>
      </c>
      <c r="H1051" s="59" t="s">
        <v>747</v>
      </c>
      <c r="I1051">
        <v>1</v>
      </c>
    </row>
    <row r="1052" spans="1:9" ht="15" customHeight="1" x14ac:dyDescent="0.25">
      <c r="A1052" s="1">
        <v>532404</v>
      </c>
      <c r="B1052" s="57" t="s">
        <v>699</v>
      </c>
      <c r="C1052" s="58">
        <v>96.81</v>
      </c>
      <c r="D1052" s="58">
        <v>0.82</v>
      </c>
      <c r="E1052" s="58">
        <v>96.81</v>
      </c>
      <c r="F1052" s="58">
        <v>0.82</v>
      </c>
      <c r="G1052">
        <v>0</v>
      </c>
      <c r="H1052" s="59" t="s">
        <v>747</v>
      </c>
      <c r="I1052">
        <v>1</v>
      </c>
    </row>
    <row r="1053" spans="1:9" ht="15" customHeight="1" x14ac:dyDescent="0.25">
      <c r="A1053" s="1">
        <v>533336</v>
      </c>
      <c r="B1053" s="57" t="s">
        <v>1115</v>
      </c>
      <c r="C1053" s="58">
        <v>198.82</v>
      </c>
      <c r="D1053" s="58">
        <v>0.36</v>
      </c>
      <c r="E1053" s="58">
        <v>198.82</v>
      </c>
      <c r="F1053" s="58">
        <v>0.36</v>
      </c>
      <c r="G1053">
        <v>0</v>
      </c>
      <c r="H1053" s="59" t="s">
        <v>747</v>
      </c>
      <c r="I1053">
        <v>1</v>
      </c>
    </row>
    <row r="1054" spans="1:9" ht="15" customHeight="1" x14ac:dyDescent="0.25">
      <c r="A1054" s="1">
        <v>542301</v>
      </c>
      <c r="B1054" s="57" t="s">
        <v>700</v>
      </c>
      <c r="C1054" s="58">
        <v>3951.51</v>
      </c>
      <c r="D1054" s="58">
        <v>19.3</v>
      </c>
      <c r="E1054" s="58">
        <v>3951.51</v>
      </c>
      <c r="F1054" s="58">
        <v>19.3</v>
      </c>
      <c r="G1054">
        <v>0</v>
      </c>
      <c r="H1054" s="59" t="s">
        <v>747</v>
      </c>
      <c r="I1054">
        <v>1</v>
      </c>
    </row>
    <row r="1055" spans="1:9" ht="15" customHeight="1" x14ac:dyDescent="0.25">
      <c r="A1055" s="1">
        <v>542311</v>
      </c>
      <c r="B1055" s="57" t="s">
        <v>701</v>
      </c>
      <c r="C1055" s="58">
        <v>2209.61</v>
      </c>
      <c r="D1055" s="58">
        <v>2.74</v>
      </c>
      <c r="E1055" s="58">
        <v>2209.61</v>
      </c>
      <c r="F1055" s="58">
        <v>2.74</v>
      </c>
      <c r="G1055">
        <v>0</v>
      </c>
      <c r="H1055" s="59" t="s">
        <v>747</v>
      </c>
      <c r="I1055">
        <v>1</v>
      </c>
    </row>
    <row r="1056" spans="1:9" ht="15" customHeight="1" x14ac:dyDescent="0.25">
      <c r="A1056" s="1">
        <v>542313</v>
      </c>
      <c r="B1056" s="57" t="s">
        <v>702</v>
      </c>
      <c r="C1056" s="58">
        <v>1351.2</v>
      </c>
      <c r="D1056" s="58">
        <v>4.08</v>
      </c>
      <c r="E1056" s="58">
        <v>1351.2</v>
      </c>
      <c r="F1056" s="58">
        <v>4.08</v>
      </c>
      <c r="G1056">
        <v>0</v>
      </c>
      <c r="H1056" s="59" t="s">
        <v>747</v>
      </c>
      <c r="I1056">
        <v>1</v>
      </c>
    </row>
    <row r="1057" spans="1:9" ht="15" customHeight="1" x14ac:dyDescent="0.25">
      <c r="A1057" s="1">
        <v>542318</v>
      </c>
      <c r="B1057" s="57" t="s">
        <v>1116</v>
      </c>
      <c r="C1057" s="58">
        <v>2678.53</v>
      </c>
      <c r="D1057" s="58">
        <v>20.94</v>
      </c>
      <c r="E1057" s="58">
        <v>2678.53</v>
      </c>
      <c r="F1057" s="58">
        <v>20.94</v>
      </c>
      <c r="G1057">
        <v>0</v>
      </c>
      <c r="H1057" s="59" t="s">
        <v>747</v>
      </c>
      <c r="I1057">
        <v>1</v>
      </c>
    </row>
    <row r="1058" spans="1:9" ht="15" customHeight="1" x14ac:dyDescent="0.25">
      <c r="A1058" s="1">
        <v>542321</v>
      </c>
      <c r="B1058" s="57" t="s">
        <v>703</v>
      </c>
      <c r="C1058" s="58">
        <v>3316.52</v>
      </c>
      <c r="D1058" s="58">
        <v>5.27</v>
      </c>
      <c r="E1058" s="58">
        <v>3316.52</v>
      </c>
      <c r="F1058" s="58">
        <v>5.27</v>
      </c>
      <c r="G1058">
        <v>0</v>
      </c>
      <c r="H1058" s="59" t="s">
        <v>747</v>
      </c>
      <c r="I1058">
        <v>1</v>
      </c>
    </row>
    <row r="1059" spans="1:9" ht="15" customHeight="1" x14ac:dyDescent="0.25">
      <c r="A1059" s="1">
        <v>542322</v>
      </c>
      <c r="B1059" s="57" t="s">
        <v>704</v>
      </c>
      <c r="C1059" s="58">
        <v>638.22</v>
      </c>
      <c r="D1059" s="58">
        <v>3.12</v>
      </c>
      <c r="E1059" s="58">
        <v>638.22</v>
      </c>
      <c r="F1059" s="58">
        <v>3.12</v>
      </c>
      <c r="G1059">
        <v>0</v>
      </c>
      <c r="H1059" s="59" t="s">
        <v>747</v>
      </c>
      <c r="I1059">
        <v>1</v>
      </c>
    </row>
    <row r="1060" spans="1:9" ht="15" customHeight="1" x14ac:dyDescent="0.25">
      <c r="A1060" s="1">
        <v>542323</v>
      </c>
      <c r="B1060" s="57" t="s">
        <v>705</v>
      </c>
      <c r="C1060" s="58">
        <v>1543.21</v>
      </c>
      <c r="D1060" s="58">
        <v>22.67</v>
      </c>
      <c r="E1060" s="58">
        <v>1543.21</v>
      </c>
      <c r="F1060" s="58">
        <v>22.67</v>
      </c>
      <c r="G1060">
        <v>0</v>
      </c>
      <c r="H1060" s="59" t="s">
        <v>747</v>
      </c>
      <c r="I1060">
        <v>1</v>
      </c>
    </row>
    <row r="1061" spans="1:9" ht="15" customHeight="1" x14ac:dyDescent="0.25">
      <c r="A1061" s="1">
        <v>542324</v>
      </c>
      <c r="B1061" s="57" t="s">
        <v>1117</v>
      </c>
      <c r="C1061" s="58">
        <v>6507.94</v>
      </c>
      <c r="D1061" s="58">
        <v>38.119999999999997</v>
      </c>
      <c r="E1061" s="58">
        <v>6507.94</v>
      </c>
      <c r="F1061" s="58">
        <v>38.119999999999997</v>
      </c>
      <c r="G1061">
        <v>0</v>
      </c>
      <c r="H1061" s="59" t="s">
        <v>747</v>
      </c>
      <c r="I1061">
        <v>1</v>
      </c>
    </row>
    <row r="1062" spans="1:9" ht="15" customHeight="1" x14ac:dyDescent="0.25">
      <c r="A1062" s="1">
        <v>542332</v>
      </c>
      <c r="B1062" s="57" t="s">
        <v>706</v>
      </c>
      <c r="C1062" s="58">
        <v>9653.0499999999993</v>
      </c>
      <c r="D1062" s="58">
        <v>2.44</v>
      </c>
      <c r="E1062" s="58">
        <v>9653.0499999999993</v>
      </c>
      <c r="F1062" s="58">
        <v>2.44</v>
      </c>
      <c r="G1062">
        <v>0</v>
      </c>
      <c r="H1062" s="59" t="s">
        <v>747</v>
      </c>
      <c r="I1062">
        <v>1</v>
      </c>
    </row>
    <row r="1063" spans="1:9" ht="15" customHeight="1" x14ac:dyDescent="0.25">
      <c r="A1063" s="1">
        <v>542338</v>
      </c>
      <c r="B1063" s="57" t="s">
        <v>707</v>
      </c>
      <c r="C1063" s="58">
        <v>18403.740000000002</v>
      </c>
      <c r="D1063" s="58">
        <v>23.89</v>
      </c>
      <c r="E1063" s="58">
        <v>18403.740000000002</v>
      </c>
      <c r="F1063" s="58">
        <v>23.89</v>
      </c>
      <c r="G1063">
        <v>0</v>
      </c>
      <c r="H1063" s="59" t="s">
        <v>747</v>
      </c>
      <c r="I1063">
        <v>1</v>
      </c>
    </row>
    <row r="1064" spans="1:9" ht="15" customHeight="1" x14ac:dyDescent="0.25">
      <c r="A1064" s="1">
        <v>542339</v>
      </c>
      <c r="B1064" s="57" t="s">
        <v>708</v>
      </c>
      <c r="C1064" s="58">
        <v>4308.04</v>
      </c>
      <c r="D1064" s="58">
        <v>1.81</v>
      </c>
      <c r="E1064" s="58">
        <v>4308.04</v>
      </c>
      <c r="F1064" s="58">
        <v>1.81</v>
      </c>
      <c r="G1064">
        <v>0</v>
      </c>
      <c r="H1064" s="59" t="s">
        <v>747</v>
      </c>
      <c r="I1064">
        <v>1</v>
      </c>
    </row>
    <row r="1065" spans="1:9" ht="15" customHeight="1" x14ac:dyDescent="0.25">
      <c r="A1065" s="1">
        <v>542343</v>
      </c>
      <c r="B1065" s="57" t="s">
        <v>709</v>
      </c>
      <c r="C1065" s="58">
        <v>10217.27</v>
      </c>
      <c r="D1065" s="58">
        <v>25.62</v>
      </c>
      <c r="E1065" s="58">
        <v>10217.27</v>
      </c>
      <c r="F1065" s="58">
        <v>25.62</v>
      </c>
      <c r="G1065">
        <v>0</v>
      </c>
      <c r="H1065" s="59" t="s">
        <v>747</v>
      </c>
      <c r="I1065">
        <v>1</v>
      </c>
    </row>
    <row r="1066" spans="1:9" ht="15" customHeight="1" x14ac:dyDescent="0.25">
      <c r="A1066" s="1">
        <v>542346</v>
      </c>
      <c r="B1066" s="57" t="s">
        <v>710</v>
      </c>
      <c r="C1066" s="58">
        <v>124.89</v>
      </c>
      <c r="D1066" s="58">
        <v>0.62</v>
      </c>
      <c r="E1066" s="58">
        <v>124.89</v>
      </c>
      <c r="F1066" s="58">
        <v>0.62</v>
      </c>
      <c r="G1066">
        <v>0</v>
      </c>
      <c r="H1066" s="59" t="s">
        <v>747</v>
      </c>
      <c r="I1066">
        <v>1</v>
      </c>
    </row>
    <row r="1067" spans="1:9" ht="15" customHeight="1" x14ac:dyDescent="0.25">
      <c r="A1067" s="1">
        <v>552220</v>
      </c>
      <c r="B1067" s="57" t="s">
        <v>711</v>
      </c>
      <c r="C1067" s="58">
        <v>674.84</v>
      </c>
      <c r="D1067" s="58">
        <v>1.87</v>
      </c>
      <c r="E1067" s="58">
        <v>674.84</v>
      </c>
      <c r="F1067" s="58">
        <v>1.87</v>
      </c>
      <c r="G1067">
        <v>0</v>
      </c>
      <c r="H1067" s="59" t="s">
        <v>747</v>
      </c>
      <c r="I1067">
        <v>1</v>
      </c>
    </row>
    <row r="1068" spans="1:9" ht="15" customHeight="1" x14ac:dyDescent="0.25">
      <c r="A1068" s="1">
        <v>552233</v>
      </c>
      <c r="B1068" s="57" t="s">
        <v>712</v>
      </c>
      <c r="C1068" s="58">
        <v>701.96</v>
      </c>
      <c r="D1068" s="58">
        <v>0.23</v>
      </c>
      <c r="E1068" s="58">
        <v>701.96</v>
      </c>
      <c r="F1068" s="58">
        <v>0.23</v>
      </c>
      <c r="G1068">
        <v>0</v>
      </c>
      <c r="H1068" s="59" t="s">
        <v>747</v>
      </c>
      <c r="I1068">
        <v>1</v>
      </c>
    </row>
    <row r="1069" spans="1:9" ht="15" customHeight="1" x14ac:dyDescent="0.25">
      <c r="A1069" s="1">
        <v>552284</v>
      </c>
      <c r="B1069" s="57" t="s">
        <v>713</v>
      </c>
      <c r="C1069" s="58">
        <v>161.36000000000001</v>
      </c>
      <c r="D1069" s="58">
        <v>0.09</v>
      </c>
      <c r="E1069" s="58">
        <v>161.36000000000001</v>
      </c>
      <c r="F1069" s="58">
        <v>0.09</v>
      </c>
      <c r="G1069">
        <v>0</v>
      </c>
      <c r="H1069" s="59" t="s">
        <v>747</v>
      </c>
      <c r="I1069">
        <v>1</v>
      </c>
    </row>
    <row r="1070" spans="1:9" ht="15" customHeight="1" x14ac:dyDescent="0.25">
      <c r="A1070" s="1">
        <v>552349</v>
      </c>
      <c r="B1070" s="57" t="s">
        <v>714</v>
      </c>
      <c r="C1070" s="58">
        <v>10825.86</v>
      </c>
      <c r="D1070" s="58">
        <v>2.21</v>
      </c>
      <c r="E1070" s="58">
        <v>10825.86</v>
      </c>
      <c r="F1070" s="58">
        <v>2.21</v>
      </c>
      <c r="G1070">
        <v>0</v>
      </c>
      <c r="H1070" s="59" t="s">
        <v>747</v>
      </c>
      <c r="I1070">
        <v>1</v>
      </c>
    </row>
    <row r="1071" spans="1:9" ht="15" customHeight="1" x14ac:dyDescent="0.25">
      <c r="A1071" s="1">
        <v>552351</v>
      </c>
      <c r="B1071" s="57" t="s">
        <v>715</v>
      </c>
      <c r="C1071" s="58">
        <v>2736.16</v>
      </c>
      <c r="D1071" s="58">
        <v>0.26</v>
      </c>
      <c r="E1071" s="58">
        <v>2736.16</v>
      </c>
      <c r="F1071" s="58">
        <v>0.26</v>
      </c>
      <c r="G1071">
        <v>0</v>
      </c>
      <c r="H1071" s="59" t="s">
        <v>747</v>
      </c>
      <c r="I1071">
        <v>1</v>
      </c>
    </row>
    <row r="1072" spans="1:9" ht="15" customHeight="1" x14ac:dyDescent="0.25">
      <c r="A1072" s="1">
        <v>552353</v>
      </c>
      <c r="B1072" s="57" t="s">
        <v>716</v>
      </c>
      <c r="C1072" s="58">
        <v>3544.78</v>
      </c>
      <c r="D1072" s="58">
        <v>2.54</v>
      </c>
      <c r="E1072" s="58">
        <v>3544.78</v>
      </c>
      <c r="F1072" s="58">
        <v>2.54</v>
      </c>
      <c r="G1072">
        <v>0</v>
      </c>
      <c r="H1072" s="59" t="s">
        <v>747</v>
      </c>
      <c r="I1072">
        <v>1</v>
      </c>
    </row>
    <row r="1073" spans="1:9" ht="15" customHeight="1" x14ac:dyDescent="0.25">
      <c r="A1073" s="1">
        <v>552356</v>
      </c>
      <c r="B1073" s="57" t="s">
        <v>717</v>
      </c>
      <c r="C1073" s="58">
        <v>11455.04</v>
      </c>
      <c r="D1073" s="58">
        <v>17.43</v>
      </c>
      <c r="E1073" s="58">
        <v>11455.04</v>
      </c>
      <c r="F1073" s="58">
        <v>17.43</v>
      </c>
      <c r="G1073">
        <v>0</v>
      </c>
      <c r="H1073" s="59" t="s">
        <v>747</v>
      </c>
      <c r="I1073">
        <v>1</v>
      </c>
    </row>
    <row r="1074" spans="1:9" ht="15" customHeight="1" x14ac:dyDescent="0.25">
      <c r="A1074" s="1">
        <v>553304</v>
      </c>
      <c r="B1074" s="57" t="s">
        <v>718</v>
      </c>
      <c r="C1074" s="58">
        <v>924.07</v>
      </c>
      <c r="D1074" s="58">
        <v>0.2</v>
      </c>
      <c r="E1074" s="58">
        <v>924.07</v>
      </c>
      <c r="F1074" s="58">
        <v>0.2</v>
      </c>
      <c r="G1074">
        <v>0</v>
      </c>
      <c r="H1074" s="59" t="s">
        <v>747</v>
      </c>
      <c r="I1074">
        <v>1</v>
      </c>
    </row>
    <row r="1075" spans="1:9" ht="15" customHeight="1" x14ac:dyDescent="0.25">
      <c r="A1075" s="1">
        <v>610989</v>
      </c>
      <c r="B1075" s="57" t="s">
        <v>1123</v>
      </c>
      <c r="C1075" s="58">
        <v>500</v>
      </c>
      <c r="D1075" s="58">
        <v>3.59</v>
      </c>
      <c r="E1075" s="58">
        <v>500</v>
      </c>
      <c r="F1075" s="58">
        <v>3.59</v>
      </c>
      <c r="G1075">
        <v>0</v>
      </c>
      <c r="H1075" s="59" t="s">
        <v>747</v>
      </c>
      <c r="I1075">
        <v>1</v>
      </c>
    </row>
    <row r="1076" spans="1:9" ht="15" customHeight="1" x14ac:dyDescent="0.25">
      <c r="A1076" s="1">
        <v>613001</v>
      </c>
      <c r="B1076" s="57" t="s">
        <v>1124</v>
      </c>
      <c r="C1076" s="58">
        <v>2308.37</v>
      </c>
      <c r="D1076" s="58">
        <v>0.45</v>
      </c>
      <c r="E1076" s="58">
        <v>777.09</v>
      </c>
      <c r="F1076" s="58">
        <v>0.15</v>
      </c>
      <c r="G1076">
        <v>1</v>
      </c>
      <c r="H1076" s="59" t="s">
        <v>747</v>
      </c>
      <c r="I1076">
        <v>1</v>
      </c>
    </row>
    <row r="1077" spans="1:9" ht="15" customHeight="1" x14ac:dyDescent="0.25">
      <c r="A1077" s="1">
        <v>613002</v>
      </c>
      <c r="B1077" s="57" t="s">
        <v>1125</v>
      </c>
      <c r="C1077" s="58">
        <v>126.58</v>
      </c>
      <c r="D1077" s="58">
        <v>1.0900000000000001</v>
      </c>
      <c r="E1077" s="58">
        <v>126.58</v>
      </c>
      <c r="F1077" s="58">
        <v>1.0900000000000001</v>
      </c>
      <c r="G1077">
        <v>0</v>
      </c>
      <c r="H1077" s="59" t="s">
        <v>747</v>
      </c>
      <c r="I1077">
        <v>1</v>
      </c>
    </row>
    <row r="1078" spans="1:9" ht="15" customHeight="1" x14ac:dyDescent="0.25">
      <c r="A1078" s="1">
        <v>613003</v>
      </c>
      <c r="B1078" s="57" t="s">
        <v>1126</v>
      </c>
      <c r="C1078" s="58">
        <v>861.97</v>
      </c>
      <c r="D1078" s="58">
        <v>6.07</v>
      </c>
      <c r="E1078" s="58">
        <v>861.97</v>
      </c>
      <c r="F1078" s="58">
        <v>6.07</v>
      </c>
      <c r="G1078">
        <v>0</v>
      </c>
      <c r="H1078" s="59" t="s">
        <v>747</v>
      </c>
      <c r="I1078">
        <v>1</v>
      </c>
    </row>
    <row r="1079" spans="1:9" ht="15" customHeight="1" x14ac:dyDescent="0.25">
      <c r="A1079" s="1">
        <v>613004</v>
      </c>
      <c r="B1079" s="57" t="s">
        <v>1127</v>
      </c>
      <c r="C1079" s="58">
        <v>640.96</v>
      </c>
      <c r="D1079" s="58">
        <v>2.81</v>
      </c>
      <c r="E1079" s="58">
        <v>640.96</v>
      </c>
      <c r="F1079" s="58">
        <v>2.81</v>
      </c>
      <c r="G1079">
        <v>0</v>
      </c>
      <c r="H1079" s="59" t="s">
        <v>747</v>
      </c>
      <c r="I1079">
        <v>1</v>
      </c>
    </row>
    <row r="1080" spans="1:9" ht="15" customHeight="1" x14ac:dyDescent="0.25">
      <c r="A1080" s="1">
        <v>613005</v>
      </c>
      <c r="B1080" s="57" t="s">
        <v>1128</v>
      </c>
      <c r="C1080" s="58">
        <v>33.42</v>
      </c>
      <c r="D1080" s="58">
        <v>0.5</v>
      </c>
      <c r="E1080" s="58">
        <v>33.42</v>
      </c>
      <c r="F1080" s="58">
        <v>0.5</v>
      </c>
      <c r="G1080">
        <v>0</v>
      </c>
      <c r="H1080" s="59" t="s">
        <v>750</v>
      </c>
      <c r="I1080">
        <v>1</v>
      </c>
    </row>
    <row r="1081" spans="1:9" ht="15" customHeight="1" x14ac:dyDescent="0.25">
      <c r="A1081" s="1">
        <v>613006</v>
      </c>
      <c r="B1081" s="57" t="s">
        <v>1129</v>
      </c>
      <c r="C1081" s="58">
        <v>4801.21</v>
      </c>
      <c r="D1081" s="58">
        <v>0.55000000000000004</v>
      </c>
      <c r="E1081" s="58">
        <v>4801.21</v>
      </c>
      <c r="F1081" s="58">
        <v>0.55000000000000004</v>
      </c>
      <c r="G1081">
        <v>0</v>
      </c>
      <c r="H1081" s="59" t="s">
        <v>747</v>
      </c>
      <c r="I1081">
        <v>1</v>
      </c>
    </row>
    <row r="1082" spans="1:9" ht="15" customHeight="1" x14ac:dyDescent="0.25">
      <c r="A1082" s="1">
        <v>613007</v>
      </c>
      <c r="B1082" s="57" t="s">
        <v>1130</v>
      </c>
      <c r="C1082" s="58">
        <v>1196.7</v>
      </c>
      <c r="D1082" s="58">
        <v>0.8</v>
      </c>
      <c r="E1082" s="58">
        <v>1196.7</v>
      </c>
      <c r="F1082" s="58">
        <v>0.8</v>
      </c>
      <c r="G1082">
        <v>0</v>
      </c>
      <c r="H1082" s="59" t="s">
        <v>747</v>
      </c>
      <c r="I1082">
        <v>0</v>
      </c>
    </row>
    <row r="1083" spans="1:9" ht="15" customHeight="1" x14ac:dyDescent="0.25">
      <c r="A1083" s="1">
        <v>613011</v>
      </c>
      <c r="B1083" s="57" t="s">
        <v>1131</v>
      </c>
      <c r="C1083" s="58">
        <v>5033.25</v>
      </c>
      <c r="D1083" s="58">
        <v>1.3</v>
      </c>
      <c r="E1083" s="58">
        <v>2667.02</v>
      </c>
      <c r="F1083" s="58">
        <v>0.73</v>
      </c>
      <c r="G1083">
        <v>1</v>
      </c>
      <c r="H1083" s="59" t="s">
        <v>747</v>
      </c>
      <c r="I1083">
        <v>1</v>
      </c>
    </row>
    <row r="1084" spans="1:9" ht="15" customHeight="1" x14ac:dyDescent="0.25">
      <c r="A1084" s="1">
        <v>613013</v>
      </c>
      <c r="B1084" s="57" t="s">
        <v>1132</v>
      </c>
      <c r="C1084" s="58">
        <v>6013.64</v>
      </c>
      <c r="D1084" s="58">
        <v>23.05</v>
      </c>
      <c r="E1084" s="58">
        <v>6013.64</v>
      </c>
      <c r="F1084" s="58">
        <v>23.05</v>
      </c>
      <c r="G1084">
        <v>0</v>
      </c>
      <c r="H1084" s="59" t="s">
        <v>747</v>
      </c>
      <c r="I1084">
        <v>1</v>
      </c>
    </row>
    <row r="1085" spans="1:9" ht="15" customHeight="1" x14ac:dyDescent="0.25">
      <c r="A1085" s="1">
        <v>613015</v>
      </c>
      <c r="B1085" s="57" t="s">
        <v>1133</v>
      </c>
      <c r="C1085" s="58">
        <v>54046.97</v>
      </c>
      <c r="D1085" s="58">
        <v>6.2</v>
      </c>
      <c r="E1085" s="58">
        <v>54046.97</v>
      </c>
      <c r="F1085" s="58">
        <v>6.2</v>
      </c>
      <c r="G1085">
        <v>0</v>
      </c>
      <c r="H1085" s="59" t="s">
        <v>747</v>
      </c>
      <c r="I1085">
        <v>1</v>
      </c>
    </row>
    <row r="1086" spans="1:9" ht="15" customHeight="1" x14ac:dyDescent="0.25">
      <c r="A1086" s="1">
        <v>613016</v>
      </c>
      <c r="B1086" s="57" t="s">
        <v>1134</v>
      </c>
      <c r="C1086" s="58">
        <v>3245.23</v>
      </c>
      <c r="D1086" s="58">
        <v>0.15</v>
      </c>
      <c r="E1086" s="58">
        <v>1430.8</v>
      </c>
      <c r="F1086" s="58">
        <v>7.0000000000000007E-2</v>
      </c>
      <c r="G1086">
        <v>1</v>
      </c>
      <c r="H1086" s="59" t="s">
        <v>747</v>
      </c>
      <c r="I1086">
        <v>1</v>
      </c>
    </row>
    <row r="1087" spans="1:9" ht="15" customHeight="1" x14ac:dyDescent="0.25">
      <c r="A1087" s="1">
        <v>613017</v>
      </c>
      <c r="B1087" s="57" t="s">
        <v>1135</v>
      </c>
      <c r="C1087" s="58">
        <v>6995.8</v>
      </c>
      <c r="D1087" s="58">
        <v>3</v>
      </c>
      <c r="E1087" s="58">
        <v>2669.69</v>
      </c>
      <c r="F1087" s="58">
        <v>1.35</v>
      </c>
      <c r="G1087">
        <v>1</v>
      </c>
      <c r="H1087" s="59" t="s">
        <v>747</v>
      </c>
      <c r="I1087">
        <v>1</v>
      </c>
    </row>
    <row r="1088" spans="1:9" ht="15" customHeight="1" x14ac:dyDescent="0.25">
      <c r="A1088" s="1">
        <v>613018</v>
      </c>
      <c r="B1088" s="57" t="s">
        <v>1136</v>
      </c>
      <c r="C1088" s="58">
        <v>1695.36</v>
      </c>
      <c r="D1088" s="58">
        <v>0.38</v>
      </c>
      <c r="E1088" s="58">
        <v>1695.36</v>
      </c>
      <c r="F1088" s="58">
        <v>0.38</v>
      </c>
      <c r="G1088">
        <v>0</v>
      </c>
      <c r="H1088" s="59" t="s">
        <v>747</v>
      </c>
      <c r="I1088">
        <v>1</v>
      </c>
    </row>
    <row r="1089" spans="1:9" ht="15" customHeight="1" x14ac:dyDescent="0.25">
      <c r="A1089" s="1">
        <v>613019</v>
      </c>
      <c r="B1089" s="57" t="s">
        <v>1137</v>
      </c>
      <c r="C1089" s="58">
        <v>2706.11</v>
      </c>
      <c r="D1089" s="58">
        <v>0.08</v>
      </c>
      <c r="E1089" s="58">
        <v>2706.11</v>
      </c>
      <c r="F1089" s="58">
        <v>0.08</v>
      </c>
      <c r="G1089">
        <v>0</v>
      </c>
      <c r="H1089" s="59" t="s">
        <v>747</v>
      </c>
      <c r="I1089">
        <v>1</v>
      </c>
    </row>
    <row r="1090" spans="1:9" ht="15" customHeight="1" x14ac:dyDescent="0.25">
      <c r="A1090" s="1">
        <v>613023</v>
      </c>
      <c r="B1090" s="57" t="s">
        <v>1138</v>
      </c>
      <c r="C1090" s="58">
        <v>9578.81</v>
      </c>
      <c r="D1090" s="58">
        <v>0.16</v>
      </c>
      <c r="E1090" s="58">
        <v>6807.56</v>
      </c>
      <c r="F1090" s="58">
        <v>0.12</v>
      </c>
      <c r="G1090">
        <v>1</v>
      </c>
      <c r="H1090" s="59" t="s">
        <v>747</v>
      </c>
      <c r="I1090">
        <v>0</v>
      </c>
    </row>
    <row r="1091" spans="1:9" ht="15" customHeight="1" x14ac:dyDescent="0.25">
      <c r="A1091" s="1">
        <v>613025</v>
      </c>
      <c r="B1091" s="57" t="s">
        <v>1139</v>
      </c>
      <c r="C1091" s="58">
        <v>428.11</v>
      </c>
      <c r="D1091" s="58">
        <v>0.56999999999999995</v>
      </c>
      <c r="E1091" s="58">
        <v>428.11</v>
      </c>
      <c r="F1091" s="58">
        <v>0.56999999999999995</v>
      </c>
      <c r="G1091">
        <v>0</v>
      </c>
      <c r="H1091" s="59" t="s">
        <v>747</v>
      </c>
      <c r="I1091">
        <v>1</v>
      </c>
    </row>
    <row r="1092" spans="1:9" ht="15" customHeight="1" x14ac:dyDescent="0.25">
      <c r="A1092" s="1">
        <v>613026</v>
      </c>
      <c r="B1092" s="57" t="s">
        <v>1140</v>
      </c>
      <c r="C1092" s="58">
        <v>192.92</v>
      </c>
      <c r="D1092" s="58">
        <v>2.66</v>
      </c>
      <c r="E1092" s="58">
        <v>192.92</v>
      </c>
      <c r="F1092" s="58">
        <v>2.66</v>
      </c>
      <c r="G1092">
        <v>0</v>
      </c>
      <c r="H1092" s="59" t="s">
        <v>750</v>
      </c>
      <c r="I1092">
        <v>1</v>
      </c>
    </row>
    <row r="1093" spans="1:9" ht="15" customHeight="1" x14ac:dyDescent="0.25">
      <c r="A1093" s="1">
        <v>613028</v>
      </c>
      <c r="B1093" s="57" t="s">
        <v>1141</v>
      </c>
      <c r="C1093" s="58">
        <v>314.14999999999998</v>
      </c>
      <c r="D1093" s="58">
        <v>1.26</v>
      </c>
      <c r="E1093" s="58">
        <v>314.14999999999998</v>
      </c>
      <c r="F1093" s="58">
        <v>1.26</v>
      </c>
      <c r="G1093">
        <v>0</v>
      </c>
      <c r="H1093" s="59" t="s">
        <v>747</v>
      </c>
      <c r="I1093">
        <v>1</v>
      </c>
    </row>
    <row r="1094" spans="1:9" ht="15" customHeight="1" x14ac:dyDescent="0.25">
      <c r="A1094" s="1">
        <v>623021</v>
      </c>
      <c r="B1094" s="57" t="s">
        <v>719</v>
      </c>
      <c r="C1094" s="58">
        <v>7336.06</v>
      </c>
      <c r="D1094" s="58">
        <v>23.59</v>
      </c>
      <c r="E1094" s="58">
        <v>7336.06</v>
      </c>
      <c r="F1094" s="58">
        <v>23.59</v>
      </c>
      <c r="G1094">
        <v>0</v>
      </c>
      <c r="H1094" s="59" t="s">
        <v>747</v>
      </c>
      <c r="I1094">
        <v>1</v>
      </c>
    </row>
    <row r="1095" spans="1:9" ht="15" customHeight="1" x14ac:dyDescent="0.25">
      <c r="A1095" s="1">
        <v>663800</v>
      </c>
      <c r="B1095" s="57" t="s">
        <v>1118</v>
      </c>
      <c r="C1095" s="58">
        <v>50528.39</v>
      </c>
      <c r="D1095" s="58">
        <v>241.63</v>
      </c>
      <c r="E1095" s="58">
        <v>50528.39</v>
      </c>
      <c r="F1095" s="58">
        <v>241.63</v>
      </c>
      <c r="G1095">
        <v>0</v>
      </c>
      <c r="H1095" s="59" t="s">
        <v>747</v>
      </c>
      <c r="I1095">
        <v>1</v>
      </c>
    </row>
    <row r="1096" spans="1:9" ht="15" customHeight="1" x14ac:dyDescent="0.25">
      <c r="A1096" s="1">
        <v>673900</v>
      </c>
      <c r="B1096" s="57" t="s">
        <v>720</v>
      </c>
      <c r="C1096" s="58">
        <v>10842.51</v>
      </c>
      <c r="D1096" s="58">
        <v>145.74</v>
      </c>
      <c r="E1096" s="58">
        <v>10842.51</v>
      </c>
      <c r="F1096" s="58">
        <v>145.74</v>
      </c>
      <c r="G1096">
        <v>0</v>
      </c>
      <c r="H1096" s="59" t="s">
        <v>747</v>
      </c>
      <c r="I1096">
        <v>1</v>
      </c>
    </row>
    <row r="1097" spans="1:9" ht="15" customHeight="1" x14ac:dyDescent="0.25">
      <c r="A1097" s="1"/>
    </row>
  </sheetData>
  <sheetProtection sheet="1" objects="1" scenarios="1"/>
  <printOptions horizontalCentered="1"/>
  <pageMargins left="0.5" right="0.5" top="0.5" bottom="0.5" header="0.25" footer="0.25"/>
  <pageSetup scale="68" fitToHeight="0" orientation="portrait" verticalDpi="1200"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93EB9-6834-4F85-8616-3087CCBDC00E}">
  <sheetPr>
    <tabColor rgb="FF006600"/>
  </sheetPr>
  <dimension ref="A1:AR28"/>
  <sheetViews>
    <sheetView zoomScale="90" zoomScaleNormal="90" workbookViewId="0"/>
  </sheetViews>
  <sheetFormatPr defaultRowHeight="21.95" customHeight="1" x14ac:dyDescent="0.25"/>
  <cols>
    <col min="1" max="1" width="24.7109375" style="43" customWidth="1"/>
    <col min="2" max="2" width="60.7109375" style="6" customWidth="1"/>
    <col min="3" max="8" width="14.7109375" style="6" customWidth="1"/>
    <col min="9" max="9" width="6.7109375" style="6" customWidth="1"/>
    <col min="10" max="10" width="54.7109375" style="6" customWidth="1"/>
    <col min="11" max="11" width="14.7109375" style="43" customWidth="1"/>
    <col min="12" max="14" width="14.7109375" style="6" customWidth="1"/>
    <col min="15" max="15" width="6.7109375" style="6" customWidth="1"/>
    <col min="16" max="16" width="54.7109375" style="6" customWidth="1"/>
    <col min="17" max="17" width="14.7109375" style="43" customWidth="1"/>
    <col min="18" max="20" width="14.7109375" style="6" customWidth="1"/>
    <col min="21" max="21" width="6.7109375" style="6" customWidth="1"/>
    <col min="22" max="22" width="54.7109375" style="6" customWidth="1"/>
    <col min="23" max="23" width="14.7109375" style="43" customWidth="1"/>
    <col min="24" max="26" width="14.7109375" style="6" customWidth="1"/>
    <col min="27" max="27" width="6.7109375" style="6" customWidth="1"/>
    <col min="28" max="28" width="54.7109375" style="6" customWidth="1"/>
    <col min="29" max="29" width="14.7109375" style="43" customWidth="1"/>
    <col min="30" max="32" width="14.7109375" style="6" customWidth="1"/>
    <col min="33" max="33" width="6.7109375" style="6" customWidth="1"/>
    <col min="34" max="34" width="54.7109375" style="6" customWidth="1"/>
    <col min="35" max="35" width="14.7109375" style="43" customWidth="1"/>
    <col min="36" max="38" width="14.7109375" style="6" customWidth="1"/>
    <col min="39" max="39" width="6.7109375" style="6" customWidth="1"/>
    <col min="40" max="40" width="54.7109375" style="6" customWidth="1"/>
    <col min="41" max="41" width="14.7109375" style="43" customWidth="1"/>
    <col min="42" max="44" width="14.7109375" style="6" customWidth="1"/>
    <col min="45" max="45" width="6.7109375" style="66" customWidth="1"/>
    <col min="46" max="16384" width="9.140625" style="66"/>
  </cols>
  <sheetData>
    <row r="1" spans="1:44" ht="21.95" customHeight="1" x14ac:dyDescent="0.25">
      <c r="A1" s="14" t="s">
        <v>1</v>
      </c>
      <c r="G1" s="45" t="s">
        <v>1172</v>
      </c>
      <c r="H1" s="73"/>
      <c r="M1" s="9" t="str">
        <f>IF(C5="","","Enter annual amounts for the following OPEX accounts at the total company level for "&amp;C4&amp;" :")</f>
        <v/>
      </c>
      <c r="N1" s="43" t="str">
        <f>IF(C5="","",C5)</f>
        <v/>
      </c>
      <c r="S1" s="9" t="str">
        <f>IF(D5="","","Enter annual amounts for the following OPEX accounts at the total company level for "&amp;D4&amp;" :")</f>
        <v/>
      </c>
      <c r="T1" s="43" t="str">
        <f>IF(D5="","",D5)</f>
        <v/>
      </c>
      <c r="Y1" s="9" t="str">
        <f>IF(E5="","","Enter annual amounts for the following OPEX accounts at the total company level for "&amp;E4&amp;" :")</f>
        <v/>
      </c>
      <c r="Z1" s="43" t="str">
        <f>IF(E5="","",E5)</f>
        <v/>
      </c>
      <c r="AE1" s="9" t="str">
        <f>IF(F5="","","Enter annual amounts for the following OPEX accounts at the total company level for "&amp;F4&amp;" :")</f>
        <v/>
      </c>
      <c r="AF1" s="43" t="str">
        <f>IF(F5="","",F5)</f>
        <v/>
      </c>
      <c r="AK1" s="9" t="str">
        <f>IF(G5="","","Enter annual amounts for the following OPEX accounts at the total company level for "&amp;G4&amp;" :")</f>
        <v/>
      </c>
      <c r="AL1" s="43" t="str">
        <f>IF(G5="","",G5)</f>
        <v/>
      </c>
      <c r="AQ1" s="9" t="str">
        <f>IF(H5="","","Enter annual amounts for the following OPEX accounts at the total company level for "&amp;H4&amp;" :")</f>
        <v/>
      </c>
      <c r="AR1" s="43" t="str">
        <f>IF(H5="","",H5)</f>
        <v/>
      </c>
    </row>
    <row r="2" spans="1:44" ht="21.95" customHeight="1" x14ac:dyDescent="0.25">
      <c r="A2" s="65" t="s">
        <v>1196</v>
      </c>
      <c r="K2" s="6"/>
      <c r="Q2" s="6"/>
      <c r="W2" s="6"/>
      <c r="AC2" s="6"/>
      <c r="AI2" s="6"/>
      <c r="AO2" s="6"/>
    </row>
    <row r="3" spans="1:44" ht="21.95" customHeight="1" x14ac:dyDescent="0.25">
      <c r="A3" s="72" t="s">
        <v>1202</v>
      </c>
      <c r="M3" s="10" t="str">
        <f>IF(C5="","","Enter Merger Year")</f>
        <v/>
      </c>
      <c r="N3" s="67"/>
      <c r="S3" s="10" t="str">
        <f>IF(D5="","","Enter Merger Year")</f>
        <v/>
      </c>
      <c r="T3" s="67"/>
      <c r="Y3" s="10" t="str">
        <f>IF(E5="","","Enter Merger Year")</f>
        <v/>
      </c>
      <c r="Z3" s="67"/>
      <c r="AE3" s="10" t="str">
        <f>IF(F5="","","Enter Merger Year")</f>
        <v/>
      </c>
      <c r="AF3" s="67"/>
      <c r="AK3" s="10" t="str">
        <f>IF(G5="","","Enter Merger Year")</f>
        <v/>
      </c>
      <c r="AL3" s="67"/>
      <c r="AQ3" s="10" t="str">
        <f>IF(H5="","","Enter Merger Year")</f>
        <v/>
      </c>
      <c r="AR3" s="67"/>
    </row>
    <row r="4" spans="1:44" ht="21.95" customHeight="1" x14ac:dyDescent="0.25">
      <c r="A4" s="43" t="s">
        <v>7</v>
      </c>
      <c r="B4" s="47" t="str">
        <f>"Combined Acquisition Cap"</f>
        <v>Combined Acquisition Cap</v>
      </c>
      <c r="C4" s="49" t="s">
        <v>1178</v>
      </c>
      <c r="D4" s="49" t="s">
        <v>1179</v>
      </c>
      <c r="E4" s="49" t="s">
        <v>1180</v>
      </c>
      <c r="F4" s="49" t="s">
        <v>1184</v>
      </c>
      <c r="G4" s="49" t="s">
        <v>1185</v>
      </c>
      <c r="H4" s="49" t="s">
        <v>1195</v>
      </c>
      <c r="I4" s="26"/>
      <c r="J4" s="26"/>
      <c r="M4" s="10" t="str">
        <f>IF(C5="","","Inflation Adjustment Factor")</f>
        <v/>
      </c>
      <c r="N4" s="46" t="str">
        <f>IF(C5="","",IF(N3="","",IF(N3&lt;=$H$1,ROUND(VLOOKUP($H$1,InflationAdjustmentFactor,3,FALSE)/VLOOKUP($N$3-1,InflationAdjustmentFactor,3,FALSE),4),1)))</f>
        <v/>
      </c>
      <c r="O4" s="26"/>
      <c r="P4" s="26"/>
      <c r="S4" s="10" t="str">
        <f>IF(D5="","","Inflation Adjustment Factor")</f>
        <v/>
      </c>
      <c r="T4" s="46" t="str">
        <f>IF(D5="","",IF(T3="","",IF(T3&lt;=$H$1,ROUND(VLOOKUP($H$1,InflationAdjustmentFactor,3,FALSE)/VLOOKUP($T$3-1,InflationAdjustmentFactor,3,FALSE),4),1)))</f>
        <v/>
      </c>
      <c r="U4" s="26"/>
      <c r="V4" s="26"/>
      <c r="Y4" s="10" t="str">
        <f>IF(E5="","","Inflation Adjustment Factor")</f>
        <v/>
      </c>
      <c r="Z4" s="46" t="str">
        <f>IF(E5="","",IF(Z3="","",IF(Z3&lt;=$H$1,ROUND(VLOOKUP($H$1,InflationAdjustmentFactor,3,FALSE)/VLOOKUP($Z$3-1,InflationAdjustmentFactor,3,FALSE),4),1)))</f>
        <v/>
      </c>
      <c r="AA4" s="26"/>
      <c r="AB4" s="26"/>
      <c r="AE4" s="10" t="str">
        <f>IF(F5="","","Inflation Adjustment Factor")</f>
        <v/>
      </c>
      <c r="AF4" s="46" t="str">
        <f>IF(F5="","",IF(AF3="","",IF(AF3&lt;=$H$1,ROUND(VLOOKUP($H$1,InflationAdjustmentFactor,3,FALSE)/VLOOKUP($AF$3-1,InflationAdjustmentFactor,3,FALSE),4),1)))</f>
        <v/>
      </c>
      <c r="AG4" s="26"/>
      <c r="AH4" s="26"/>
      <c r="AK4" s="10" t="str">
        <f>IF(G5="","","Inflation Adjustment Factor")</f>
        <v/>
      </c>
      <c r="AL4" s="46" t="str">
        <f>IF(G5="","",IF(AL3="","",IF(AL3&lt;=$H$1,ROUND(VLOOKUP($H$1,InflationAdjustmentFactor,3,FALSE)/VLOOKUP($AL$3-1,InflationAdjustmentFactor,3,FALSE),4),1)))</f>
        <v/>
      </c>
      <c r="AM4" s="26"/>
      <c r="AN4" s="26"/>
      <c r="AQ4" s="10" t="str">
        <f>IF(H5="","","Inflation Adjustment Factor")</f>
        <v/>
      </c>
      <c r="AR4" s="46" t="str">
        <f>IF(H5="","",IF(AR3="","",IF(AR3&lt;=$H$1,ROUND(VLOOKUP($H$1,InflationAdjustmentFactor,3,FALSE)/VLOOKUP($AR$3-1,InflationAdjustmentFactor,3,FALSE),4),1)))</f>
        <v/>
      </c>
    </row>
    <row r="5" spans="1:44" ht="21.95" customHeight="1" x14ac:dyDescent="0.25">
      <c r="A5" s="43" t="s">
        <v>1173</v>
      </c>
      <c r="B5" s="48">
        <f>SUM(K21,Q21,W21,AC21,AI21,AO21)</f>
        <v>0</v>
      </c>
      <c r="C5" s="74"/>
      <c r="D5" s="74"/>
      <c r="E5" s="74"/>
      <c r="F5" s="74"/>
      <c r="G5" s="74"/>
      <c r="H5" s="74"/>
    </row>
    <row r="6" spans="1:44" ht="21.95" customHeight="1" x14ac:dyDescent="0.25">
      <c r="L6" s="64" t="str">
        <f>IF(C5="","","Year 1")</f>
        <v/>
      </c>
      <c r="M6" s="64" t="str">
        <f>IF(C5="","","Year 2")</f>
        <v/>
      </c>
      <c r="N6" s="64" t="str">
        <f>IF(C5="","","Year 3")</f>
        <v/>
      </c>
      <c r="R6" s="64" t="str">
        <f>IF(D5="","","Year 1")</f>
        <v/>
      </c>
      <c r="S6" s="64" t="str">
        <f>IF(D5="","","Year 2")</f>
        <v/>
      </c>
      <c r="T6" s="64" t="str">
        <f>IF(D5="","","Year 3")</f>
        <v/>
      </c>
      <c r="X6" s="64" t="str">
        <f>IF(E5="","","Year 1")</f>
        <v/>
      </c>
      <c r="Y6" s="64" t="str">
        <f>IF(E5="","","Year 2")</f>
        <v/>
      </c>
      <c r="Z6" s="64" t="str">
        <f>IF(E5="","","Year 3")</f>
        <v/>
      </c>
      <c r="AD6" s="64" t="str">
        <f>IF(F5="","","Year 1")</f>
        <v/>
      </c>
      <c r="AE6" s="64" t="str">
        <f>IF(F5="","","Year 2")</f>
        <v/>
      </c>
      <c r="AF6" s="64" t="str">
        <f>IF(F5="","","Year 3")</f>
        <v/>
      </c>
      <c r="AJ6" s="64" t="str">
        <f>IF(G5="","","Year 1")</f>
        <v/>
      </c>
      <c r="AK6" s="64" t="str">
        <f>IF(G5="","","Year 2")</f>
        <v/>
      </c>
      <c r="AL6" s="64" t="str">
        <f>IF(G5="","","Year 3")</f>
        <v/>
      </c>
      <c r="AP6" s="64" t="str">
        <f>IF(H5="","","Year 1")</f>
        <v/>
      </c>
      <c r="AQ6" s="64" t="str">
        <f>IF(H5="","","Year 2")</f>
        <v/>
      </c>
      <c r="AR6" s="64" t="str">
        <f>IF(H5="","","Year 3")</f>
        <v/>
      </c>
    </row>
    <row r="7" spans="1:44" ht="21.95" customHeight="1" x14ac:dyDescent="0.25">
      <c r="B7" s="45"/>
      <c r="K7" s="64" t="str">
        <f>IF(C5="","","3 Year Average")</f>
        <v/>
      </c>
      <c r="L7" s="54" t="str">
        <f>IF(C5="","",IF(N3="","",N3-3))</f>
        <v/>
      </c>
      <c r="M7" s="54" t="str">
        <f>IF(C5="","",IF(N3="","",N3-2))</f>
        <v/>
      </c>
      <c r="N7" s="54" t="str">
        <f>IF(C5="","",IF(N3="","",N3-1))</f>
        <v/>
      </c>
      <c r="Q7" s="64" t="str">
        <f>IF(D5="","","3 Year Average")</f>
        <v/>
      </c>
      <c r="R7" s="54" t="str">
        <f>IF(D5="","",IF(T3="","",T3-3))</f>
        <v/>
      </c>
      <c r="S7" s="54" t="str">
        <f>IF(D5="","",IF(T3="","",T3-2))</f>
        <v/>
      </c>
      <c r="T7" s="54" t="str">
        <f>IF(D5="","",IF(T3="","",T3-1))</f>
        <v/>
      </c>
      <c r="W7" s="64" t="str">
        <f>IF(E5="","","3 Year Average")</f>
        <v/>
      </c>
      <c r="X7" s="54" t="str">
        <f>IF(E5="","",IF(Z3="","",Z3-3))</f>
        <v/>
      </c>
      <c r="Y7" s="54" t="str">
        <f>IF(E5="","",IF(Z3="","",Z3-2))</f>
        <v/>
      </c>
      <c r="Z7" s="54" t="str">
        <f>IF(E5="","",IF(Z3="","",Z3-1))</f>
        <v/>
      </c>
      <c r="AC7" s="64" t="str">
        <f>IF(F5="","","3 Year Average")</f>
        <v/>
      </c>
      <c r="AD7" s="54" t="str">
        <f>IF(F5="","",IF(AF3="","",AF3-3))</f>
        <v/>
      </c>
      <c r="AE7" s="54" t="str">
        <f>IF(F5="","",IF(AF3="","",AF3-2))</f>
        <v/>
      </c>
      <c r="AF7" s="54" t="str">
        <f>IF(F5="","",IF(AF3="","",AF3-1))</f>
        <v/>
      </c>
      <c r="AI7" s="64" t="str">
        <f>IF(G5="","","3 Year Average")</f>
        <v/>
      </c>
      <c r="AJ7" s="54" t="str">
        <f>IF(G5="","",IF(AL3="","",AL3-3))</f>
        <v/>
      </c>
      <c r="AK7" s="54" t="str">
        <f>IF(G5="","",IF(AL3="","",AL3-2))</f>
        <v/>
      </c>
      <c r="AL7" s="54" t="str">
        <f>IF(G5="","",IF(AL3="","",AL3-1))</f>
        <v/>
      </c>
      <c r="AO7" s="64" t="str">
        <f>IF(H5="","","3 Year Average")</f>
        <v/>
      </c>
      <c r="AP7" s="54" t="str">
        <f>IF(H5="","",IF(AR3="","",AR3-3))</f>
        <v/>
      </c>
      <c r="AQ7" s="54" t="str">
        <f>IF(H5="","",IF(AR3="","",AR3-2))</f>
        <v/>
      </c>
      <c r="AR7" s="54" t="str">
        <f>IF(H5="","",IF(AR3="","",AR3-1))</f>
        <v/>
      </c>
    </row>
    <row r="8" spans="1:44" ht="21.95" customHeight="1" x14ac:dyDescent="0.25">
      <c r="B8" s="44" t="s">
        <v>40</v>
      </c>
      <c r="C8" s="71"/>
      <c r="D8" s="71"/>
      <c r="E8" s="71"/>
      <c r="F8" s="71"/>
      <c r="G8" s="71"/>
      <c r="H8" s="71"/>
      <c r="J8" s="6" t="str">
        <f>IF(C5="","","Network Support (Acct. 6110)")</f>
        <v/>
      </c>
      <c r="K8" s="69" t="str">
        <f>IF(C$5="","",IF(AND(L8="",M8="",N8=""),"",(AVERAGE(L8:N8))))</f>
        <v/>
      </c>
      <c r="L8" s="68"/>
      <c r="M8" s="68"/>
      <c r="N8" s="68"/>
      <c r="P8" s="6" t="str">
        <f>IF(D5="","","Network Support (Acct. 6110)")</f>
        <v/>
      </c>
      <c r="Q8" s="69" t="str">
        <f t="shared" ref="Q8:Q19" si="0">IF(D$5="","",IF(AND(R8="",S8="",T8=""),"",(AVERAGE(R8:T8))))</f>
        <v/>
      </c>
      <c r="R8" s="68"/>
      <c r="S8" s="68"/>
      <c r="T8" s="68"/>
      <c r="V8" s="6" t="str">
        <f>IF(E5="","","Network Support (Acct. 6110)")</f>
        <v/>
      </c>
      <c r="W8" s="69" t="str">
        <f t="shared" ref="W8:W19" si="1">IF(E$5="","",IF(AND(X8="",Y8="",Z8=""),"",(AVERAGE(X8:Z8))))</f>
        <v/>
      </c>
      <c r="X8" s="68"/>
      <c r="Y8" s="68"/>
      <c r="Z8" s="68"/>
      <c r="AB8" s="6" t="str">
        <f>IF(F5="","","Network Support (Acct. 6110)")</f>
        <v/>
      </c>
      <c r="AC8" s="69" t="str">
        <f t="shared" ref="AC8:AC19" si="2">IF(F$5="","",IF(AND(AD8="",AE8="",AF8=""),"",(AVERAGE(AD8:AF8))))</f>
        <v/>
      </c>
      <c r="AD8" s="68"/>
      <c r="AE8" s="68"/>
      <c r="AF8" s="68"/>
      <c r="AH8" s="6" t="str">
        <f>IF(G5="","","Network Support (Acct. 6110)")</f>
        <v/>
      </c>
      <c r="AI8" s="69" t="str">
        <f t="shared" ref="AI8:AI19" si="3">IF(G$5="","",IF(AND(AJ8="",AK8="",AL8=""),"",(AVERAGE(AJ8:AL8))))</f>
        <v/>
      </c>
      <c r="AJ8" s="68"/>
      <c r="AK8" s="68"/>
      <c r="AL8" s="68"/>
      <c r="AN8" s="6" t="str">
        <f>IF(H5="","","Network Support (Acct. 6110)")</f>
        <v/>
      </c>
      <c r="AO8" s="69" t="str">
        <f t="shared" ref="AO8:AO19" si="4">IF(H$5="","",IF(AND(AP8="",AQ8="",AR8=""),"",(AVERAGE(AP8:AR8))))</f>
        <v/>
      </c>
      <c r="AP8" s="68"/>
      <c r="AQ8" s="68"/>
      <c r="AR8" s="68"/>
    </row>
    <row r="9" spans="1:44" ht="21.95" customHeight="1" x14ac:dyDescent="0.25">
      <c r="B9" s="44" t="s">
        <v>39</v>
      </c>
      <c r="C9" s="71"/>
      <c r="D9" s="71"/>
      <c r="E9" s="71"/>
      <c r="F9" s="71"/>
      <c r="G9" s="71"/>
      <c r="H9" s="71"/>
      <c r="J9" s="6" t="str">
        <f>IF(C5="","","General Support (Acct. 6120)")</f>
        <v/>
      </c>
      <c r="K9" s="69" t="str">
        <f t="shared" ref="K9:K19" si="5">IF(C$5="","",IF(AND(L9="",M9="",N9=""),"",(AVERAGE(L9:N9))))</f>
        <v/>
      </c>
      <c r="L9" s="68"/>
      <c r="M9" s="68"/>
      <c r="N9" s="68"/>
      <c r="P9" s="6" t="str">
        <f>IF(D5="","","General Support (Acct. 6120)")</f>
        <v/>
      </c>
      <c r="Q9" s="69" t="str">
        <f t="shared" si="0"/>
        <v/>
      </c>
      <c r="R9" s="68"/>
      <c r="S9" s="68"/>
      <c r="T9" s="68"/>
      <c r="V9" s="6" t="str">
        <f>IF(E5="","","General Support (Acct. 6120)")</f>
        <v/>
      </c>
      <c r="W9" s="69" t="str">
        <f t="shared" si="1"/>
        <v/>
      </c>
      <c r="X9" s="68"/>
      <c r="Y9" s="68"/>
      <c r="Z9" s="68"/>
      <c r="AB9" s="6" t="str">
        <f>IF(F5="","","General Support (Acct. 6120)")</f>
        <v/>
      </c>
      <c r="AC9" s="69" t="str">
        <f t="shared" si="2"/>
        <v/>
      </c>
      <c r="AD9" s="68"/>
      <c r="AE9" s="68"/>
      <c r="AF9" s="68"/>
      <c r="AH9" s="6" t="str">
        <f>IF(G5="","","General Support (Acct. 6120)")</f>
        <v/>
      </c>
      <c r="AI9" s="69" t="str">
        <f t="shared" si="3"/>
        <v/>
      </c>
      <c r="AJ9" s="68"/>
      <c r="AK9" s="68"/>
      <c r="AL9" s="68"/>
      <c r="AN9" s="6" t="str">
        <f>IF(H5="","","General Support (Acct. 6120)")</f>
        <v/>
      </c>
      <c r="AO9" s="69" t="str">
        <f t="shared" si="4"/>
        <v/>
      </c>
      <c r="AP9" s="68"/>
      <c r="AQ9" s="68"/>
      <c r="AR9" s="68"/>
    </row>
    <row r="10" spans="1:44" ht="21.95" customHeight="1" x14ac:dyDescent="0.25">
      <c r="B10" s="44" t="s">
        <v>41</v>
      </c>
      <c r="C10" s="71"/>
      <c r="D10" s="71"/>
      <c r="E10" s="71"/>
      <c r="F10" s="71"/>
      <c r="G10" s="71"/>
      <c r="H10" s="71"/>
      <c r="J10" s="6" t="str">
        <f>IF(C5="","","CO Switching (Acct. 6210)")</f>
        <v/>
      </c>
      <c r="K10" s="69" t="str">
        <f t="shared" si="5"/>
        <v/>
      </c>
      <c r="L10" s="68"/>
      <c r="M10" s="68"/>
      <c r="N10" s="68"/>
      <c r="P10" s="6" t="str">
        <f>IF(D5="","","CO Switching (Acct. 6210)")</f>
        <v/>
      </c>
      <c r="Q10" s="69" t="str">
        <f t="shared" si="0"/>
        <v/>
      </c>
      <c r="R10" s="68"/>
      <c r="S10" s="68"/>
      <c r="T10" s="68"/>
      <c r="V10" s="6" t="str">
        <f>IF(E5="","","CO Switching (Acct. 6210)")</f>
        <v/>
      </c>
      <c r="W10" s="69" t="str">
        <f t="shared" si="1"/>
        <v/>
      </c>
      <c r="X10" s="68"/>
      <c r="Y10" s="68"/>
      <c r="Z10" s="68"/>
      <c r="AB10" s="6" t="str">
        <f>IF(F5="","","CO Switching (Acct. 6210)")</f>
        <v/>
      </c>
      <c r="AC10" s="69" t="str">
        <f t="shared" si="2"/>
        <v/>
      </c>
      <c r="AD10" s="68"/>
      <c r="AE10" s="68"/>
      <c r="AF10" s="68"/>
      <c r="AH10" s="6" t="str">
        <f>IF(G5="","","CO Switching (Acct. 6210)")</f>
        <v/>
      </c>
      <c r="AI10" s="69" t="str">
        <f t="shared" si="3"/>
        <v/>
      </c>
      <c r="AJ10" s="68"/>
      <c r="AK10" s="68"/>
      <c r="AL10" s="68"/>
      <c r="AN10" s="6" t="str">
        <f>IF(H5="","","CO Switching (Acct. 6210)")</f>
        <v/>
      </c>
      <c r="AO10" s="69" t="str">
        <f t="shared" si="4"/>
        <v/>
      </c>
      <c r="AP10" s="68"/>
      <c r="AQ10" s="68"/>
      <c r="AR10" s="68"/>
    </row>
    <row r="11" spans="1:44" ht="21.95" customHeight="1" x14ac:dyDescent="0.25">
      <c r="B11" s="44" t="s">
        <v>43</v>
      </c>
      <c r="C11" s="71"/>
      <c r="D11" s="71"/>
      <c r="E11" s="71"/>
      <c r="F11" s="71"/>
      <c r="G11" s="71"/>
      <c r="H11" s="71"/>
      <c r="J11" s="6" t="str">
        <f>IF(C5="","","Operator Systems (Acct. 6220)")</f>
        <v/>
      </c>
      <c r="K11" s="69" t="str">
        <f t="shared" si="5"/>
        <v/>
      </c>
      <c r="L11" s="68"/>
      <c r="M11" s="68"/>
      <c r="N11" s="68"/>
      <c r="P11" s="6" t="str">
        <f>IF(D5="","","Operator Systems (Acct. 6220)")</f>
        <v/>
      </c>
      <c r="Q11" s="69" t="str">
        <f t="shared" si="0"/>
        <v/>
      </c>
      <c r="R11" s="68"/>
      <c r="S11" s="68"/>
      <c r="T11" s="68"/>
      <c r="V11" s="6" t="str">
        <f>IF(E5="","","Operator Systems (Acct. 6220)")</f>
        <v/>
      </c>
      <c r="W11" s="69" t="str">
        <f t="shared" si="1"/>
        <v/>
      </c>
      <c r="X11" s="68"/>
      <c r="Y11" s="68"/>
      <c r="Z11" s="68"/>
      <c r="AB11" s="6" t="str">
        <f>IF(F5="","","Operator Systems (Acct. 6220)")</f>
        <v/>
      </c>
      <c r="AC11" s="69" t="str">
        <f t="shared" si="2"/>
        <v/>
      </c>
      <c r="AD11" s="68"/>
      <c r="AE11" s="68"/>
      <c r="AF11" s="68"/>
      <c r="AH11" s="6" t="str">
        <f>IF(G5="","","Operator Systems (Acct. 6220)")</f>
        <v/>
      </c>
      <c r="AI11" s="69" t="str">
        <f t="shared" si="3"/>
        <v/>
      </c>
      <c r="AJ11" s="68"/>
      <c r="AK11" s="68"/>
      <c r="AL11" s="68"/>
      <c r="AN11" s="6" t="str">
        <f>IF(H5="","","Operator Systems (Acct. 6220)")</f>
        <v/>
      </c>
      <c r="AO11" s="69" t="str">
        <f t="shared" si="4"/>
        <v/>
      </c>
      <c r="AP11" s="68"/>
      <c r="AQ11" s="68"/>
      <c r="AR11" s="68"/>
    </row>
    <row r="12" spans="1:44" ht="21.95" customHeight="1" x14ac:dyDescent="0.25">
      <c r="B12" s="44" t="s">
        <v>42</v>
      </c>
      <c r="C12" s="71"/>
      <c r="D12" s="71"/>
      <c r="E12" s="71"/>
      <c r="F12" s="71"/>
      <c r="G12" s="71"/>
      <c r="H12" s="71"/>
      <c r="J12" s="6" t="str">
        <f>IF(C5="","","CO Transmission (Acct. 6230)")</f>
        <v/>
      </c>
      <c r="K12" s="69" t="str">
        <f t="shared" si="5"/>
        <v/>
      </c>
      <c r="L12" s="68"/>
      <c r="M12" s="68"/>
      <c r="N12" s="68"/>
      <c r="P12" s="6" t="str">
        <f>IF(D5="","","CO Transmission (Acct. 6230)")</f>
        <v/>
      </c>
      <c r="Q12" s="69" t="str">
        <f t="shared" si="0"/>
        <v/>
      </c>
      <c r="R12" s="68"/>
      <c r="S12" s="68"/>
      <c r="T12" s="68"/>
      <c r="V12" s="6" t="str">
        <f>IF(E5="","","CO Transmission (Acct. 6230)")</f>
        <v/>
      </c>
      <c r="W12" s="69" t="str">
        <f t="shared" si="1"/>
        <v/>
      </c>
      <c r="X12" s="68"/>
      <c r="Y12" s="68"/>
      <c r="Z12" s="68"/>
      <c r="AB12" s="6" t="str">
        <f>IF(F5="","","CO Transmission (Acct. 6230)")</f>
        <v/>
      </c>
      <c r="AC12" s="69" t="str">
        <f t="shared" si="2"/>
        <v/>
      </c>
      <c r="AD12" s="68"/>
      <c r="AE12" s="68"/>
      <c r="AF12" s="68"/>
      <c r="AH12" s="6" t="str">
        <f>IF(G5="","","CO Transmission (Acct. 6230)")</f>
        <v/>
      </c>
      <c r="AI12" s="69" t="str">
        <f t="shared" si="3"/>
        <v/>
      </c>
      <c r="AJ12" s="68"/>
      <c r="AK12" s="68"/>
      <c r="AL12" s="68"/>
      <c r="AN12" s="6" t="str">
        <f>IF(H5="","","CO Transmission (Acct. 6230)")</f>
        <v/>
      </c>
      <c r="AO12" s="69" t="str">
        <f t="shared" si="4"/>
        <v/>
      </c>
      <c r="AP12" s="68"/>
      <c r="AQ12" s="68"/>
      <c r="AR12" s="68"/>
    </row>
    <row r="13" spans="1:44" ht="21.95" customHeight="1" x14ac:dyDescent="0.25">
      <c r="B13" s="44" t="s">
        <v>34</v>
      </c>
      <c r="C13" s="71"/>
      <c r="D13" s="71"/>
      <c r="E13" s="71"/>
      <c r="F13" s="71"/>
      <c r="G13" s="71"/>
      <c r="H13" s="71"/>
      <c r="J13" s="6" t="str">
        <f>IF(C5="","","Information origination/termination expense  (Acct 6310)")</f>
        <v/>
      </c>
      <c r="K13" s="69" t="str">
        <f t="shared" si="5"/>
        <v/>
      </c>
      <c r="L13" s="68"/>
      <c r="M13" s="68"/>
      <c r="N13" s="68"/>
      <c r="P13" s="6" t="str">
        <f>IF(D5="","","Information origination/termination expense  (Acct 6310)")</f>
        <v/>
      </c>
      <c r="Q13" s="69" t="str">
        <f t="shared" si="0"/>
        <v/>
      </c>
      <c r="R13" s="68"/>
      <c r="S13" s="68"/>
      <c r="T13" s="68"/>
      <c r="V13" s="6" t="str">
        <f>IF(E5="","","Information origination/termination expense  (Acct 6310)")</f>
        <v/>
      </c>
      <c r="W13" s="69" t="str">
        <f t="shared" si="1"/>
        <v/>
      </c>
      <c r="X13" s="68"/>
      <c r="Y13" s="68"/>
      <c r="Z13" s="68"/>
      <c r="AB13" s="6" t="str">
        <f>IF(F5="","","Information origination/termination expense  (Acct 6310)")</f>
        <v/>
      </c>
      <c r="AC13" s="69" t="str">
        <f t="shared" si="2"/>
        <v/>
      </c>
      <c r="AD13" s="68"/>
      <c r="AE13" s="68"/>
      <c r="AF13" s="68"/>
      <c r="AH13" s="6" t="str">
        <f>IF(G5="","","Information origination/termination expense  (Acct 6310)")</f>
        <v/>
      </c>
      <c r="AI13" s="69" t="str">
        <f t="shared" si="3"/>
        <v/>
      </c>
      <c r="AJ13" s="68"/>
      <c r="AK13" s="68"/>
      <c r="AL13" s="68"/>
      <c r="AN13" s="6" t="str">
        <f>IF(H5="","","Information origination/termination expense  (Acct 6310)")</f>
        <v/>
      </c>
      <c r="AO13" s="69" t="str">
        <f t="shared" si="4"/>
        <v/>
      </c>
      <c r="AP13" s="68"/>
      <c r="AQ13" s="68"/>
      <c r="AR13" s="68"/>
    </row>
    <row r="14" spans="1:44" ht="21.95" customHeight="1" x14ac:dyDescent="0.25">
      <c r="B14" s="44" t="s">
        <v>31</v>
      </c>
      <c r="C14" s="71"/>
      <c r="D14" s="71"/>
      <c r="E14" s="71"/>
      <c r="F14" s="71"/>
      <c r="G14" s="71"/>
      <c r="H14" s="71"/>
      <c r="J14" s="6" t="str">
        <f>IF(C5="","","CWF Maintenance (Acct. 6410)")</f>
        <v/>
      </c>
      <c r="K14" s="69" t="str">
        <f t="shared" si="5"/>
        <v/>
      </c>
      <c r="L14" s="68"/>
      <c r="M14" s="68"/>
      <c r="N14" s="68"/>
      <c r="P14" s="6" t="str">
        <f>IF(D5="","","CWF Maintenance (Acct. 6410)")</f>
        <v/>
      </c>
      <c r="Q14" s="69" t="str">
        <f t="shared" si="0"/>
        <v/>
      </c>
      <c r="R14" s="68"/>
      <c r="S14" s="68"/>
      <c r="T14" s="68"/>
      <c r="V14" s="6" t="str">
        <f>IF(E5="","","CWF Maintenance (Acct. 6410)")</f>
        <v/>
      </c>
      <c r="W14" s="69" t="str">
        <f t="shared" si="1"/>
        <v/>
      </c>
      <c r="X14" s="68"/>
      <c r="Y14" s="68"/>
      <c r="Z14" s="68"/>
      <c r="AB14" s="6" t="str">
        <f>IF(F5="","","CWF Maintenance (Acct. 6410)")</f>
        <v/>
      </c>
      <c r="AC14" s="69" t="str">
        <f t="shared" si="2"/>
        <v/>
      </c>
      <c r="AD14" s="68"/>
      <c r="AE14" s="68"/>
      <c r="AF14" s="68"/>
      <c r="AH14" s="6" t="str">
        <f>IF(G5="","","CWF Maintenance (Acct. 6410)")</f>
        <v/>
      </c>
      <c r="AI14" s="69" t="str">
        <f t="shared" si="3"/>
        <v/>
      </c>
      <c r="AJ14" s="68"/>
      <c r="AK14" s="68"/>
      <c r="AL14" s="68"/>
      <c r="AN14" s="6" t="str">
        <f>IF(H5="","","CWF Maintenance (Acct. 6410)")</f>
        <v/>
      </c>
      <c r="AO14" s="69" t="str">
        <f t="shared" si="4"/>
        <v/>
      </c>
      <c r="AP14" s="68"/>
      <c r="AQ14" s="68"/>
      <c r="AR14" s="68"/>
    </row>
    <row r="15" spans="1:44" ht="21.95" customHeight="1" x14ac:dyDescent="0.25">
      <c r="B15" s="44" t="s">
        <v>35</v>
      </c>
      <c r="C15" s="71"/>
      <c r="D15" s="71"/>
      <c r="E15" s="71"/>
      <c r="F15" s="71"/>
      <c r="G15" s="71"/>
      <c r="H15" s="71"/>
      <c r="J15" s="6" t="str">
        <f>IF(C5="","","Other property plant and equipment expenses (Acct 6510)")</f>
        <v/>
      </c>
      <c r="K15" s="69" t="str">
        <f t="shared" si="5"/>
        <v/>
      </c>
      <c r="L15" s="68"/>
      <c r="M15" s="68"/>
      <c r="N15" s="68"/>
      <c r="P15" s="6" t="str">
        <f>IF(D5="","","Other property plant and equipment expenses (Acct 6510)")</f>
        <v/>
      </c>
      <c r="Q15" s="69" t="str">
        <f t="shared" si="0"/>
        <v/>
      </c>
      <c r="R15" s="68"/>
      <c r="S15" s="68"/>
      <c r="T15" s="68"/>
      <c r="V15" s="6" t="str">
        <f>IF(E5="","","Other property plant and equipment expenses (Acct 6510)")</f>
        <v/>
      </c>
      <c r="W15" s="69" t="str">
        <f t="shared" si="1"/>
        <v/>
      </c>
      <c r="X15" s="68"/>
      <c r="Y15" s="68"/>
      <c r="Z15" s="68"/>
      <c r="AB15" s="6" t="str">
        <f>IF(F5="","","Other property plant and equipment expenses (Acct 6510)")</f>
        <v/>
      </c>
      <c r="AC15" s="69" t="str">
        <f t="shared" si="2"/>
        <v/>
      </c>
      <c r="AD15" s="68"/>
      <c r="AE15" s="68"/>
      <c r="AF15" s="68"/>
      <c r="AH15" s="6" t="str">
        <f>IF(G5="","","Other property plant and equipment expenses (Acct 6510)")</f>
        <v/>
      </c>
      <c r="AI15" s="69" t="str">
        <f t="shared" si="3"/>
        <v/>
      </c>
      <c r="AJ15" s="68"/>
      <c r="AK15" s="68"/>
      <c r="AL15" s="68"/>
      <c r="AN15" s="6" t="str">
        <f>IF(H5="","","Other property plant and equipment expenses (Acct 6510)")</f>
        <v/>
      </c>
      <c r="AO15" s="69" t="str">
        <f t="shared" si="4"/>
        <v/>
      </c>
      <c r="AP15" s="68"/>
      <c r="AQ15" s="68"/>
      <c r="AR15" s="68"/>
    </row>
    <row r="16" spans="1:44" ht="21.95" customHeight="1" x14ac:dyDescent="0.25">
      <c r="B16" s="44" t="s">
        <v>32</v>
      </c>
      <c r="C16" s="71"/>
      <c r="D16" s="71"/>
      <c r="E16" s="71"/>
      <c r="F16" s="71"/>
      <c r="G16" s="71"/>
      <c r="H16" s="71"/>
      <c r="J16" s="6" t="str">
        <f>IF(C5="","","Network Operations (Acct. 6530)")</f>
        <v/>
      </c>
      <c r="K16" s="69" t="str">
        <f t="shared" si="5"/>
        <v/>
      </c>
      <c r="L16" s="68"/>
      <c r="M16" s="68"/>
      <c r="N16" s="68"/>
      <c r="P16" s="6" t="str">
        <f>IF(D5="","","Network Operations (Acct. 6530)")</f>
        <v/>
      </c>
      <c r="Q16" s="69" t="str">
        <f t="shared" si="0"/>
        <v/>
      </c>
      <c r="R16" s="68"/>
      <c r="S16" s="68"/>
      <c r="T16" s="68"/>
      <c r="V16" s="6" t="str">
        <f>IF(E5="","","Network Operations (Acct. 6530)")</f>
        <v/>
      </c>
      <c r="W16" s="69" t="str">
        <f t="shared" si="1"/>
        <v/>
      </c>
      <c r="X16" s="68"/>
      <c r="Y16" s="68"/>
      <c r="Z16" s="68"/>
      <c r="AB16" s="6" t="str">
        <f>IF(F5="","","Network Operations (Acct. 6530)")</f>
        <v/>
      </c>
      <c r="AC16" s="69" t="str">
        <f t="shared" si="2"/>
        <v/>
      </c>
      <c r="AD16" s="68"/>
      <c r="AE16" s="68"/>
      <c r="AF16" s="68"/>
      <c r="AH16" s="6" t="str">
        <f>IF(G5="","","Network Operations (Acct. 6530)")</f>
        <v/>
      </c>
      <c r="AI16" s="69" t="str">
        <f t="shared" si="3"/>
        <v/>
      </c>
      <c r="AJ16" s="68"/>
      <c r="AK16" s="68"/>
      <c r="AL16" s="68"/>
      <c r="AN16" s="6" t="str">
        <f>IF(H5="","","Network Operations (Acct. 6530)")</f>
        <v/>
      </c>
      <c r="AO16" s="69" t="str">
        <f t="shared" si="4"/>
        <v/>
      </c>
      <c r="AP16" s="68"/>
      <c r="AQ16" s="68"/>
      <c r="AR16" s="68"/>
    </row>
    <row r="17" spans="1:44" ht="21.95" customHeight="1" x14ac:dyDescent="0.25">
      <c r="B17" s="44" t="s">
        <v>36</v>
      </c>
      <c r="C17" s="71"/>
      <c r="D17" s="71"/>
      <c r="E17" s="71"/>
      <c r="F17" s="71"/>
      <c r="G17" s="71"/>
      <c r="H17" s="71"/>
      <c r="J17" s="6" t="str">
        <f>IF(C5="","","Customer operations expense: Marketing (Acct 6610)")</f>
        <v/>
      </c>
      <c r="K17" s="69" t="str">
        <f t="shared" si="5"/>
        <v/>
      </c>
      <c r="L17" s="68"/>
      <c r="M17" s="68"/>
      <c r="N17" s="68"/>
      <c r="P17" s="6" t="str">
        <f>IF(D5="","","Customer operations expense: Marketing (Acct 6610)")</f>
        <v/>
      </c>
      <c r="Q17" s="69" t="str">
        <f t="shared" si="0"/>
        <v/>
      </c>
      <c r="R17" s="68"/>
      <c r="S17" s="68"/>
      <c r="T17" s="68"/>
      <c r="V17" s="6" t="str">
        <f>IF(E5="","","Customer operations expense: Marketing (Acct 6610)")</f>
        <v/>
      </c>
      <c r="W17" s="69" t="str">
        <f t="shared" si="1"/>
        <v/>
      </c>
      <c r="X17" s="68"/>
      <c r="Y17" s="68"/>
      <c r="Z17" s="68"/>
      <c r="AB17" s="6" t="str">
        <f>IF(F5="","","Customer operations expense: Marketing (Acct 6610)")</f>
        <v/>
      </c>
      <c r="AC17" s="69" t="str">
        <f t="shared" si="2"/>
        <v/>
      </c>
      <c r="AD17" s="68"/>
      <c r="AE17" s="68"/>
      <c r="AF17" s="68"/>
      <c r="AH17" s="6" t="str">
        <f>IF(G5="","","Customer operations expense: Marketing (Acct 6610)")</f>
        <v/>
      </c>
      <c r="AI17" s="69" t="str">
        <f t="shared" si="3"/>
        <v/>
      </c>
      <c r="AJ17" s="68"/>
      <c r="AK17" s="68"/>
      <c r="AL17" s="68"/>
      <c r="AN17" s="6" t="str">
        <f>IF(H5="","","Customer operations expense: Marketing (Acct 6610)")</f>
        <v/>
      </c>
      <c r="AO17" s="69" t="str">
        <f t="shared" si="4"/>
        <v/>
      </c>
      <c r="AP17" s="68"/>
      <c r="AQ17" s="68"/>
      <c r="AR17" s="68"/>
    </row>
    <row r="18" spans="1:44" ht="21.95" customHeight="1" x14ac:dyDescent="0.25">
      <c r="B18" s="44" t="s">
        <v>37</v>
      </c>
      <c r="C18" s="71"/>
      <c r="D18" s="71"/>
      <c r="E18" s="71"/>
      <c r="F18" s="71"/>
      <c r="G18" s="71"/>
      <c r="H18" s="71"/>
      <c r="J18" s="6" t="str">
        <f>IF(C5="","","Customer operations expense: Services  (Acct 6620)")</f>
        <v/>
      </c>
      <c r="K18" s="69" t="str">
        <f t="shared" si="5"/>
        <v/>
      </c>
      <c r="L18" s="68"/>
      <c r="M18" s="68"/>
      <c r="N18" s="68"/>
      <c r="P18" s="6" t="str">
        <f>IF(D5="","","Customer operations expense: Services  (Acct 6620)")</f>
        <v/>
      </c>
      <c r="Q18" s="69" t="str">
        <f t="shared" si="0"/>
        <v/>
      </c>
      <c r="R18" s="68"/>
      <c r="S18" s="68"/>
      <c r="T18" s="68"/>
      <c r="V18" s="6" t="str">
        <f>IF(E5="","","Customer operations expense: Services  (Acct 6620)")</f>
        <v/>
      </c>
      <c r="W18" s="69" t="str">
        <f t="shared" si="1"/>
        <v/>
      </c>
      <c r="X18" s="68"/>
      <c r="Y18" s="68"/>
      <c r="Z18" s="68"/>
      <c r="AB18" s="6" t="str">
        <f>IF(F5="","","Customer operations expense: Services  (Acct 6620)")</f>
        <v/>
      </c>
      <c r="AC18" s="69" t="str">
        <f t="shared" si="2"/>
        <v/>
      </c>
      <c r="AD18" s="68"/>
      <c r="AE18" s="68"/>
      <c r="AF18" s="68"/>
      <c r="AH18" s="6" t="str">
        <f>IF(G5="","","Customer operations expense: Services  (Acct 6620)")</f>
        <v/>
      </c>
      <c r="AI18" s="69" t="str">
        <f t="shared" si="3"/>
        <v/>
      </c>
      <c r="AJ18" s="68"/>
      <c r="AK18" s="68"/>
      <c r="AL18" s="68"/>
      <c r="AN18" s="6" t="str">
        <f>IF(H5="","","Customer operations expense: Services  (Acct 6620)")</f>
        <v/>
      </c>
      <c r="AO18" s="69" t="str">
        <f t="shared" si="4"/>
        <v/>
      </c>
      <c r="AP18" s="68"/>
      <c r="AQ18" s="68"/>
      <c r="AR18" s="68"/>
    </row>
    <row r="19" spans="1:44" ht="21.95" customHeight="1" x14ac:dyDescent="0.25">
      <c r="B19" s="6" t="s">
        <v>33</v>
      </c>
      <c r="C19" s="71"/>
      <c r="D19" s="71"/>
      <c r="E19" s="71"/>
      <c r="F19" s="71"/>
      <c r="G19" s="71"/>
      <c r="H19" s="71"/>
      <c r="J19" s="6" t="str">
        <f>IF(C5="","","Limited Corporate Op. Expense (Acct. 6720 Unlimited)")</f>
        <v/>
      </c>
      <c r="K19" s="69" t="str">
        <f t="shared" si="5"/>
        <v/>
      </c>
      <c r="L19" s="68"/>
      <c r="M19" s="68"/>
      <c r="N19" s="68"/>
      <c r="P19" s="6" t="str">
        <f>IF(D5="","","Limited Corporate Op. Expense (Acct. 6720 Unlimited)")</f>
        <v/>
      </c>
      <c r="Q19" s="69" t="str">
        <f t="shared" si="0"/>
        <v/>
      </c>
      <c r="R19" s="68"/>
      <c r="S19" s="68"/>
      <c r="T19" s="68"/>
      <c r="V19" s="6" t="str">
        <f>IF(E5="","","Limited Corporate Op. Expense (Acct. 6720 Unlimited)")</f>
        <v/>
      </c>
      <c r="W19" s="69" t="str">
        <f t="shared" si="1"/>
        <v/>
      </c>
      <c r="X19" s="68"/>
      <c r="Y19" s="68"/>
      <c r="Z19" s="68"/>
      <c r="AB19" s="6" t="str">
        <f>IF(F5="","","Limited Corporate Op. Expense (Acct. 6720 Unlimited)")</f>
        <v/>
      </c>
      <c r="AC19" s="69" t="str">
        <f t="shared" si="2"/>
        <v/>
      </c>
      <c r="AD19" s="68"/>
      <c r="AE19" s="68"/>
      <c r="AF19" s="68"/>
      <c r="AH19" s="6" t="str">
        <f>IF(G5="","","Limited Corporate Op. Expense (Acct. 6720 Unlimited)")</f>
        <v/>
      </c>
      <c r="AI19" s="69" t="str">
        <f t="shared" si="3"/>
        <v/>
      </c>
      <c r="AJ19" s="68"/>
      <c r="AK19" s="68"/>
      <c r="AL19" s="68"/>
      <c r="AN19" s="6" t="str">
        <f>IF(H5="","","Limited Corporate Op. Expense (Acct. 6720 Unlimited)")</f>
        <v/>
      </c>
      <c r="AO19" s="69" t="str">
        <f t="shared" si="4"/>
        <v/>
      </c>
      <c r="AP19" s="68"/>
      <c r="AQ19" s="68"/>
      <c r="AR19" s="68"/>
    </row>
    <row r="20" spans="1:44" ht="21.95" customHeight="1" x14ac:dyDescent="0.25">
      <c r="A20" s="43" t="s">
        <v>750</v>
      </c>
      <c r="B20" s="45" t="s">
        <v>1174</v>
      </c>
      <c r="C20" s="53">
        <f t="shared" ref="C20:H20" si="6">SUM(C8:C19)</f>
        <v>0</v>
      </c>
      <c r="D20" s="53">
        <f t="shared" si="6"/>
        <v>0</v>
      </c>
      <c r="E20" s="53">
        <f t="shared" si="6"/>
        <v>0</v>
      </c>
      <c r="F20" s="53">
        <f t="shared" si="6"/>
        <v>0</v>
      </c>
      <c r="G20" s="53">
        <f t="shared" si="6"/>
        <v>0</v>
      </c>
      <c r="H20" s="53">
        <f t="shared" si="6"/>
        <v>0</v>
      </c>
      <c r="J20" s="10" t="str">
        <f>IF(C5="","","Combined 3 Year Average Expense")</f>
        <v/>
      </c>
      <c r="K20" s="69" t="str">
        <f>IF(C5="","",SUM(K8:K19))</f>
        <v/>
      </c>
      <c r="L20" s="70" t="str">
        <f>IF(C5="","",SUM(L8:L19))</f>
        <v/>
      </c>
      <c r="M20" s="70" t="str">
        <f>IF(C5="","",SUM(M8:M19))</f>
        <v/>
      </c>
      <c r="N20" s="70" t="str">
        <f>IF(C5="","",SUM(N8:N19))</f>
        <v/>
      </c>
      <c r="P20" s="10" t="str">
        <f>IF(D5="","","Combined 3 Year Average Expense")</f>
        <v/>
      </c>
      <c r="Q20" s="69" t="str">
        <f>IF(D5="","",SUM(Q8:Q19))</f>
        <v/>
      </c>
      <c r="R20" s="70" t="str">
        <f>IF(D5="","",SUM(R8:R19))</f>
        <v/>
      </c>
      <c r="S20" s="70" t="str">
        <f>IF(D5="","",SUM(S8:S19))</f>
        <v/>
      </c>
      <c r="T20" s="70" t="str">
        <f>IF(D5="","",SUM(T8:T19))</f>
        <v/>
      </c>
      <c r="V20" s="10" t="str">
        <f>IF(E5="","","Combined 3 Year Average Expense")</f>
        <v/>
      </c>
      <c r="W20" s="69" t="str">
        <f>IF(E5="","",SUM(W8:W19))</f>
        <v/>
      </c>
      <c r="X20" s="70" t="str">
        <f>IF(E5="","",SUM(X8:X19))</f>
        <v/>
      </c>
      <c r="Y20" s="70" t="str">
        <f>IF(E5="","",SUM(Y8:Y19))</f>
        <v/>
      </c>
      <c r="Z20" s="70" t="str">
        <f>IF(E5="","",SUM(Z8:Z19))</f>
        <v/>
      </c>
      <c r="AB20" s="10" t="str">
        <f>IF(F5="","","Combined 3 Year Average Expense")</f>
        <v/>
      </c>
      <c r="AC20" s="69" t="str">
        <f>IF(F5="","",SUM(AC8:AC19))</f>
        <v/>
      </c>
      <c r="AD20" s="70" t="str">
        <f>IF(F5="","",SUM(AD8:AD19))</f>
        <v/>
      </c>
      <c r="AE20" s="70" t="str">
        <f>IF(F5="","",SUM(AE8:AE19))</f>
        <v/>
      </c>
      <c r="AF20" s="70" t="str">
        <f>IF(F5="","",SUM(AF8:AF19))</f>
        <v/>
      </c>
      <c r="AH20" s="10" t="str">
        <f>IF(G5="","","Combined 3 Year Average Expense")</f>
        <v/>
      </c>
      <c r="AI20" s="69" t="str">
        <f>IF(G5="","",SUM(AI8:AI19))</f>
        <v/>
      </c>
      <c r="AJ20" s="70" t="str">
        <f>IF(G5="","",SUM(AJ8:AJ19))</f>
        <v/>
      </c>
      <c r="AK20" s="70" t="str">
        <f>IF(G5="","",SUM(AK8:AK19))</f>
        <v/>
      </c>
      <c r="AL20" s="70" t="str">
        <f>IF(G5="","",SUM(AL8:AL19))</f>
        <v/>
      </c>
      <c r="AN20" s="10" t="str">
        <f>IF(H5="","","Combined 3 Year Average Expense")</f>
        <v/>
      </c>
      <c r="AO20" s="69" t="str">
        <f>IF(H5="","",SUM(AO8:AO19))</f>
        <v/>
      </c>
      <c r="AP20" s="70" t="str">
        <f>IF(H5="","",SUM(AP8:AP19))</f>
        <v/>
      </c>
      <c r="AQ20" s="70" t="str">
        <f>IF(H5="","",SUM(AQ8:AQ19))</f>
        <v/>
      </c>
      <c r="AR20" s="70" t="str">
        <f>IF(H5="","",SUM(AR8:AR19))</f>
        <v/>
      </c>
    </row>
    <row r="21" spans="1:44" ht="21.95" customHeight="1" x14ac:dyDescent="0.25">
      <c r="A21" s="43" t="s">
        <v>1175</v>
      </c>
      <c r="B21" s="44" t="s">
        <v>1189</v>
      </c>
      <c r="C21" s="75" t="str">
        <f>IF(C5="","",((EXP(8.745247-0.226648*ROUND(LN(IFERROR(VLOOKUP(C5,OpexDemand,3,FALSE),"Error")),6)-0.235871*ROUND(LN(IFERROR(VLOOKUP(C5,OpexDemand,4,FALSE),"Error")),6)+0.023715*ROUND((LN(IFERROR(VLOOKUP(C5,OpexDemand,4,FALSE),"Error"))^2),6)+BLSxrnStdDev1))*( IFERROR(VLOOKUP(C5,OpexDemand,3,FALSE),"Error")))*VLOOKUP($H$1,InflationAdjustmentFactor,3,FALSE))</f>
        <v/>
      </c>
      <c r="D21" s="75" t="str">
        <f>IF(D5="","",((EXP(8.745247-0.226648*ROUND(LN(IFERROR(VLOOKUP(D5,OpexDemand,3,FALSE),"Error")),6)-0.235871*ROUND(LN(IFERROR(VLOOKUP(D5,OpexDemand,4,FALSE),"Error")),6)+0.023715*ROUND((LN(IFERROR(VLOOKUP(D5,OpexDemand,4,FALSE),"Error"))^2),6)+BLSxrnStdDev2))*( IFERROR(VLOOKUP(D5,OpexDemand,3,FALSE),"Error")))*VLOOKUP($H$1,InflationAdjustmentFactor,3,FALSE))</f>
        <v/>
      </c>
      <c r="E21" s="75" t="str">
        <f>IF(E5="","",((EXP(8.745247-0.226648*ROUND(LN(IFERROR(VLOOKUP(E5,OpexDemand,3,FALSE),"Error")),6)-0.235871*ROUND(LN(IFERROR(VLOOKUP(E5,OpexDemand,4,FALSE),"Error")),6)+0.023715*ROUND((LN(IFERROR(VLOOKUP(E5,OpexDemand,4,FALSE),"Error"))^2),6)+BLSxrnStdDev3))*( IFERROR(VLOOKUP(E5,OpexDemand,3,FALSE),"Error")))*VLOOKUP($H$1,InflationAdjustmentFactor,3,FALSE))</f>
        <v/>
      </c>
      <c r="F21" s="75" t="str">
        <f>IF(F5="","",((EXP(8.745247-0.226648*ROUND(LN(IFERROR(VLOOKUP(F5,OpexDemand,3,FALSE),"Error")),6)-0.235871*ROUND(LN(IFERROR(VLOOKUP(F5,OpexDemand,4,FALSE),"Error")),6)+0.023715*ROUND((LN(IFERROR(VLOOKUP(F5,OpexDemand,4,FALSE),"Error"))^2),6)+BLSxrnStdDev4))*( IFERROR(VLOOKUP(F5,OpexDemand,3,FALSE),"Error")))*VLOOKUP($H$1,InflationAdjustmentFactor,3,FALSE))</f>
        <v/>
      </c>
      <c r="G21" s="75" t="str">
        <f>IF(G5="","",((EXP(8.745247-0.226648*ROUND(LN(IFERROR(VLOOKUP(G5,OpexDemand,3,FALSE),"Error")),6)-0.235871*ROUND(LN(IFERROR(VLOOKUP(G5,OpexDemand,4,FALSE),"Error")),6)+0.023715*ROUND((LN(IFERROR(VLOOKUP(G5,OpexDemand,4,FALSE),"Error"))^2),6)+BLSxrnStdDev5))*( IFERROR(VLOOKUP(G5,OpexDemand,3,FALSE),"Error")))*VLOOKUP($H$1,InflationAdjustmentFactor,3,FALSE))</f>
        <v/>
      </c>
      <c r="H21" s="75" t="str">
        <f>IF(H5="","",((EXP(8.745247-0.226648*ROUND(LN(IFERROR(VLOOKUP(H5,OpexDemand,3,FALSE),"Error")),6)-0.235871*ROUND(LN(IFERROR(VLOOKUP(H5,OpexDemand,4,FALSE),"Error")),6)+0.023715*ROUND((LN(IFERROR(VLOOKUP(H5,OpexDemand,4,FALSE),"Error"))^2),6)+BLSxrnStdDev6))*( IFERROR(VLOOKUP(H5,OpexDemand,3,FALSE),"Error")))*VLOOKUP($H$1,InflationAdjustmentFactor,3,FALSE))</f>
        <v/>
      </c>
      <c r="J21" s="10" t="str">
        <f>IF(C5="","","Inflation Adjusted 3 Year Average Expense")</f>
        <v/>
      </c>
      <c r="K21" s="69" t="str">
        <f>IF(C5="","",IF(N3="","",K20*N4))</f>
        <v/>
      </c>
      <c r="P21" s="10" t="str">
        <f>IF(D5="","","Inflation Adjusted 3 Year Average Expense")</f>
        <v/>
      </c>
      <c r="Q21" s="69" t="str">
        <f>IF(D5="","",IF(T3="","",Q20*T4))</f>
        <v/>
      </c>
      <c r="V21" s="10" t="str">
        <f>IF(E5="","","Inflation Adjusted 3 Year Average Expense")</f>
        <v/>
      </c>
      <c r="W21" s="69" t="str">
        <f>IF(E5="","",IF(Z3="","",W20*Z4))</f>
        <v/>
      </c>
      <c r="AB21" s="10" t="str">
        <f>IF(F5="","","Inflation Adjusted 3 Year Average Expense")</f>
        <v/>
      </c>
      <c r="AC21" s="69" t="str">
        <f>IF(F5="","",IF(AF3="","",AC20*AF4))</f>
        <v/>
      </c>
      <c r="AH21" s="10" t="str">
        <f>IF(G5="","","Inflation Adjusted 3 Year Average Expense")</f>
        <v/>
      </c>
      <c r="AI21" s="69" t="str">
        <f>IF(G5="","",IF(AL3="","",AI20*AL4))</f>
        <v/>
      </c>
      <c r="AN21" s="10" t="str">
        <f>IF(H5="","","Inflation Adjusted 3 Year Average Expense")</f>
        <v/>
      </c>
      <c r="AO21" s="69" t="str">
        <f>IF(H5="","",IF(AR3="","",AO20*AR4))</f>
        <v/>
      </c>
    </row>
    <row r="22" spans="1:44" ht="32.1" customHeight="1" x14ac:dyDescent="0.25">
      <c r="A22" s="64" t="s">
        <v>1187</v>
      </c>
      <c r="B22" s="44" t="s">
        <v>1190</v>
      </c>
      <c r="C22" s="76" t="str">
        <f t="shared" ref="C22:H22" si="7">IF(OR(C5="",$H$1="",C20=0),"",+MIN(1,C21/C20))</f>
        <v/>
      </c>
      <c r="D22" s="76" t="str">
        <f t="shared" si="7"/>
        <v/>
      </c>
      <c r="E22" s="76" t="str">
        <f t="shared" si="7"/>
        <v/>
      </c>
      <c r="F22" s="76" t="str">
        <f t="shared" si="7"/>
        <v/>
      </c>
      <c r="G22" s="76" t="str">
        <f t="shared" si="7"/>
        <v/>
      </c>
      <c r="H22" s="76" t="str">
        <f t="shared" si="7"/>
        <v/>
      </c>
    </row>
    <row r="23" spans="1:44" ht="21.95" customHeight="1" x14ac:dyDescent="0.25">
      <c r="A23" s="43" t="s">
        <v>1176</v>
      </c>
      <c r="B23" s="44" t="s">
        <v>1191</v>
      </c>
      <c r="C23" s="77" t="str">
        <f t="shared" ref="C23:H23" si="8">IF(C22="","",+C22*C20)</f>
        <v/>
      </c>
      <c r="D23" s="77" t="str">
        <f t="shared" si="8"/>
        <v/>
      </c>
      <c r="E23" s="77" t="str">
        <f t="shared" si="8"/>
        <v/>
      </c>
      <c r="F23" s="77" t="str">
        <f t="shared" si="8"/>
        <v/>
      </c>
      <c r="G23" s="77" t="str">
        <f t="shared" si="8"/>
        <v/>
      </c>
      <c r="H23" s="77" t="str">
        <f t="shared" si="8"/>
        <v/>
      </c>
    </row>
    <row r="24" spans="1:44" ht="21.95" customHeight="1" x14ac:dyDescent="0.25">
      <c r="A24" s="43" t="s">
        <v>1186</v>
      </c>
      <c r="B24" s="44" t="s">
        <v>1192</v>
      </c>
      <c r="C24" s="102">
        <f>SUM(C23:H23)</f>
        <v>0</v>
      </c>
      <c r="D24" s="102"/>
      <c r="E24" s="102"/>
      <c r="F24" s="102"/>
      <c r="G24" s="102"/>
      <c r="H24" s="102"/>
    </row>
    <row r="25" spans="1:44" ht="32.1" customHeight="1" x14ac:dyDescent="0.25">
      <c r="A25" s="64" t="s">
        <v>1188</v>
      </c>
      <c r="B25" s="44" t="s">
        <v>1193</v>
      </c>
      <c r="C25" s="76" t="str">
        <f t="shared" ref="C25:H25" si="9">IF(C23="","",+MIN(1,$B$5/$C$24))</f>
        <v/>
      </c>
      <c r="D25" s="76" t="str">
        <f t="shared" si="9"/>
        <v/>
      </c>
      <c r="E25" s="76" t="str">
        <f t="shared" si="9"/>
        <v/>
      </c>
      <c r="F25" s="76" t="str">
        <f t="shared" si="9"/>
        <v/>
      </c>
      <c r="G25" s="76" t="str">
        <f t="shared" si="9"/>
        <v/>
      </c>
      <c r="H25" s="76" t="str">
        <f t="shared" si="9"/>
        <v/>
      </c>
    </row>
    <row r="26" spans="1:44" ht="21.95" customHeight="1" x14ac:dyDescent="0.25">
      <c r="A26" s="43" t="s">
        <v>1177</v>
      </c>
      <c r="B26" s="44" t="s">
        <v>1194</v>
      </c>
      <c r="C26" s="77" t="str">
        <f t="shared" ref="C26:H26" si="10">IF(C25="","",+C25*C23)</f>
        <v/>
      </c>
      <c r="D26" s="77" t="str">
        <f t="shared" si="10"/>
        <v/>
      </c>
      <c r="E26" s="77" t="str">
        <f t="shared" si="10"/>
        <v/>
      </c>
      <c r="F26" s="77" t="str">
        <f t="shared" si="10"/>
        <v/>
      </c>
      <c r="G26" s="77" t="str">
        <f t="shared" si="10"/>
        <v/>
      </c>
      <c r="H26" s="77" t="str">
        <f t="shared" si="10"/>
        <v/>
      </c>
    </row>
    <row r="27" spans="1:44" ht="21.95" customHeight="1" x14ac:dyDescent="0.25">
      <c r="A27" s="43" t="s">
        <v>1201</v>
      </c>
      <c r="B27" s="44" t="s">
        <v>1203</v>
      </c>
      <c r="C27" s="78" t="str">
        <f t="shared" ref="C27:H27" si="11">IF(C26="","",+C26/C20)</f>
        <v/>
      </c>
      <c r="D27" s="78" t="str">
        <f t="shared" si="11"/>
        <v/>
      </c>
      <c r="E27" s="78" t="str">
        <f t="shared" si="11"/>
        <v/>
      </c>
      <c r="F27" s="78" t="str">
        <f t="shared" si="11"/>
        <v/>
      </c>
      <c r="G27" s="78" t="str">
        <f t="shared" si="11"/>
        <v/>
      </c>
      <c r="H27" s="78" t="str">
        <f t="shared" si="11"/>
        <v/>
      </c>
    </row>
    <row r="28" spans="1:44" ht="21.95" customHeight="1" x14ac:dyDescent="0.25">
      <c r="A28" s="43" t="s">
        <v>1197</v>
      </c>
      <c r="B28" s="6" t="s">
        <v>1204</v>
      </c>
      <c r="C28" s="77" t="str">
        <f t="shared" ref="C28:H28" si="12">IF(OR(C21="",C20="",C21=0,C20=0),"",MIN(0,C26-C20))</f>
        <v/>
      </c>
      <c r="D28" s="77" t="str">
        <f t="shared" si="12"/>
        <v/>
      </c>
      <c r="E28" s="77" t="str">
        <f t="shared" si="12"/>
        <v/>
      </c>
      <c r="F28" s="77" t="str">
        <f t="shared" si="12"/>
        <v/>
      </c>
      <c r="G28" s="77" t="str">
        <f t="shared" si="12"/>
        <v/>
      </c>
      <c r="H28" s="77" t="str">
        <f t="shared" si="12"/>
        <v/>
      </c>
    </row>
  </sheetData>
  <sheetProtection sheet="1" objects="1" scenarios="1"/>
  <mergeCells count="1">
    <mergeCell ref="C24:H24"/>
  </mergeCells>
  <conditionalFormatting sqref="K21">
    <cfRule type="expression" dxfId="17" priority="16">
      <formula>$C$5&lt;&gt;""</formula>
    </cfRule>
  </conditionalFormatting>
  <conditionalFormatting sqref="L8:N19">
    <cfRule type="expression" dxfId="16" priority="38" stopIfTrue="1">
      <formula>$C$5&lt;&gt;""</formula>
    </cfRule>
  </conditionalFormatting>
  <conditionalFormatting sqref="N3">
    <cfRule type="expression" dxfId="15" priority="42">
      <formula>$C$5&lt;&gt;""</formula>
    </cfRule>
  </conditionalFormatting>
  <conditionalFormatting sqref="Q21">
    <cfRule type="expression" dxfId="14" priority="9">
      <formula>$D$5&lt;&gt;""</formula>
    </cfRule>
  </conditionalFormatting>
  <conditionalFormatting sqref="R8:T19">
    <cfRule type="expression" dxfId="13" priority="27" stopIfTrue="1">
      <formula>$D$5&lt;&gt;""</formula>
    </cfRule>
  </conditionalFormatting>
  <conditionalFormatting sqref="T3">
    <cfRule type="expression" dxfId="12" priority="37">
      <formula>$D$5&lt;&gt;""</formula>
    </cfRule>
  </conditionalFormatting>
  <conditionalFormatting sqref="W21">
    <cfRule type="expression" dxfId="11" priority="4">
      <formula>$E$5&lt;&gt;""</formula>
    </cfRule>
  </conditionalFormatting>
  <conditionalFormatting sqref="X8:Z19">
    <cfRule type="expression" dxfId="10" priority="25" stopIfTrue="1">
      <formula>$E$5&lt;&gt;""</formula>
    </cfRule>
  </conditionalFormatting>
  <conditionalFormatting sqref="Z3">
    <cfRule type="expression" dxfId="9" priority="34">
      <formula>$E$5&lt;&gt;""</formula>
    </cfRule>
  </conditionalFormatting>
  <conditionalFormatting sqref="AC21">
    <cfRule type="expression" dxfId="8" priority="3">
      <formula>$F$5&lt;&gt;""</formula>
    </cfRule>
  </conditionalFormatting>
  <conditionalFormatting sqref="AD8:AF19">
    <cfRule type="expression" dxfId="7" priority="23" stopIfTrue="1">
      <formula>$F$5&lt;&gt;""</formula>
    </cfRule>
  </conditionalFormatting>
  <conditionalFormatting sqref="AF3">
    <cfRule type="expression" dxfId="6" priority="31">
      <formula>$F$5&lt;&gt;""</formula>
    </cfRule>
  </conditionalFormatting>
  <conditionalFormatting sqref="AI21">
    <cfRule type="expression" dxfId="5" priority="2">
      <formula>$G$5&lt;&gt;""</formula>
    </cfRule>
  </conditionalFormatting>
  <conditionalFormatting sqref="AJ8:AL19">
    <cfRule type="expression" dxfId="4" priority="20" stopIfTrue="1">
      <formula>$G$5&lt;&gt;""</formula>
    </cfRule>
  </conditionalFormatting>
  <conditionalFormatting sqref="AL3">
    <cfRule type="expression" dxfId="3" priority="22">
      <formula>$G$5&lt;&gt;""</formula>
    </cfRule>
  </conditionalFormatting>
  <conditionalFormatting sqref="AO21">
    <cfRule type="expression" dxfId="2" priority="1">
      <formula>$H$5&lt;&gt;""</formula>
    </cfRule>
  </conditionalFormatting>
  <conditionalFormatting sqref="AP8:AR19">
    <cfRule type="expression" dxfId="1" priority="17" stopIfTrue="1">
      <formula>$H$5&lt;&gt;""</formula>
    </cfRule>
  </conditionalFormatting>
  <conditionalFormatting sqref="AR3">
    <cfRule type="expression" dxfId="0" priority="19">
      <formula>$H$5&lt;&gt;""</formula>
    </cfRule>
  </conditionalFormatting>
  <printOptions horizontalCentered="1"/>
  <pageMargins left="0.25" right="0.25" top="1" bottom="0.5" header="0.5" footer="0.25"/>
  <pageSetup scale="76" fitToWidth="0" orientation="landscape" r:id="rId1"/>
  <headerFooter>
    <oddFooter>&amp;L&amp;F&amp;RPage &amp;P of &amp;N</oddFooter>
  </headerFooter>
  <colBreaks count="6" manualBreakCount="6">
    <brk id="8" max="1048575" man="1"/>
    <brk id="14" max="1048575" man="1"/>
    <brk id="20" max="1048575" man="1"/>
    <brk id="26" max="1048575" man="1"/>
    <brk id="32" max="1048575" man="1"/>
    <brk id="3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error="Please Enter Year between 2017 and 2023." xr:uid="{1E1A3393-41EE-488F-A8C4-29F680D03CB6}">
          <x14:formula1>
            <xm:f>'Geographic Data'!$M$5:$M$13</xm:f>
          </x14:formula1>
          <xm:sqref>Z3 T3 N3 AF3 AR3 AL3</xm:sqref>
        </x14:dataValidation>
        <x14:dataValidation type="list" allowBlank="1" showInputMessage="1" showErrorMessage="1" error="Please Enter Year between 2015 and 2023." xr:uid="{9621A487-09BA-4887-8859-2C51CDA1D28D}">
          <x14:formula1>
            <xm:f>'Geographic Data'!$M$3:$M$13</xm:f>
          </x14:formula1>
          <xm:sqref>H1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OPEX Limit Calculation</vt:lpstr>
      <vt:lpstr>Enter Cost Data - No Acq Exch</vt:lpstr>
      <vt:lpstr>Enter Cost Data - Acq Exch</vt:lpstr>
      <vt:lpstr>Geographic Data</vt:lpstr>
      <vt:lpstr>OPEX Limit - S214</vt:lpstr>
      <vt:lpstr>BLSxrnNonTribal</vt:lpstr>
      <vt:lpstr>BLSxrnStdDev</vt:lpstr>
      <vt:lpstr>BLSxrnStdDev1</vt:lpstr>
      <vt:lpstr>BLSxrnStdDev2</vt:lpstr>
      <vt:lpstr>BLSxrnStdDev3</vt:lpstr>
      <vt:lpstr>BLSxrnStdDev4</vt:lpstr>
      <vt:lpstr>BLSxrnStdDev5</vt:lpstr>
      <vt:lpstr>BLSxrnStdDev6</vt:lpstr>
      <vt:lpstr>BLSxrnTribal</vt:lpstr>
      <vt:lpstr>HCLSxrnNonTribal</vt:lpstr>
      <vt:lpstr>HCLSxrnStdDev</vt:lpstr>
      <vt:lpstr>HCLSxrnTribal</vt:lpstr>
      <vt:lpstr>InflationAdjustmentFactor</vt:lpstr>
      <vt:lpstr>OpexDemand</vt:lpstr>
      <vt:lpstr>'Geographic Data'!Print_Area</vt:lpstr>
      <vt:lpstr>'OPEX Limit Calculation'!Print_Area</vt:lpstr>
      <vt:lpstr>'Geographic Data'!Print_Titles</vt:lpstr>
      <vt:lpstr>Sect214</vt:lpstr>
    </vt:vector>
  </TitlesOfParts>
  <Company>NECA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Stefanova, Stela</dc:creator>
  <cp:lastModifiedBy>Elizabeth Pertsevoi</cp:lastModifiedBy>
  <cp:lastPrinted>2024-10-10T17:40:41Z</cp:lastPrinted>
  <dcterms:created xsi:type="dcterms:W3CDTF">2015-06-02T16:08:26Z</dcterms:created>
  <dcterms:modified xsi:type="dcterms:W3CDTF">2024-11-01T14:23:27Z</dcterms:modified>
</cp:coreProperties>
</file>