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hn.putman\Documents\"/>
    </mc:Choice>
  </mc:AlternateContent>
  <bookViews>
    <workbookView xWindow="0" yWindow="0" windowWidth="19200" windowHeight="7050" tabRatio="889" firstSheet="1" activeTab="1"/>
  </bookViews>
  <sheets>
    <sheet name="HCLS Adjustment (2)" sheetId="64" state="hidden" r:id="rId1"/>
    <sheet name="Demand Calcs" sheetId="11" r:id="rId2"/>
    <sheet name="Main" sheetId="54" r:id="rId3"/>
    <sheet name="CAF BLS  Attributions" sheetId="56" r:id="rId4"/>
    <sheet name="CAF BLS Adjustment" sheetId="13" r:id="rId5"/>
    <sheet name="HCLS Adjustment" sheetId="12" r:id="rId6"/>
    <sheet name="SVS Adjustment" sheetId="15" r:id="rId7"/>
    <sheet name="NECA 5 year Projections" sheetId="52" r:id="rId8"/>
  </sheets>
  <definedNames>
    <definedName name="_xlnm._FilterDatabase" localSheetId="3" hidden="1">'CAF BLS  Attributions'!$A$2:$I$438</definedName>
    <definedName name="_xlnm._FilterDatabase" localSheetId="4" hidden="1">'CAF BLS Adjustment'!$A$2:$L$440</definedName>
    <definedName name="_xlnm._FilterDatabase" localSheetId="5" hidden="1">'HCLS Adjustment'!$A$2:$F$443</definedName>
    <definedName name="_xlnm._FilterDatabase" localSheetId="0" hidden="1">'HCLS Adjustment (2)'!$A$2:$F$444</definedName>
    <definedName name="_xlnm._FilterDatabase" localSheetId="2" hidden="1">Main!$A$3:$S$439</definedName>
    <definedName name="_xlnm._FilterDatabase" localSheetId="7" hidden="1">'NECA 5 year Projections'!$A$2:$D$435</definedName>
    <definedName name="_xlnm._FilterDatabase" localSheetId="6" hidden="1">'SVS Adjustment'!$A$2:$E$438</definedName>
    <definedName name="_xlnm.Print_Area" localSheetId="1">'Demand Calcs'!$A$2:$B$28</definedName>
    <definedName name="_xlnm.Print_Area" localSheetId="2">Main!$A$4:$S$439</definedName>
    <definedName name="_xlnm.Print_Titles" localSheetId="3">'CAF BLS  Attributions'!$2:$2</definedName>
    <definedName name="_xlnm.Print_Titles" localSheetId="2">Main!$1:$3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 i="54" l="1"/>
  <c r="K6" i="54"/>
  <c r="K7" i="54"/>
  <c r="K8" i="54"/>
  <c r="K9" i="54"/>
  <c r="K10" i="54"/>
  <c r="K11" i="54"/>
  <c r="K12" i="54"/>
  <c r="K13" i="54"/>
  <c r="K14" i="54"/>
  <c r="K15" i="54"/>
  <c r="K16" i="54"/>
  <c r="K17" i="54"/>
  <c r="K18" i="54"/>
  <c r="K19" i="54"/>
  <c r="K20" i="54"/>
  <c r="K21" i="54"/>
  <c r="K22" i="54"/>
  <c r="K23" i="54"/>
  <c r="K24" i="54"/>
  <c r="K25" i="54"/>
  <c r="K26" i="54"/>
  <c r="K27" i="54"/>
  <c r="K28" i="54"/>
  <c r="K29" i="54"/>
  <c r="K30" i="54"/>
  <c r="K31" i="54"/>
  <c r="K32" i="54"/>
  <c r="K33" i="54"/>
  <c r="K34" i="54"/>
  <c r="K35" i="54"/>
  <c r="K36" i="54"/>
  <c r="K37" i="54"/>
  <c r="K38" i="54"/>
  <c r="K39" i="54"/>
  <c r="K40" i="54"/>
  <c r="K41" i="54"/>
  <c r="K42" i="54"/>
  <c r="K43" i="54"/>
  <c r="K44" i="54"/>
  <c r="K45" i="54"/>
  <c r="K46" i="54"/>
  <c r="K47" i="54"/>
  <c r="K48" i="54"/>
  <c r="K49" i="54"/>
  <c r="K50" i="54"/>
  <c r="K51" i="54"/>
  <c r="K52" i="54"/>
  <c r="K53" i="54"/>
  <c r="K54" i="54"/>
  <c r="K55" i="54"/>
  <c r="K56" i="54"/>
  <c r="K57" i="54"/>
  <c r="K58" i="54"/>
  <c r="K59" i="54"/>
  <c r="K60" i="54"/>
  <c r="K61" i="54"/>
  <c r="K62" i="54"/>
  <c r="K63" i="54"/>
  <c r="K64" i="54"/>
  <c r="K65" i="54"/>
  <c r="K66" i="54"/>
  <c r="K67" i="54"/>
  <c r="K68" i="54"/>
  <c r="K69" i="54"/>
  <c r="K70" i="54"/>
  <c r="K71" i="54"/>
  <c r="K72" i="54"/>
  <c r="K73" i="54"/>
  <c r="K74" i="54"/>
  <c r="K75" i="54"/>
  <c r="K76" i="54"/>
  <c r="K77" i="54"/>
  <c r="K78" i="54"/>
  <c r="K79" i="54"/>
  <c r="K80" i="54"/>
  <c r="K81" i="54"/>
  <c r="K82" i="54"/>
  <c r="K83" i="54"/>
  <c r="K84" i="54"/>
  <c r="K85" i="54"/>
  <c r="K86" i="54"/>
  <c r="K87" i="54"/>
  <c r="K88" i="54"/>
  <c r="K89" i="54"/>
  <c r="K90" i="54"/>
  <c r="K91" i="54"/>
  <c r="K92" i="54"/>
  <c r="K93" i="54"/>
  <c r="K94" i="54"/>
  <c r="K95" i="54"/>
  <c r="K96" i="54"/>
  <c r="K97" i="54"/>
  <c r="K98" i="54"/>
  <c r="K99" i="54"/>
  <c r="K100" i="54"/>
  <c r="K101" i="54"/>
  <c r="K102" i="54"/>
  <c r="K103" i="54"/>
  <c r="K104" i="54"/>
  <c r="K105" i="54"/>
  <c r="K106" i="54"/>
  <c r="K107" i="54"/>
  <c r="K108" i="54"/>
  <c r="K109" i="54"/>
  <c r="K110" i="54"/>
  <c r="K111" i="54"/>
  <c r="K112" i="54"/>
  <c r="K113" i="54"/>
  <c r="K114" i="54"/>
  <c r="K115" i="54"/>
  <c r="K116" i="54"/>
  <c r="K117" i="54"/>
  <c r="K118" i="54"/>
  <c r="K119" i="54"/>
  <c r="K120" i="54"/>
  <c r="K121" i="54"/>
  <c r="K122" i="54"/>
  <c r="K123" i="54"/>
  <c r="K124" i="54"/>
  <c r="K125" i="54"/>
  <c r="K126" i="54"/>
  <c r="K127" i="54"/>
  <c r="K128" i="54"/>
  <c r="K129" i="54"/>
  <c r="K130" i="54"/>
  <c r="K131" i="54"/>
  <c r="K132" i="54"/>
  <c r="K133" i="54"/>
  <c r="K134" i="54"/>
  <c r="K135" i="54"/>
  <c r="K136" i="54"/>
  <c r="K137" i="54"/>
  <c r="K138" i="54"/>
  <c r="K139" i="54"/>
  <c r="K140" i="54"/>
  <c r="K141" i="54"/>
  <c r="K142" i="54"/>
  <c r="K143" i="54"/>
  <c r="K144" i="54"/>
  <c r="K145" i="54"/>
  <c r="K146" i="54"/>
  <c r="K147" i="54"/>
  <c r="K148" i="54"/>
  <c r="K149" i="54"/>
  <c r="K150" i="54"/>
  <c r="K151" i="54"/>
  <c r="K152" i="54"/>
  <c r="K153" i="54"/>
  <c r="K154" i="54"/>
  <c r="K155" i="54"/>
  <c r="K156" i="54"/>
  <c r="K157" i="54"/>
  <c r="K158" i="54"/>
  <c r="K159" i="54"/>
  <c r="K160" i="54"/>
  <c r="K161" i="54"/>
  <c r="K162" i="54"/>
  <c r="K163" i="54"/>
  <c r="K164" i="54"/>
  <c r="K165" i="54"/>
  <c r="K166" i="54"/>
  <c r="K167" i="54"/>
  <c r="K168" i="54"/>
  <c r="K169" i="54"/>
  <c r="K170" i="54"/>
  <c r="K171" i="54"/>
  <c r="K172" i="54"/>
  <c r="K173" i="54"/>
  <c r="K174" i="54"/>
  <c r="K175" i="54"/>
  <c r="K176" i="54"/>
  <c r="K177" i="54"/>
  <c r="K178" i="54"/>
  <c r="K179" i="54"/>
  <c r="K180" i="54"/>
  <c r="K181" i="54"/>
  <c r="K182" i="54"/>
  <c r="K183" i="54"/>
  <c r="K184" i="54"/>
  <c r="K185" i="54"/>
  <c r="K186" i="54"/>
  <c r="K187" i="54"/>
  <c r="K188" i="54"/>
  <c r="K189" i="54"/>
  <c r="K190" i="54"/>
  <c r="K191" i="54"/>
  <c r="K192" i="54"/>
  <c r="K193" i="54"/>
  <c r="K194" i="54"/>
  <c r="K195" i="54"/>
  <c r="K196" i="54"/>
  <c r="K197" i="54"/>
  <c r="K198" i="54"/>
  <c r="K199" i="54"/>
  <c r="K200" i="54"/>
  <c r="K201" i="54"/>
  <c r="K202" i="54"/>
  <c r="K203" i="54"/>
  <c r="K204" i="54"/>
  <c r="K205" i="54"/>
  <c r="K206" i="54"/>
  <c r="K207" i="54"/>
  <c r="K208" i="54"/>
  <c r="K209" i="54"/>
  <c r="K210" i="54"/>
  <c r="K211" i="54"/>
  <c r="K212" i="54"/>
  <c r="K213" i="54"/>
  <c r="K214" i="54"/>
  <c r="K215" i="54"/>
  <c r="K216" i="54"/>
  <c r="K217" i="54"/>
  <c r="K218" i="54"/>
  <c r="K219" i="54"/>
  <c r="K220" i="54"/>
  <c r="K221" i="54"/>
  <c r="K222" i="54"/>
  <c r="K223" i="54"/>
  <c r="K224" i="54"/>
  <c r="K225" i="54"/>
  <c r="K226" i="54"/>
  <c r="K227" i="54"/>
  <c r="K228" i="54"/>
  <c r="K229" i="54"/>
  <c r="K230" i="54"/>
  <c r="K231" i="54"/>
  <c r="K232" i="54"/>
  <c r="K233" i="54"/>
  <c r="K234" i="54"/>
  <c r="K235" i="54"/>
  <c r="K236" i="54"/>
  <c r="K237" i="54"/>
  <c r="K238" i="54"/>
  <c r="K239" i="54"/>
  <c r="K240" i="54"/>
  <c r="K241" i="54"/>
  <c r="K242" i="54"/>
  <c r="K243" i="54"/>
  <c r="K244" i="54"/>
  <c r="K245" i="54"/>
  <c r="K246" i="54"/>
  <c r="K247" i="54"/>
  <c r="K248" i="54"/>
  <c r="K249" i="54"/>
  <c r="K250" i="54"/>
  <c r="K251" i="54"/>
  <c r="K252" i="54"/>
  <c r="K253" i="54"/>
  <c r="K254" i="54"/>
  <c r="K255" i="54"/>
  <c r="K256" i="54"/>
  <c r="K257" i="54"/>
  <c r="K258" i="54"/>
  <c r="K259" i="54"/>
  <c r="K260" i="54"/>
  <c r="K261" i="54"/>
  <c r="K262" i="54"/>
  <c r="K263" i="54"/>
  <c r="K264" i="54"/>
  <c r="K265" i="54"/>
  <c r="K266" i="54"/>
  <c r="K267" i="54"/>
  <c r="K268" i="54"/>
  <c r="K269" i="54"/>
  <c r="K270" i="54"/>
  <c r="K271" i="54"/>
  <c r="K272" i="54"/>
  <c r="K273" i="54"/>
  <c r="K274" i="54"/>
  <c r="K275" i="54"/>
  <c r="K276" i="54"/>
  <c r="K277" i="54"/>
  <c r="K278" i="54"/>
  <c r="K279" i="54"/>
  <c r="K280" i="54"/>
  <c r="K281" i="54"/>
  <c r="K282" i="54"/>
  <c r="K283" i="54"/>
  <c r="K284" i="54"/>
  <c r="K285" i="54"/>
  <c r="K286" i="54"/>
  <c r="K287" i="54"/>
  <c r="K288" i="54"/>
  <c r="K289" i="54"/>
  <c r="K290" i="54"/>
  <c r="K291" i="54"/>
  <c r="K292" i="54"/>
  <c r="K293" i="54"/>
  <c r="K294" i="54"/>
  <c r="K295" i="54"/>
  <c r="K296" i="54"/>
  <c r="K297" i="54"/>
  <c r="K298" i="54"/>
  <c r="K299" i="54"/>
  <c r="K300" i="54"/>
  <c r="K301" i="54"/>
  <c r="K302" i="54"/>
  <c r="K303" i="54"/>
  <c r="K304" i="54"/>
  <c r="K305" i="54"/>
  <c r="K306" i="54"/>
  <c r="K307" i="54"/>
  <c r="K308" i="54"/>
  <c r="K309" i="54"/>
  <c r="K310" i="54"/>
  <c r="K311" i="54"/>
  <c r="K312" i="54"/>
  <c r="K313" i="54"/>
  <c r="K314" i="54"/>
  <c r="K315" i="54"/>
  <c r="K316" i="54"/>
  <c r="K317" i="54"/>
  <c r="K318" i="54"/>
  <c r="K319" i="54"/>
  <c r="K320" i="54"/>
  <c r="K321" i="54"/>
  <c r="K322" i="54"/>
  <c r="K323" i="54"/>
  <c r="K324" i="54"/>
  <c r="K325" i="54"/>
  <c r="K326" i="54"/>
  <c r="K327" i="54"/>
  <c r="K328" i="54"/>
  <c r="K329" i="54"/>
  <c r="K330" i="54"/>
  <c r="K331" i="54"/>
  <c r="K332" i="54"/>
  <c r="K333" i="54"/>
  <c r="K334" i="54"/>
  <c r="K335" i="54"/>
  <c r="K336" i="54"/>
  <c r="K337" i="54"/>
  <c r="K338" i="54"/>
  <c r="K339" i="54"/>
  <c r="K340" i="54"/>
  <c r="K341" i="54"/>
  <c r="K342" i="54"/>
  <c r="K343" i="54"/>
  <c r="K344" i="54"/>
  <c r="K345" i="54"/>
  <c r="K346" i="54"/>
  <c r="K347" i="54"/>
  <c r="K348" i="54"/>
  <c r="K349" i="54"/>
  <c r="K350" i="54"/>
  <c r="K351" i="54"/>
  <c r="K352" i="54"/>
  <c r="K353" i="54"/>
  <c r="K354" i="54"/>
  <c r="K355" i="54"/>
  <c r="K356" i="54"/>
  <c r="K357" i="54"/>
  <c r="K358" i="54"/>
  <c r="K359" i="54"/>
  <c r="K360" i="54"/>
  <c r="K361" i="54"/>
  <c r="K362" i="54"/>
  <c r="K363" i="54"/>
  <c r="K364" i="54"/>
  <c r="K365" i="54"/>
  <c r="K366" i="54"/>
  <c r="K367" i="54"/>
  <c r="K368" i="54"/>
  <c r="K369" i="54"/>
  <c r="K370" i="54"/>
  <c r="K371" i="54"/>
  <c r="K372" i="54"/>
  <c r="K373" i="54"/>
  <c r="K374" i="54"/>
  <c r="K375" i="54"/>
  <c r="K376" i="54"/>
  <c r="K377" i="54"/>
  <c r="K378" i="54"/>
  <c r="K379" i="54"/>
  <c r="K380" i="54"/>
  <c r="K381" i="54"/>
  <c r="K382" i="54"/>
  <c r="K383" i="54"/>
  <c r="K384" i="54"/>
  <c r="K385" i="54"/>
  <c r="K386" i="54"/>
  <c r="K387" i="54"/>
  <c r="K388" i="54"/>
  <c r="K389" i="54"/>
  <c r="K390" i="54"/>
  <c r="K391" i="54"/>
  <c r="K392" i="54"/>
  <c r="K393" i="54"/>
  <c r="K394" i="54"/>
  <c r="K395" i="54"/>
  <c r="K396" i="54"/>
  <c r="K397" i="54"/>
  <c r="K398" i="54"/>
  <c r="K399" i="54"/>
  <c r="K400" i="54"/>
  <c r="K401" i="54"/>
  <c r="K402" i="54"/>
  <c r="K403" i="54"/>
  <c r="K404" i="54"/>
  <c r="K405" i="54"/>
  <c r="K406" i="54"/>
  <c r="K407" i="54"/>
  <c r="K408" i="54"/>
  <c r="K409" i="54"/>
  <c r="K410" i="54"/>
  <c r="K411" i="54"/>
  <c r="K412" i="54"/>
  <c r="K413" i="54"/>
  <c r="K414" i="54"/>
  <c r="K415" i="54"/>
  <c r="K416" i="54"/>
  <c r="K417" i="54"/>
  <c r="K418" i="54"/>
  <c r="K419" i="54"/>
  <c r="K420" i="54"/>
  <c r="K421" i="54"/>
  <c r="K422" i="54"/>
  <c r="K423" i="54"/>
  <c r="K424" i="54"/>
  <c r="K425" i="54"/>
  <c r="K426" i="54"/>
  <c r="K427" i="54"/>
  <c r="K428" i="54"/>
  <c r="K429" i="54"/>
  <c r="K430" i="54"/>
  <c r="K431" i="54"/>
  <c r="K432" i="54"/>
  <c r="K433" i="54"/>
  <c r="K434" i="54"/>
  <c r="K435" i="54"/>
  <c r="K436" i="54"/>
  <c r="K437" i="54"/>
  <c r="K438" i="54"/>
  <c r="K439" i="54"/>
  <c r="K4" i="54"/>
  <c r="H110" i="13" l="1"/>
  <c r="H137" i="13"/>
  <c r="H142" i="13"/>
  <c r="H150" i="13"/>
  <c r="H182" i="13"/>
  <c r="H250" i="13"/>
  <c r="H304" i="13"/>
  <c r="H388" i="13"/>
  <c r="H434" i="13" l="1"/>
  <c r="H329" i="13"/>
  <c r="H354" i="13"/>
  <c r="H361" i="13"/>
  <c r="H290" i="13"/>
  <c r="H345" i="13"/>
  <c r="H131" i="13"/>
  <c r="H338" i="13"/>
  <c r="H82" i="13"/>
  <c r="H350" i="13"/>
  <c r="H94" i="13"/>
  <c r="H297" i="13"/>
  <c r="H66" i="13"/>
  <c r="H427" i="13"/>
  <c r="H362" i="13"/>
  <c r="H393" i="13"/>
  <c r="H115" i="13"/>
  <c r="H50" i="13"/>
  <c r="H313" i="13"/>
  <c r="H390" i="13"/>
  <c r="H199" i="13"/>
  <c r="H92" i="13"/>
  <c r="H166" i="13"/>
  <c r="H258" i="13"/>
  <c r="H192" i="13"/>
  <c r="H331" i="13"/>
  <c r="H247" i="13"/>
  <c r="H402" i="13"/>
  <c r="H14" i="13"/>
  <c r="H268" i="13"/>
  <c r="H228" i="13"/>
  <c r="H116" i="13"/>
  <c r="H46" i="13"/>
  <c r="H76" i="13"/>
  <c r="H325" i="13"/>
  <c r="H409" i="13"/>
  <c r="H30" i="13"/>
  <c r="H99" i="13"/>
  <c r="H296" i="13"/>
  <c r="H6" i="13"/>
  <c r="H422" i="13"/>
  <c r="H264" i="13"/>
  <c r="H341" i="13"/>
  <c r="H280" i="13"/>
  <c r="H411" i="13"/>
  <c r="H98" i="13"/>
  <c r="H126" i="13"/>
  <c r="H408" i="13"/>
  <c r="H294" i="13"/>
  <c r="H435" i="13"/>
  <c r="H143" i="13"/>
  <c r="H105" i="13"/>
  <c r="H419" i="13"/>
  <c r="H125" i="13"/>
  <c r="H81" i="13"/>
  <c r="H282" i="13"/>
  <c r="H153" i="13"/>
  <c r="H246" i="13"/>
  <c r="H363" i="13"/>
  <c r="H267" i="13"/>
  <c r="H214" i="13"/>
  <c r="H210" i="13"/>
  <c r="H44" i="13"/>
  <c r="H49" i="13"/>
  <c r="H412" i="13"/>
  <c r="H255" i="13"/>
  <c r="H100" i="13"/>
  <c r="H33" i="13"/>
  <c r="H424" i="13"/>
  <c r="H4" i="13"/>
  <c r="H323" i="13"/>
  <c r="H371" i="13"/>
  <c r="H180" i="13"/>
  <c r="H347" i="13"/>
  <c r="H387" i="13"/>
  <c r="H5" i="13"/>
  <c r="H73" i="13"/>
  <c r="H254" i="13"/>
  <c r="H36" i="13"/>
  <c r="H376" i="13"/>
  <c r="H28" i="13"/>
  <c r="H392" i="13"/>
  <c r="H11" i="13"/>
  <c r="H212" i="13"/>
  <c r="H83" i="13"/>
  <c r="H200" i="13"/>
  <c r="H418" i="13"/>
  <c r="H15" i="13"/>
  <c r="H34" i="13"/>
  <c r="H377" i="13"/>
  <c r="H281" i="13"/>
  <c r="H27" i="13" l="1"/>
  <c r="H279" i="13"/>
  <c r="H152" i="13"/>
  <c r="H263" i="13"/>
  <c r="H295" i="13"/>
  <c r="H317" i="13"/>
  <c r="H54" i="13"/>
  <c r="H397" i="13"/>
  <c r="H107" i="13"/>
  <c r="H102" i="13"/>
  <c r="H306" i="13"/>
  <c r="H352" i="13"/>
  <c r="H101" i="13"/>
  <c r="H322" i="13"/>
  <c r="H43" i="13"/>
  <c r="H257" i="13"/>
  <c r="H133" i="13"/>
  <c r="H12" i="13"/>
  <c r="H415" i="13"/>
  <c r="H273" i="13"/>
  <c r="H91" i="13"/>
  <c r="H386" i="13"/>
  <c r="H370" i="13"/>
  <c r="H413" i="13"/>
  <c r="H224" i="13"/>
  <c r="H378" i="13"/>
  <c r="H410" i="13"/>
  <c r="H314" i="13"/>
  <c r="H368" i="13"/>
  <c r="H287" i="13"/>
  <c r="H216" i="13"/>
  <c r="H51" i="13"/>
  <c r="H20" i="13"/>
  <c r="H218" i="13"/>
  <c r="H278" i="13"/>
  <c r="H299" i="13"/>
  <c r="H375" i="13"/>
  <c r="H364" i="13"/>
  <c r="H348" i="13"/>
  <c r="H234" i="13"/>
  <c r="H223" i="13"/>
  <c r="H32" i="13"/>
  <c r="H164" i="13"/>
  <c r="H80" i="13"/>
  <c r="H262" i="13"/>
  <c r="H95" i="13"/>
  <c r="H243" i="13"/>
  <c r="H31" i="13"/>
  <c r="H438" i="13"/>
  <c r="H227" i="13"/>
  <c r="H147" i="13"/>
  <c r="H421" i="13"/>
  <c r="H437" i="13"/>
  <c r="H53" i="13"/>
  <c r="H311" i="13"/>
  <c r="H202" i="13"/>
  <c r="H359" i="13"/>
  <c r="H79" i="13"/>
  <c r="H407" i="13"/>
  <c r="H69" i="13"/>
  <c r="H380" i="13"/>
  <c r="H336" i="13"/>
  <c r="H89" i="13"/>
  <c r="H316" i="13"/>
  <c r="H238" i="13"/>
  <c r="H48" i="13"/>
  <c r="H357" i="13"/>
  <c r="H292" i="13"/>
  <c r="H217" i="13"/>
  <c r="H229" i="13"/>
  <c r="H276" i="13"/>
  <c r="H277" i="13"/>
  <c r="H405" i="13"/>
  <c r="H128" i="13"/>
  <c r="H248" i="13"/>
  <c r="H62" i="13"/>
  <c r="H120" i="13"/>
  <c r="H367" i="13"/>
  <c r="H399" i="13"/>
  <c r="H285" i="13"/>
  <c r="H93" i="13"/>
  <c r="H291" i="13"/>
  <c r="H158" i="13"/>
  <c r="H302" i="13"/>
  <c r="H256" i="13"/>
  <c r="H205" i="13"/>
  <c r="H71" i="13"/>
  <c r="H106" i="13"/>
  <c r="H398" i="13"/>
  <c r="H103" i="13"/>
  <c r="H40" i="13"/>
  <c r="H245" i="13"/>
  <c r="H327" i="13"/>
  <c r="H355" i="13"/>
  <c r="H72" i="13"/>
  <c r="H420" i="13"/>
  <c r="H122" i="13"/>
  <c r="H340" i="13"/>
  <c r="H221" i="13"/>
  <c r="H104" i="13"/>
  <c r="H57" i="13"/>
  <c r="H189" i="13"/>
  <c r="H144" i="13"/>
  <c r="H61" i="13"/>
  <c r="H303" i="13"/>
  <c r="H171" i="13"/>
  <c r="H7" i="13"/>
  <c r="H55" i="13"/>
  <c r="H272" i="13"/>
  <c r="H204" i="13"/>
  <c r="H288" i="13"/>
  <c r="H252" i="13"/>
  <c r="H382" i="13"/>
  <c r="H140" i="13"/>
  <c r="H155" i="13"/>
  <c r="H23" i="13"/>
  <c r="H56" i="13"/>
  <c r="H138" i="13"/>
  <c r="H417" i="13"/>
  <c r="H433" i="13"/>
  <c r="H136" i="13"/>
  <c r="H301" i="13"/>
  <c r="H74" i="13"/>
  <c r="H334" i="13"/>
  <c r="H235" i="13"/>
  <c r="H318" i="13"/>
  <c r="H321" i="13"/>
  <c r="H220" i="13"/>
  <c r="H90" i="13"/>
  <c r="H401" i="13"/>
  <c r="H29" i="13"/>
  <c r="H356" i="13"/>
  <c r="H308" i="13"/>
  <c r="H87" i="13"/>
  <c r="H305" i="13"/>
  <c r="H156" i="13"/>
  <c r="H385" i="13"/>
  <c r="H121" i="13"/>
  <c r="H123" i="13"/>
  <c r="H239" i="13"/>
  <c r="H45" i="13"/>
  <c r="H436" i="13"/>
  <c r="H84" i="13"/>
  <c r="H113" i="13"/>
  <c r="H197" i="13"/>
  <c r="H351" i="13"/>
  <c r="H395" i="13"/>
  <c r="H85" i="13"/>
  <c r="H396" i="13"/>
  <c r="H149" i="13"/>
  <c r="H16" i="13"/>
  <c r="H139" i="13"/>
  <c r="H190" i="13"/>
  <c r="H384" i="13"/>
  <c r="H177" i="13"/>
  <c r="H188" i="13"/>
  <c r="H236" i="13"/>
  <c r="H253" i="13"/>
  <c r="H269" i="13"/>
  <c r="H366" i="13"/>
  <c r="H414" i="13"/>
  <c r="H430" i="13"/>
  <c r="H8" i="13"/>
  <c r="H24" i="13"/>
  <c r="H88" i="13"/>
  <c r="H172" i="13"/>
  <c r="H237" i="13"/>
  <c r="H270" i="13"/>
  <c r="H286" i="13"/>
  <c r="H319" i="13"/>
  <c r="H335" i="13"/>
  <c r="H383" i="13"/>
  <c r="H431" i="13"/>
  <c r="H241" i="13"/>
  <c r="H251" i="13"/>
  <c r="H41" i="13"/>
  <c r="H26" i="13"/>
  <c r="H191" i="13"/>
  <c r="H400" i="13"/>
  <c r="H96" i="13"/>
  <c r="H168" i="13"/>
  <c r="H209" i="13"/>
  <c r="H271" i="13"/>
  <c r="H320" i="13"/>
  <c r="H17" i="13"/>
  <c r="H130" i="13"/>
  <c r="H181" i="13"/>
  <c r="H77" i="13"/>
  <c r="H222" i="13"/>
  <c r="H242" i="13"/>
  <c r="H161" i="13"/>
  <c r="H176" i="13"/>
  <c r="H274" i="13"/>
  <c r="H97" i="13"/>
  <c r="H324" i="13"/>
  <c r="H404" i="13"/>
  <c r="H118" i="13"/>
  <c r="H35" i="13"/>
  <c r="H365" i="13"/>
  <c r="H429" i="13"/>
  <c r="H346" i="13"/>
  <c r="H119" i="13"/>
  <c r="H337" i="13"/>
  <c r="H426" i="13"/>
  <c r="H10" i="13"/>
  <c r="H22" i="13"/>
  <c r="H174" i="13"/>
  <c r="H333" i="13"/>
  <c r="H381" i="13"/>
  <c r="H203" i="13"/>
  <c r="H19" i="13"/>
  <c r="H86" i="13"/>
  <c r="H207" i="13"/>
  <c r="H300" i="13"/>
  <c r="H65" i="13"/>
  <c r="H114" i="13"/>
  <c r="H148" i="13"/>
  <c r="H165" i="13"/>
  <c r="H198" i="13"/>
  <c r="H230" i="13"/>
  <c r="H344" i="13"/>
  <c r="H360" i="13"/>
  <c r="H78" i="13"/>
  <c r="H111" i="13"/>
  <c r="H127" i="13"/>
  <c r="H145" i="13"/>
  <c r="H162" i="13"/>
  <c r="H178" i="13"/>
  <c r="H195" i="13"/>
  <c r="H211" i="13"/>
  <c r="H260" i="13"/>
  <c r="H309" i="13"/>
  <c r="H373" i="13"/>
  <c r="H389" i="13"/>
  <c r="H59" i="13"/>
  <c r="H75" i="13"/>
  <c r="H124" i="13"/>
  <c r="H141" i="13"/>
  <c r="H159" i="13"/>
  <c r="H175" i="13"/>
  <c r="H208" i="13"/>
  <c r="H240" i="13"/>
  <c r="H289" i="13"/>
  <c r="H60" i="13"/>
  <c r="H160" i="13"/>
  <c r="H193" i="13"/>
  <c r="H307" i="13"/>
  <c r="H339" i="13"/>
  <c r="H403" i="13"/>
  <c r="H249" i="13"/>
  <c r="H328" i="13"/>
  <c r="H109" i="13"/>
  <c r="H194" i="13"/>
  <c r="H134" i="13"/>
  <c r="H186" i="13"/>
  <c r="H275" i="13"/>
  <c r="H259" i="13"/>
  <c r="H13" i="13"/>
  <c r="H226" i="13"/>
  <c r="H372" i="13"/>
  <c r="H108" i="13"/>
  <c r="H225" i="13"/>
  <c r="H312" i="13"/>
  <c r="H349" i="13"/>
  <c r="H219" i="13"/>
  <c r="H58" i="13"/>
  <c r="H42" i="13"/>
  <c r="H284" i="13"/>
  <c r="H135" i="13"/>
  <c r="H170" i="13"/>
  <c r="H187" i="13"/>
  <c r="H330" i="13"/>
  <c r="H369" i="13"/>
  <c r="H353" i="13"/>
  <c r="H132" i="13"/>
  <c r="H265" i="13"/>
  <c r="H39" i="13"/>
  <c r="H70" i="13"/>
  <c r="H394" i="13"/>
  <c r="H67" i="13"/>
  <c r="H21" i="13"/>
  <c r="H37" i="13"/>
  <c r="H169" i="13"/>
  <c r="H283" i="13"/>
  <c r="H332" i="13"/>
  <c r="H428" i="13"/>
  <c r="H18" i="13"/>
  <c r="H183" i="13"/>
  <c r="H215" i="13"/>
  <c r="H231" i="13"/>
  <c r="H425" i="13"/>
  <c r="H47" i="13"/>
  <c r="H63" i="13"/>
  <c r="H112" i="13"/>
  <c r="H146" i="13"/>
  <c r="H163" i="13"/>
  <c r="H179" i="13"/>
  <c r="H196" i="13"/>
  <c r="H244" i="13"/>
  <c r="H261" i="13"/>
  <c r="H293" i="13"/>
  <c r="H310" i="13"/>
  <c r="H326" i="13"/>
  <c r="H342" i="13"/>
  <c r="H358" i="13"/>
  <c r="H374" i="13"/>
  <c r="H406" i="13"/>
  <c r="H64" i="13"/>
  <c r="H129" i="13"/>
  <c r="H213" i="13"/>
  <c r="H343" i="13"/>
  <c r="H391" i="13"/>
  <c r="H423" i="13"/>
  <c r="H157" i="13"/>
  <c r="H9" i="13"/>
  <c r="H173" i="13"/>
  <c r="H25" i="13"/>
  <c r="H206" i="13"/>
  <c r="H416" i="13"/>
  <c r="H432" i="13"/>
  <c r="H38" i="13"/>
  <c r="H154" i="13"/>
  <c r="H151" i="13"/>
  <c r="H167" i="13"/>
  <c r="H184" i="13"/>
  <c r="H232" i="13"/>
  <c r="H52" i="13"/>
  <c r="H68" i="13"/>
  <c r="H117" i="13"/>
  <c r="H185" i="13"/>
  <c r="H201" i="13"/>
  <c r="H233" i="13"/>
  <c r="H266" i="13"/>
  <c r="H298" i="13"/>
  <c r="H315" i="13"/>
  <c r="H379" i="13"/>
  <c r="H3" i="13" l="1"/>
  <c r="L4" i="13" l="1"/>
  <c r="L5" i="13"/>
  <c r="L6" i="13"/>
  <c r="L7" i="13"/>
  <c r="L8" i="13"/>
  <c r="L9" i="13"/>
  <c r="L10" i="13"/>
  <c r="L11" i="13"/>
  <c r="L12" i="13"/>
  <c r="L13" i="13"/>
  <c r="L14" i="13"/>
  <c r="L15" i="13"/>
  <c r="L16" i="13"/>
  <c r="L17" i="13"/>
  <c r="L18"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L183" i="13"/>
  <c r="L184" i="13"/>
  <c r="L185" i="13"/>
  <c r="L186" i="13"/>
  <c r="L187" i="13"/>
  <c r="L188" i="13"/>
  <c r="L189" i="13"/>
  <c r="L190" i="13"/>
  <c r="L191" i="13"/>
  <c r="L192" i="13"/>
  <c r="L193" i="13"/>
  <c r="L194" i="13"/>
  <c r="L195" i="13"/>
  <c r="L196" i="13"/>
  <c r="L197" i="13"/>
  <c r="L198" i="13"/>
  <c r="L199" i="13"/>
  <c r="L200" i="13"/>
  <c r="L201" i="13"/>
  <c r="L202" i="13"/>
  <c r="L203" i="13"/>
  <c r="L204" i="13"/>
  <c r="L205" i="13"/>
  <c r="L206" i="13"/>
  <c r="L207" i="13"/>
  <c r="L208" i="13"/>
  <c r="L209" i="13"/>
  <c r="L210" i="13"/>
  <c r="L211" i="13"/>
  <c r="L212" i="13"/>
  <c r="L213" i="13"/>
  <c r="L214" i="13"/>
  <c r="L215" i="13"/>
  <c r="L216" i="13"/>
  <c r="L217" i="13"/>
  <c r="L218" i="13"/>
  <c r="L219" i="13"/>
  <c r="L220" i="13"/>
  <c r="L221" i="13"/>
  <c r="L222" i="13"/>
  <c r="L223" i="13"/>
  <c r="L224" i="13"/>
  <c r="L225" i="13"/>
  <c r="L226" i="13"/>
  <c r="L227" i="13"/>
  <c r="L228" i="13"/>
  <c r="L229" i="13"/>
  <c r="L230" i="13"/>
  <c r="L231" i="13"/>
  <c r="L232" i="13"/>
  <c r="L233" i="13"/>
  <c r="L234" i="13"/>
  <c r="L235" i="13"/>
  <c r="L236" i="13"/>
  <c r="L237" i="13"/>
  <c r="L238" i="13"/>
  <c r="L239" i="13"/>
  <c r="L240" i="13"/>
  <c r="L241" i="13"/>
  <c r="L242" i="13"/>
  <c r="L243" i="13"/>
  <c r="L244" i="13"/>
  <c r="L245" i="13"/>
  <c r="L246" i="13"/>
  <c r="L247" i="13"/>
  <c r="L248" i="13"/>
  <c r="L249" i="13"/>
  <c r="L250" i="13"/>
  <c r="L251" i="13"/>
  <c r="L252" i="13"/>
  <c r="L253" i="13"/>
  <c r="L254" i="13"/>
  <c r="L255" i="13"/>
  <c r="L256" i="13"/>
  <c r="L257" i="13"/>
  <c r="L258" i="13"/>
  <c r="L259" i="13"/>
  <c r="L260" i="13"/>
  <c r="L261" i="13"/>
  <c r="L262" i="13"/>
  <c r="L263" i="13"/>
  <c r="L264" i="13"/>
  <c r="L265" i="13"/>
  <c r="L266" i="13"/>
  <c r="L267" i="13"/>
  <c r="L268" i="13"/>
  <c r="L269" i="13"/>
  <c r="L270" i="13"/>
  <c r="L271" i="13"/>
  <c r="L272" i="13"/>
  <c r="L273" i="13"/>
  <c r="L274" i="13"/>
  <c r="L275" i="13"/>
  <c r="L276" i="13"/>
  <c r="L277" i="13"/>
  <c r="L278" i="13"/>
  <c r="L279" i="13"/>
  <c r="L280" i="13"/>
  <c r="L281" i="13"/>
  <c r="L282" i="13"/>
  <c r="L283" i="13"/>
  <c r="L284" i="13"/>
  <c r="L285" i="13"/>
  <c r="L286" i="13"/>
  <c r="L287" i="13"/>
  <c r="L288" i="13"/>
  <c r="L289" i="13"/>
  <c r="L290" i="13"/>
  <c r="L291" i="13"/>
  <c r="L292" i="13"/>
  <c r="L293" i="13"/>
  <c r="L294" i="13"/>
  <c r="L295" i="13"/>
  <c r="L296" i="13"/>
  <c r="L297" i="13"/>
  <c r="L298" i="13"/>
  <c r="L299" i="13"/>
  <c r="L300" i="13"/>
  <c r="L301" i="13"/>
  <c r="L302" i="13"/>
  <c r="L303" i="13"/>
  <c r="L304" i="13"/>
  <c r="J304" i="13" s="1"/>
  <c r="L305" i="13"/>
  <c r="L306" i="13"/>
  <c r="L307" i="13"/>
  <c r="L308" i="13"/>
  <c r="L309" i="13"/>
  <c r="L310" i="13"/>
  <c r="L311" i="13"/>
  <c r="L312" i="13"/>
  <c r="L313" i="13"/>
  <c r="L314" i="13"/>
  <c r="L315" i="13"/>
  <c r="L316" i="13"/>
  <c r="L317" i="13"/>
  <c r="L318" i="13"/>
  <c r="L319" i="13"/>
  <c r="L320" i="13"/>
  <c r="L321" i="13"/>
  <c r="L322" i="13"/>
  <c r="L323" i="13"/>
  <c r="L324" i="13"/>
  <c r="L325" i="13"/>
  <c r="L326" i="13"/>
  <c r="L327" i="13"/>
  <c r="L328" i="13"/>
  <c r="L329" i="13"/>
  <c r="L330" i="13"/>
  <c r="L331" i="13"/>
  <c r="L332" i="13"/>
  <c r="L333" i="13"/>
  <c r="L334" i="13"/>
  <c r="L335" i="13"/>
  <c r="L336" i="13"/>
  <c r="L337" i="13"/>
  <c r="L338" i="13"/>
  <c r="L339" i="13"/>
  <c r="L340" i="13"/>
  <c r="L341" i="13"/>
  <c r="L342" i="13"/>
  <c r="L343" i="13"/>
  <c r="L344" i="13"/>
  <c r="L345" i="13"/>
  <c r="L346" i="13"/>
  <c r="L347" i="13"/>
  <c r="L348" i="13"/>
  <c r="L349" i="13"/>
  <c r="L350" i="13"/>
  <c r="L351" i="13"/>
  <c r="L352" i="13"/>
  <c r="L353" i="13"/>
  <c r="L354" i="13"/>
  <c r="L355" i="13"/>
  <c r="L356" i="13"/>
  <c r="L357" i="13"/>
  <c r="L358" i="13"/>
  <c r="L359" i="13"/>
  <c r="L360" i="13"/>
  <c r="L361" i="13"/>
  <c r="L362" i="13"/>
  <c r="L363" i="13"/>
  <c r="L364" i="13"/>
  <c r="L365" i="13"/>
  <c r="L366" i="13"/>
  <c r="L367" i="13"/>
  <c r="L368" i="13"/>
  <c r="L369" i="13"/>
  <c r="L370" i="13"/>
  <c r="L371" i="13"/>
  <c r="L372" i="13"/>
  <c r="L373" i="13"/>
  <c r="L374" i="13"/>
  <c r="L375" i="13"/>
  <c r="L376" i="13"/>
  <c r="L377" i="13"/>
  <c r="L378" i="13"/>
  <c r="L379" i="13"/>
  <c r="L380" i="13"/>
  <c r="L381" i="13"/>
  <c r="L382" i="13"/>
  <c r="L383" i="13"/>
  <c r="L384" i="13"/>
  <c r="L385" i="13"/>
  <c r="L386" i="13"/>
  <c r="L387" i="13"/>
  <c r="L388" i="13"/>
  <c r="L389" i="13"/>
  <c r="L390" i="13"/>
  <c r="L391" i="13"/>
  <c r="L392" i="13"/>
  <c r="L393" i="13"/>
  <c r="L394" i="13"/>
  <c r="L395" i="13"/>
  <c r="L396" i="13"/>
  <c r="L397" i="13"/>
  <c r="L398" i="13"/>
  <c r="L399" i="13"/>
  <c r="L400" i="13"/>
  <c r="L401" i="13"/>
  <c r="L402" i="13"/>
  <c r="L403" i="13"/>
  <c r="L404" i="13"/>
  <c r="L405" i="13"/>
  <c r="L406" i="13"/>
  <c r="L407" i="13"/>
  <c r="L408" i="13"/>
  <c r="L409" i="13"/>
  <c r="L410" i="13"/>
  <c r="L411" i="13"/>
  <c r="L412" i="13"/>
  <c r="L413" i="13"/>
  <c r="L414" i="13"/>
  <c r="L415" i="13"/>
  <c r="L416" i="13"/>
  <c r="L417" i="13"/>
  <c r="L418" i="13"/>
  <c r="L419" i="13"/>
  <c r="L420" i="13"/>
  <c r="L421" i="13"/>
  <c r="L422" i="13"/>
  <c r="L423" i="13"/>
  <c r="L424" i="13"/>
  <c r="L425" i="13"/>
  <c r="L426" i="13"/>
  <c r="L427" i="13"/>
  <c r="L428" i="13"/>
  <c r="L429" i="13"/>
  <c r="L430" i="13"/>
  <c r="L431" i="13"/>
  <c r="L432" i="13"/>
  <c r="L433" i="13"/>
  <c r="L434" i="13"/>
  <c r="L435" i="13"/>
  <c r="L436" i="13"/>
  <c r="L437" i="13"/>
  <c r="L438" i="13"/>
  <c r="L3" i="13"/>
  <c r="K4" i="13"/>
  <c r="K5" i="13"/>
  <c r="K6"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4" i="13"/>
  <c r="K85" i="13"/>
  <c r="K86" i="13"/>
  <c r="K87" i="13"/>
  <c r="K88" i="13"/>
  <c r="K89" i="13"/>
  <c r="K90" i="13"/>
  <c r="K91" i="13"/>
  <c r="K92" i="13"/>
  <c r="K93" i="13"/>
  <c r="K94" i="13"/>
  <c r="K95" i="13"/>
  <c r="K96" i="13"/>
  <c r="K97" i="13"/>
  <c r="K98" i="13"/>
  <c r="K99" i="13"/>
  <c r="K100" i="13"/>
  <c r="K101" i="13"/>
  <c r="K102" i="13"/>
  <c r="K103" i="13"/>
  <c r="K104" i="13"/>
  <c r="K105" i="13"/>
  <c r="K106" i="13"/>
  <c r="K107" i="13"/>
  <c r="K108" i="13"/>
  <c r="K109" i="13"/>
  <c r="K111" i="13"/>
  <c r="K112" i="13"/>
  <c r="K113" i="13"/>
  <c r="K114" i="13"/>
  <c r="K115" i="13"/>
  <c r="K116" i="13"/>
  <c r="K117" i="13"/>
  <c r="K118" i="13"/>
  <c r="K119" i="13"/>
  <c r="K120" i="13"/>
  <c r="K121" i="13"/>
  <c r="K122" i="13"/>
  <c r="K123" i="13"/>
  <c r="K124" i="13"/>
  <c r="K125" i="13"/>
  <c r="K126" i="13"/>
  <c r="K127" i="13"/>
  <c r="K128" i="13"/>
  <c r="K129" i="13"/>
  <c r="K130" i="13"/>
  <c r="K131" i="13"/>
  <c r="K132" i="13"/>
  <c r="K133" i="13"/>
  <c r="K134" i="13"/>
  <c r="K135" i="13"/>
  <c r="K136" i="13"/>
  <c r="K138" i="13"/>
  <c r="K139" i="13"/>
  <c r="K140" i="13"/>
  <c r="K141" i="13"/>
  <c r="K143" i="13"/>
  <c r="K144" i="13"/>
  <c r="K145" i="13"/>
  <c r="K146" i="13"/>
  <c r="K147" i="13"/>
  <c r="K148" i="13"/>
  <c r="K149" i="13"/>
  <c r="K151" i="13"/>
  <c r="K152" i="13"/>
  <c r="K153" i="13"/>
  <c r="K154" i="13"/>
  <c r="K155" i="13"/>
  <c r="K156" i="13"/>
  <c r="K157" i="13"/>
  <c r="K158" i="13"/>
  <c r="K159" i="13"/>
  <c r="K160" i="13"/>
  <c r="K161" i="13"/>
  <c r="K162" i="13"/>
  <c r="K163" i="13"/>
  <c r="K164" i="13"/>
  <c r="K165" i="13"/>
  <c r="K166" i="13"/>
  <c r="K167" i="13"/>
  <c r="K168" i="13"/>
  <c r="K169" i="13"/>
  <c r="K170" i="13"/>
  <c r="K171" i="13"/>
  <c r="K172" i="13"/>
  <c r="K173" i="13"/>
  <c r="K174" i="13"/>
  <c r="K175" i="13"/>
  <c r="K176" i="13"/>
  <c r="K177" i="13"/>
  <c r="K178" i="13"/>
  <c r="K179" i="13"/>
  <c r="K180" i="13"/>
  <c r="K181" i="13"/>
  <c r="K183" i="13"/>
  <c r="K184" i="13"/>
  <c r="K185" i="13"/>
  <c r="K186" i="13"/>
  <c r="K187" i="13"/>
  <c r="K188" i="13"/>
  <c r="K189" i="13"/>
  <c r="K190" i="13"/>
  <c r="K191" i="13"/>
  <c r="K192" i="13"/>
  <c r="K193" i="13"/>
  <c r="K194" i="13"/>
  <c r="K195" i="13"/>
  <c r="K196" i="13"/>
  <c r="K197" i="13"/>
  <c r="K198" i="13"/>
  <c r="K199" i="13"/>
  <c r="K200" i="13"/>
  <c r="K201" i="13"/>
  <c r="K202" i="13"/>
  <c r="K203" i="13"/>
  <c r="K204" i="13"/>
  <c r="K205" i="13"/>
  <c r="K206" i="13"/>
  <c r="K207" i="13"/>
  <c r="K208" i="13"/>
  <c r="K209" i="13"/>
  <c r="K210" i="13"/>
  <c r="K211" i="13"/>
  <c r="K212" i="13"/>
  <c r="K213" i="13"/>
  <c r="K214" i="13"/>
  <c r="K215" i="13"/>
  <c r="K216" i="13"/>
  <c r="K217" i="13"/>
  <c r="K218" i="13"/>
  <c r="K219" i="13"/>
  <c r="K220" i="13"/>
  <c r="K221" i="13"/>
  <c r="K222" i="13"/>
  <c r="K223" i="13"/>
  <c r="K224" i="13"/>
  <c r="K225" i="13"/>
  <c r="K226" i="13"/>
  <c r="K227" i="13"/>
  <c r="K228" i="13"/>
  <c r="K229" i="13"/>
  <c r="K230" i="13"/>
  <c r="K231" i="13"/>
  <c r="K232" i="13"/>
  <c r="K233" i="13"/>
  <c r="K234" i="13"/>
  <c r="K235" i="13"/>
  <c r="K236" i="13"/>
  <c r="K237" i="13"/>
  <c r="K238" i="13"/>
  <c r="K239" i="13"/>
  <c r="K240" i="13"/>
  <c r="K241" i="13"/>
  <c r="K242" i="13"/>
  <c r="K243" i="13"/>
  <c r="K244" i="13"/>
  <c r="K245" i="13"/>
  <c r="K246" i="13"/>
  <c r="K247" i="13"/>
  <c r="K248" i="13"/>
  <c r="K249" i="13"/>
  <c r="K251" i="13"/>
  <c r="K252" i="13"/>
  <c r="K253" i="13"/>
  <c r="K254" i="13"/>
  <c r="K255" i="13"/>
  <c r="K256" i="13"/>
  <c r="K257" i="13"/>
  <c r="K258" i="13"/>
  <c r="K259" i="13"/>
  <c r="K260" i="13"/>
  <c r="K261" i="13"/>
  <c r="K262" i="13"/>
  <c r="K263" i="13"/>
  <c r="K264" i="13"/>
  <c r="K265" i="13"/>
  <c r="K266" i="13"/>
  <c r="K267" i="13"/>
  <c r="K268" i="13"/>
  <c r="K269" i="13"/>
  <c r="K270" i="13"/>
  <c r="K271" i="13"/>
  <c r="K272" i="13"/>
  <c r="K273" i="13"/>
  <c r="K274" i="13"/>
  <c r="K275" i="13"/>
  <c r="K276" i="13"/>
  <c r="K277" i="13"/>
  <c r="K278" i="13"/>
  <c r="K279" i="13"/>
  <c r="K280" i="13"/>
  <c r="K281" i="13"/>
  <c r="K282" i="13"/>
  <c r="K283" i="13"/>
  <c r="K284" i="13"/>
  <c r="K285" i="13"/>
  <c r="K286" i="13"/>
  <c r="K287" i="13"/>
  <c r="K288" i="13"/>
  <c r="K289" i="13"/>
  <c r="K290" i="13"/>
  <c r="K291" i="13"/>
  <c r="K292" i="13"/>
  <c r="K293" i="13"/>
  <c r="K294" i="13"/>
  <c r="K295" i="13"/>
  <c r="K296" i="13"/>
  <c r="K297" i="13"/>
  <c r="K298" i="13"/>
  <c r="K299" i="13"/>
  <c r="K300" i="13"/>
  <c r="K301" i="13"/>
  <c r="K302" i="13"/>
  <c r="K303" i="13"/>
  <c r="K305" i="13"/>
  <c r="K306" i="13"/>
  <c r="K307" i="13"/>
  <c r="K308" i="13"/>
  <c r="K309" i="13"/>
  <c r="K310" i="13"/>
  <c r="K311" i="13"/>
  <c r="K312" i="13"/>
  <c r="K313" i="13"/>
  <c r="K314" i="13"/>
  <c r="K315" i="13"/>
  <c r="K316" i="13"/>
  <c r="K317" i="13"/>
  <c r="K318" i="13"/>
  <c r="K319" i="13"/>
  <c r="K320" i="13"/>
  <c r="K321" i="13"/>
  <c r="K322" i="13"/>
  <c r="K323" i="13"/>
  <c r="K324" i="13"/>
  <c r="K325" i="13"/>
  <c r="K326" i="13"/>
  <c r="K327" i="13"/>
  <c r="K328" i="13"/>
  <c r="K329" i="13"/>
  <c r="K330" i="13"/>
  <c r="K331" i="13"/>
  <c r="K332" i="13"/>
  <c r="K333" i="13"/>
  <c r="K334" i="13"/>
  <c r="K335" i="13"/>
  <c r="K336" i="13"/>
  <c r="K337" i="13"/>
  <c r="K338" i="13"/>
  <c r="K339" i="13"/>
  <c r="K340" i="13"/>
  <c r="K341" i="13"/>
  <c r="K342" i="13"/>
  <c r="K343" i="13"/>
  <c r="K344" i="13"/>
  <c r="K345" i="13"/>
  <c r="K346" i="13"/>
  <c r="K347" i="13"/>
  <c r="K348" i="13"/>
  <c r="K349" i="13"/>
  <c r="K350" i="13"/>
  <c r="K351" i="13"/>
  <c r="K352" i="13"/>
  <c r="K353" i="13"/>
  <c r="K354" i="13"/>
  <c r="K355" i="13"/>
  <c r="K356" i="13"/>
  <c r="K357" i="13"/>
  <c r="K358" i="13"/>
  <c r="K359" i="13"/>
  <c r="K360" i="13"/>
  <c r="K361" i="13"/>
  <c r="K362" i="13"/>
  <c r="K363" i="13"/>
  <c r="K364" i="13"/>
  <c r="K365" i="13"/>
  <c r="K366" i="13"/>
  <c r="K367" i="13"/>
  <c r="K368" i="13"/>
  <c r="K369" i="13"/>
  <c r="K370" i="13"/>
  <c r="K371" i="13"/>
  <c r="K372" i="13"/>
  <c r="K373" i="13"/>
  <c r="K374" i="13"/>
  <c r="K375" i="13"/>
  <c r="K376" i="13"/>
  <c r="K377" i="13"/>
  <c r="K378" i="13"/>
  <c r="K379" i="13"/>
  <c r="K380" i="13"/>
  <c r="K381" i="13"/>
  <c r="K382" i="13"/>
  <c r="K383" i="13"/>
  <c r="K384" i="13"/>
  <c r="K385" i="13"/>
  <c r="K386" i="13"/>
  <c r="K387" i="13"/>
  <c r="K389" i="13"/>
  <c r="K390" i="13"/>
  <c r="K391" i="13"/>
  <c r="K392" i="13"/>
  <c r="K393" i="13"/>
  <c r="K394" i="13"/>
  <c r="K395" i="13"/>
  <c r="K396" i="13"/>
  <c r="K397" i="13"/>
  <c r="K398" i="13"/>
  <c r="K399" i="13"/>
  <c r="K400" i="13"/>
  <c r="K401" i="13"/>
  <c r="K402" i="13"/>
  <c r="K403" i="13"/>
  <c r="K404" i="13"/>
  <c r="K405" i="13"/>
  <c r="K406" i="13"/>
  <c r="K407" i="13"/>
  <c r="K408" i="13"/>
  <c r="K409" i="13"/>
  <c r="K410" i="13"/>
  <c r="K411" i="13"/>
  <c r="K412" i="13"/>
  <c r="K413" i="13"/>
  <c r="K414" i="13"/>
  <c r="K415" i="13"/>
  <c r="K416" i="13"/>
  <c r="K417" i="13"/>
  <c r="K418" i="13"/>
  <c r="K419" i="13"/>
  <c r="K420" i="13"/>
  <c r="K421" i="13"/>
  <c r="K422" i="13"/>
  <c r="K423" i="13"/>
  <c r="K424" i="13"/>
  <c r="K425" i="13"/>
  <c r="K426" i="13"/>
  <c r="K427" i="13"/>
  <c r="K428" i="13"/>
  <c r="K429" i="13"/>
  <c r="K430" i="13"/>
  <c r="K431" i="13"/>
  <c r="K432" i="13"/>
  <c r="K433" i="13"/>
  <c r="K434" i="13"/>
  <c r="K435" i="13"/>
  <c r="K436" i="13"/>
  <c r="K437" i="13"/>
  <c r="K438" i="13"/>
  <c r="K3" i="13"/>
  <c r="J23" i="13"/>
  <c r="J27" i="13"/>
  <c r="J55" i="13"/>
  <c r="J59" i="13"/>
  <c r="J87" i="13"/>
  <c r="J91" i="13"/>
  <c r="J127" i="13"/>
  <c r="J135" i="13"/>
  <c r="J167" i="13"/>
  <c r="J171" i="13"/>
  <c r="J183" i="13"/>
  <c r="J191" i="13"/>
  <c r="J215" i="13"/>
  <c r="J223" i="13"/>
  <c r="J247" i="13"/>
  <c r="F446" i="64"/>
  <c r="J43" i="13" l="1"/>
  <c r="J155" i="13"/>
  <c r="J107" i="13"/>
  <c r="J75" i="13"/>
  <c r="J151" i="13"/>
  <c r="J103" i="13"/>
  <c r="J71" i="13"/>
  <c r="J39" i="13"/>
  <c r="J383" i="13"/>
  <c r="J319" i="13"/>
  <c r="J427" i="13"/>
  <c r="J419" i="13"/>
  <c r="J367" i="13"/>
  <c r="J351" i="13"/>
  <c r="J335" i="13"/>
  <c r="J403" i="13"/>
  <c r="J399" i="13"/>
  <c r="J11" i="13"/>
  <c r="J7" i="13"/>
  <c r="J239" i="13"/>
  <c r="J231" i="13"/>
  <c r="J207" i="13"/>
  <c r="J199" i="13"/>
  <c r="J119" i="13"/>
  <c r="J111" i="13"/>
  <c r="J379" i="13"/>
  <c r="J363" i="13"/>
  <c r="J347" i="13"/>
  <c r="J331" i="13"/>
  <c r="J435" i="13"/>
  <c r="J415" i="13"/>
  <c r="J395" i="13"/>
  <c r="J375" i="13"/>
  <c r="J359" i="13"/>
  <c r="J343" i="13"/>
  <c r="J327" i="13"/>
  <c r="J311" i="13"/>
  <c r="J179" i="13"/>
  <c r="J163" i="13"/>
  <c r="J147" i="13"/>
  <c r="J99" i="13"/>
  <c r="J83" i="13"/>
  <c r="J67" i="13"/>
  <c r="J51" i="13"/>
  <c r="J35" i="13"/>
  <c r="J19" i="13"/>
  <c r="J315" i="13"/>
  <c r="J431" i="13"/>
  <c r="J411" i="13"/>
  <c r="J387" i="13"/>
  <c r="J371" i="13"/>
  <c r="J355" i="13"/>
  <c r="J339" i="13"/>
  <c r="J323" i="13"/>
  <c r="J307" i="13"/>
  <c r="J175" i="13"/>
  <c r="J159" i="13"/>
  <c r="J143" i="13"/>
  <c r="J95" i="13"/>
  <c r="J79" i="13"/>
  <c r="J63" i="13"/>
  <c r="J47" i="13"/>
  <c r="J31" i="13"/>
  <c r="J15" i="13"/>
  <c r="J137" i="13"/>
  <c r="J279" i="13"/>
  <c r="J263" i="13"/>
  <c r="J295" i="13"/>
  <c r="J4" i="13"/>
  <c r="J388" i="13"/>
  <c r="J425" i="13"/>
  <c r="J409" i="13"/>
  <c r="J393" i="13"/>
  <c r="J291" i="13"/>
  <c r="J275" i="13"/>
  <c r="J271" i="13"/>
  <c r="J259" i="13"/>
  <c r="J303" i="13"/>
  <c r="J287" i="13"/>
  <c r="J255" i="13"/>
  <c r="J423" i="13"/>
  <c r="J407" i="13"/>
  <c r="J391" i="13"/>
  <c r="J299" i="13"/>
  <c r="J283" i="13"/>
  <c r="J267" i="13"/>
  <c r="J251" i="13"/>
  <c r="J139" i="13"/>
  <c r="J142" i="13"/>
  <c r="J384" i="13"/>
  <c r="J376" i="13"/>
  <c r="J368" i="13"/>
  <c r="J360" i="13"/>
  <c r="J352" i="13"/>
  <c r="J348" i="13"/>
  <c r="J344" i="13"/>
  <c r="J340" i="13"/>
  <c r="J336" i="13"/>
  <c r="J332" i="13"/>
  <c r="J328" i="13"/>
  <c r="J324" i="13"/>
  <c r="J320" i="13"/>
  <c r="J316" i="13"/>
  <c r="J312" i="13"/>
  <c r="J308" i="13"/>
  <c r="J144" i="13"/>
  <c r="J180" i="13"/>
  <c r="J176" i="13"/>
  <c r="J172" i="13"/>
  <c r="J168" i="13"/>
  <c r="J164" i="13"/>
  <c r="J160" i="13"/>
  <c r="J156" i="13"/>
  <c r="J152" i="13"/>
  <c r="J108" i="13"/>
  <c r="J104" i="13"/>
  <c r="J100" i="13"/>
  <c r="J96" i="13"/>
  <c r="J92" i="13"/>
  <c r="J88" i="13"/>
  <c r="J84" i="13"/>
  <c r="J80" i="13"/>
  <c r="J76" i="13"/>
  <c r="J72" i="13"/>
  <c r="J68" i="13"/>
  <c r="J64" i="13"/>
  <c r="J60" i="13"/>
  <c r="J56" i="13"/>
  <c r="J52" i="13"/>
  <c r="J48" i="13"/>
  <c r="J44" i="13"/>
  <c r="J40" i="13"/>
  <c r="J36" i="13"/>
  <c r="J32" i="13"/>
  <c r="J24" i="13"/>
  <c r="J8" i="13"/>
  <c r="J248" i="13"/>
  <c r="J244" i="13"/>
  <c r="J240" i="13"/>
  <c r="J232" i="13"/>
  <c r="J228" i="13"/>
  <c r="J224" i="13"/>
  <c r="J216" i="13"/>
  <c r="J212" i="13"/>
  <c r="J208" i="13"/>
  <c r="J200" i="13"/>
  <c r="J196" i="13"/>
  <c r="J192" i="13"/>
  <c r="J184" i="13"/>
  <c r="J136" i="13"/>
  <c r="J132" i="13"/>
  <c r="J128" i="13"/>
  <c r="J120" i="13"/>
  <c r="J116" i="13"/>
  <c r="J112" i="13"/>
  <c r="J302" i="13"/>
  <c r="J254" i="13"/>
  <c r="J222" i="13"/>
  <c r="J9" i="13"/>
  <c r="J257" i="13"/>
  <c r="J380" i="13"/>
  <c r="J372" i="13"/>
  <c r="J364" i="13"/>
  <c r="J356" i="13"/>
  <c r="J300" i="13"/>
  <c r="J296" i="13"/>
  <c r="J292" i="13"/>
  <c r="J288" i="13"/>
  <c r="J284" i="13"/>
  <c r="J280" i="13"/>
  <c r="J276" i="13"/>
  <c r="J272" i="13"/>
  <c r="J268" i="13"/>
  <c r="J264" i="13"/>
  <c r="J260" i="13"/>
  <c r="J256" i="13"/>
  <c r="J252" i="13"/>
  <c r="J140" i="13"/>
  <c r="J436" i="13"/>
  <c r="J432" i="13"/>
  <c r="J428" i="13"/>
  <c r="J424" i="13"/>
  <c r="J420" i="13"/>
  <c r="J416" i="13"/>
  <c r="J412" i="13"/>
  <c r="J408" i="13"/>
  <c r="J404" i="13"/>
  <c r="J400" i="13"/>
  <c r="J396" i="13"/>
  <c r="J392" i="13"/>
  <c r="J149" i="13"/>
  <c r="J235" i="13"/>
  <c r="J219" i="13"/>
  <c r="J195" i="13"/>
  <c r="J131" i="13"/>
  <c r="J115" i="13"/>
  <c r="J245" i="13"/>
  <c r="J241" i="13"/>
  <c r="J229" i="13"/>
  <c r="J213" i="13"/>
  <c r="J209" i="13"/>
  <c r="J197" i="13"/>
  <c r="J133" i="13"/>
  <c r="J117" i="13"/>
  <c r="J113" i="13"/>
  <c r="J385" i="13"/>
  <c r="J129" i="13"/>
  <c r="J5" i="13"/>
  <c r="J377" i="13"/>
  <c r="J361" i="13"/>
  <c r="J369" i="13"/>
  <c r="J357" i="13"/>
  <c r="J341" i="13"/>
  <c r="J305" i="13"/>
  <c r="J145" i="13"/>
  <c r="J6" i="13"/>
  <c r="J243" i="13"/>
  <c r="J227" i="13"/>
  <c r="J211" i="13"/>
  <c r="J203" i="13"/>
  <c r="J187" i="13"/>
  <c r="J123" i="13"/>
  <c r="K439" i="13"/>
  <c r="J293" i="13"/>
  <c r="J277" i="13"/>
  <c r="J273" i="13"/>
  <c r="J261" i="13"/>
  <c r="J353" i="13"/>
  <c r="J225" i="13"/>
  <c r="J97" i="13"/>
  <c r="J28" i="13"/>
  <c r="J12" i="13"/>
  <c r="J373" i="13"/>
  <c r="J337" i="13"/>
  <c r="J325" i="13"/>
  <c r="J309" i="13"/>
  <c r="J46" i="13"/>
  <c r="J13" i="13"/>
  <c r="J321" i="13"/>
  <c r="J193" i="13"/>
  <c r="J65" i="13"/>
  <c r="J236" i="13"/>
  <c r="J220" i="13"/>
  <c r="J204" i="13"/>
  <c r="J188" i="13"/>
  <c r="J148" i="13"/>
  <c r="J124" i="13"/>
  <c r="J16" i="13"/>
  <c r="J437" i="13"/>
  <c r="J433" i="13"/>
  <c r="J421" i="13"/>
  <c r="J405" i="13"/>
  <c r="J401" i="13"/>
  <c r="J389" i="13"/>
  <c r="J181" i="13"/>
  <c r="J177" i="13"/>
  <c r="J165" i="13"/>
  <c r="J101" i="13"/>
  <c r="J85" i="13"/>
  <c r="J81" i="13"/>
  <c r="J69" i="13"/>
  <c r="J53" i="13"/>
  <c r="J49" i="13"/>
  <c r="J37" i="13"/>
  <c r="J21" i="13"/>
  <c r="J17" i="13"/>
  <c r="J349" i="13"/>
  <c r="J345" i="13"/>
  <c r="J333" i="13"/>
  <c r="J329" i="13"/>
  <c r="J317" i="13"/>
  <c r="J313" i="13"/>
  <c r="J301" i="13"/>
  <c r="J297" i="13"/>
  <c r="J285" i="13"/>
  <c r="J281" i="13"/>
  <c r="J269" i="13"/>
  <c r="J265" i="13"/>
  <c r="J253" i="13"/>
  <c r="J249" i="13"/>
  <c r="J237" i="13"/>
  <c r="J233" i="13"/>
  <c r="J221" i="13"/>
  <c r="J217" i="13"/>
  <c r="J205" i="13"/>
  <c r="J201" i="13"/>
  <c r="J189" i="13"/>
  <c r="J185" i="13"/>
  <c r="J173" i="13"/>
  <c r="J169" i="13"/>
  <c r="J157" i="13"/>
  <c r="J153" i="13"/>
  <c r="J141" i="13"/>
  <c r="J125" i="13"/>
  <c r="J121" i="13"/>
  <c r="J109" i="13"/>
  <c r="J105" i="13"/>
  <c r="J93" i="13"/>
  <c r="J89" i="13"/>
  <c r="J77" i="13"/>
  <c r="J73" i="13"/>
  <c r="J61" i="13"/>
  <c r="J57" i="13"/>
  <c r="J45" i="13"/>
  <c r="J41" i="13"/>
  <c r="J29" i="13"/>
  <c r="J25" i="13"/>
  <c r="J417" i="13"/>
  <c r="J289" i="13"/>
  <c r="J161" i="13"/>
  <c r="J33" i="13"/>
  <c r="J20" i="13"/>
  <c r="J429" i="13"/>
  <c r="J413" i="13"/>
  <c r="J397" i="13"/>
  <c r="J381" i="13"/>
  <c r="J365" i="13"/>
  <c r="L439" i="13"/>
  <c r="J334" i="13"/>
  <c r="J318" i="13"/>
  <c r="J286" i="13"/>
  <c r="J270" i="13"/>
  <c r="J238" i="13"/>
  <c r="J206" i="13"/>
  <c r="J190" i="13"/>
  <c r="J174" i="13"/>
  <c r="J158" i="13"/>
  <c r="J126" i="13"/>
  <c r="J110" i="13"/>
  <c r="J94" i="13"/>
  <c r="J78" i="13"/>
  <c r="J62" i="13"/>
  <c r="J30" i="13"/>
  <c r="J14" i="13"/>
  <c r="J438" i="13"/>
  <c r="J434" i="13"/>
  <c r="J430" i="13"/>
  <c r="J426" i="13"/>
  <c r="J422" i="13"/>
  <c r="J418" i="13"/>
  <c r="J414" i="13"/>
  <c r="J410" i="13"/>
  <c r="J406" i="13"/>
  <c r="J402" i="13"/>
  <c r="J398" i="13"/>
  <c r="J394" i="13"/>
  <c r="J390" i="13"/>
  <c r="J386" i="13"/>
  <c r="J382" i="13"/>
  <c r="J378" i="13"/>
  <c r="J374" i="13"/>
  <c r="J370" i="13"/>
  <c r="J366" i="13"/>
  <c r="J362" i="13"/>
  <c r="J358" i="13"/>
  <c r="J354" i="13"/>
  <c r="J350" i="13"/>
  <c r="J346" i="13"/>
  <c r="J342" i="13"/>
  <c r="J338" i="13"/>
  <c r="J330" i="13"/>
  <c r="J326" i="13"/>
  <c r="J322" i="13"/>
  <c r="J314" i="13"/>
  <c r="J310" i="13"/>
  <c r="J306" i="13"/>
  <c r="J298" i="13"/>
  <c r="J294" i="13"/>
  <c r="J290" i="13"/>
  <c r="J282" i="13"/>
  <c r="J278" i="13"/>
  <c r="J274" i="13"/>
  <c r="J266" i="13"/>
  <c r="J262" i="13"/>
  <c r="J258" i="13"/>
  <c r="J250" i="13"/>
  <c r="J246" i="13"/>
  <c r="J242" i="13"/>
  <c r="J234" i="13"/>
  <c r="J230" i="13"/>
  <c r="J226" i="13"/>
  <c r="J218" i="13"/>
  <c r="J214" i="13"/>
  <c r="J210" i="13"/>
  <c r="J202" i="13"/>
  <c r="J198" i="13"/>
  <c r="J194" i="13"/>
  <c r="J186" i="13"/>
  <c r="J182" i="13"/>
  <c r="J178" i="13"/>
  <c r="J170" i="13"/>
  <c r="J166" i="13"/>
  <c r="J162" i="13"/>
  <c r="J154" i="13"/>
  <c r="J150" i="13"/>
  <c r="J146" i="13"/>
  <c r="J138" i="13"/>
  <c r="J134" i="13"/>
  <c r="J130" i="13"/>
  <c r="J122" i="13"/>
  <c r="J118" i="13"/>
  <c r="J114" i="13"/>
  <c r="J106" i="13"/>
  <c r="J102" i="13"/>
  <c r="J98" i="13"/>
  <c r="J90" i="13"/>
  <c r="J86" i="13"/>
  <c r="J82" i="13"/>
  <c r="J74" i="13"/>
  <c r="J70" i="13"/>
  <c r="J66" i="13"/>
  <c r="J58" i="13"/>
  <c r="J54" i="13"/>
  <c r="J50" i="13"/>
  <c r="J42" i="13"/>
  <c r="J38" i="13"/>
  <c r="J34" i="13"/>
  <c r="J26" i="13"/>
  <c r="J22" i="13"/>
  <c r="J18" i="13"/>
  <c r="J10" i="13"/>
  <c r="J3" i="13" l="1"/>
  <c r="G440" i="13"/>
  <c r="F440" i="13"/>
  <c r="F37" i="56" l="1"/>
  <c r="F38" i="56"/>
  <c r="F39" i="56"/>
  <c r="F40" i="56"/>
  <c r="F41" i="56"/>
  <c r="F42" i="56"/>
  <c r="F43" i="56"/>
  <c r="F44" i="56"/>
  <c r="F45" i="56"/>
  <c r="F46" i="56"/>
  <c r="F47" i="56"/>
  <c r="F48" i="56"/>
  <c r="F49" i="56"/>
  <c r="F50" i="56"/>
  <c r="F51" i="56"/>
  <c r="F52" i="56"/>
  <c r="F53" i="56"/>
  <c r="F54" i="56"/>
  <c r="F55" i="56"/>
  <c r="F56" i="56"/>
  <c r="F57" i="56"/>
  <c r="F58" i="56"/>
  <c r="F59" i="56"/>
  <c r="F60" i="56"/>
  <c r="F61" i="56"/>
  <c r="F62" i="56"/>
  <c r="F63" i="56"/>
  <c r="F64" i="56"/>
  <c r="F65" i="56"/>
  <c r="F66" i="56"/>
  <c r="F67" i="56"/>
  <c r="F68" i="56"/>
  <c r="F69" i="56"/>
  <c r="F70" i="56"/>
  <c r="F71" i="56"/>
  <c r="F72" i="56"/>
  <c r="F73" i="56"/>
  <c r="F74" i="56"/>
  <c r="F75" i="56"/>
  <c r="F76" i="56"/>
  <c r="F77" i="56"/>
  <c r="F78" i="56"/>
  <c r="F79" i="56"/>
  <c r="F80" i="56"/>
  <c r="F81" i="56"/>
  <c r="F82" i="56"/>
  <c r="F83" i="56"/>
  <c r="F84" i="56"/>
  <c r="F85" i="56"/>
  <c r="F86" i="56"/>
  <c r="F87" i="56"/>
  <c r="F88" i="56"/>
  <c r="F89" i="56"/>
  <c r="F90" i="56"/>
  <c r="F91" i="56"/>
  <c r="F92" i="56"/>
  <c r="F93" i="56"/>
  <c r="F94" i="56"/>
  <c r="F95" i="56"/>
  <c r="F96" i="56"/>
  <c r="F97" i="56"/>
  <c r="F98" i="56"/>
  <c r="F99" i="56"/>
  <c r="F100" i="56"/>
  <c r="F101" i="56"/>
  <c r="F102" i="56"/>
  <c r="F103" i="56"/>
  <c r="F104" i="56"/>
  <c r="F105" i="56"/>
  <c r="F106" i="56"/>
  <c r="F107" i="56"/>
  <c r="F108" i="56"/>
  <c r="F109" i="56"/>
  <c r="F110" i="56"/>
  <c r="F111" i="56"/>
  <c r="F112" i="56"/>
  <c r="F113" i="56"/>
  <c r="F114" i="56"/>
  <c r="F115" i="56"/>
  <c r="F116" i="56"/>
  <c r="F117" i="56"/>
  <c r="F118" i="56"/>
  <c r="F119" i="56"/>
  <c r="F120" i="56"/>
  <c r="F121" i="56"/>
  <c r="F122" i="56"/>
  <c r="F123" i="56"/>
  <c r="F124" i="56"/>
  <c r="F125" i="56"/>
  <c r="F126" i="56"/>
  <c r="F127" i="56"/>
  <c r="F128" i="56"/>
  <c r="F129" i="56"/>
  <c r="F130" i="56"/>
  <c r="F131" i="56"/>
  <c r="F132" i="56"/>
  <c r="F133" i="56"/>
  <c r="F134" i="56"/>
  <c r="F135" i="56"/>
  <c r="F136" i="56"/>
  <c r="F137" i="56"/>
  <c r="F138" i="56"/>
  <c r="F139" i="56"/>
  <c r="F140" i="56"/>
  <c r="F141" i="56"/>
  <c r="F142" i="56"/>
  <c r="F143" i="56"/>
  <c r="F144" i="56"/>
  <c r="F145" i="56"/>
  <c r="F146" i="56"/>
  <c r="F147" i="56"/>
  <c r="F148" i="56"/>
  <c r="F149" i="56"/>
  <c r="F150" i="56"/>
  <c r="F151" i="56"/>
  <c r="F152" i="56"/>
  <c r="F153" i="56"/>
  <c r="F154" i="56"/>
  <c r="F155" i="56"/>
  <c r="F156" i="56"/>
  <c r="F157" i="56"/>
  <c r="F158" i="56"/>
  <c r="F159" i="56"/>
  <c r="F160" i="56"/>
  <c r="F161" i="56"/>
  <c r="F162" i="56"/>
  <c r="F163" i="56"/>
  <c r="F164" i="56"/>
  <c r="F165" i="56"/>
  <c r="F166" i="56"/>
  <c r="F167" i="56"/>
  <c r="F168" i="56"/>
  <c r="F169" i="56"/>
  <c r="F170" i="56"/>
  <c r="F171" i="56"/>
  <c r="F172" i="56"/>
  <c r="F173" i="56"/>
  <c r="F174" i="56"/>
  <c r="F175" i="56"/>
  <c r="F176" i="56"/>
  <c r="F177" i="56"/>
  <c r="F178" i="56"/>
  <c r="F179" i="56"/>
  <c r="F180" i="56"/>
  <c r="F181" i="56"/>
  <c r="F182" i="56"/>
  <c r="F183" i="56"/>
  <c r="F184" i="56"/>
  <c r="F185" i="56"/>
  <c r="F186" i="56"/>
  <c r="F187" i="56"/>
  <c r="F188" i="56"/>
  <c r="F189" i="56"/>
  <c r="F190" i="56"/>
  <c r="F191" i="56"/>
  <c r="F192" i="56"/>
  <c r="F193" i="56"/>
  <c r="F194" i="56"/>
  <c r="F195" i="56"/>
  <c r="F196" i="56"/>
  <c r="F197" i="56"/>
  <c r="F198" i="56"/>
  <c r="F199" i="56"/>
  <c r="F200" i="56"/>
  <c r="F201" i="56"/>
  <c r="F202" i="56"/>
  <c r="F203" i="56"/>
  <c r="F204" i="56"/>
  <c r="F205" i="56"/>
  <c r="F206" i="56"/>
  <c r="F207" i="56"/>
  <c r="F208" i="56"/>
  <c r="F209" i="56"/>
  <c r="F210" i="56"/>
  <c r="F211" i="56"/>
  <c r="F212" i="56"/>
  <c r="F213" i="56"/>
  <c r="F214" i="56"/>
  <c r="F215" i="56"/>
  <c r="F216" i="56"/>
  <c r="F217" i="56"/>
  <c r="F218" i="56"/>
  <c r="F219" i="56"/>
  <c r="F220" i="56"/>
  <c r="F221" i="56"/>
  <c r="F222" i="56"/>
  <c r="F223" i="56"/>
  <c r="F224" i="56"/>
  <c r="F225" i="56"/>
  <c r="F226" i="56"/>
  <c r="F227" i="56"/>
  <c r="F228" i="56"/>
  <c r="F229" i="56"/>
  <c r="F230" i="56"/>
  <c r="F231" i="56"/>
  <c r="F232" i="56"/>
  <c r="F233" i="56"/>
  <c r="F234" i="56"/>
  <c r="F235" i="56"/>
  <c r="F236" i="56"/>
  <c r="F237" i="56"/>
  <c r="F238" i="56"/>
  <c r="F239" i="56"/>
  <c r="F240" i="56"/>
  <c r="F241" i="56"/>
  <c r="F242" i="56"/>
  <c r="F243" i="56"/>
  <c r="F244" i="56"/>
  <c r="F245" i="56"/>
  <c r="F246" i="56"/>
  <c r="F247" i="56"/>
  <c r="F248" i="56"/>
  <c r="F249" i="56"/>
  <c r="F250" i="56"/>
  <c r="F251" i="56"/>
  <c r="F252" i="56"/>
  <c r="F253" i="56"/>
  <c r="F254" i="56"/>
  <c r="F255" i="56"/>
  <c r="F256" i="56"/>
  <c r="F257" i="56"/>
  <c r="F258" i="56"/>
  <c r="F259" i="56"/>
  <c r="F260" i="56"/>
  <c r="F261" i="56"/>
  <c r="F262" i="56"/>
  <c r="F263" i="56"/>
  <c r="F264" i="56"/>
  <c r="F265" i="56"/>
  <c r="F266" i="56"/>
  <c r="F267" i="56"/>
  <c r="F268" i="56"/>
  <c r="F269" i="56"/>
  <c r="F270" i="56"/>
  <c r="F271" i="56"/>
  <c r="F272" i="56"/>
  <c r="F273" i="56"/>
  <c r="F274" i="56"/>
  <c r="F275" i="56"/>
  <c r="F276" i="56"/>
  <c r="F277" i="56"/>
  <c r="F278" i="56"/>
  <c r="F279" i="56"/>
  <c r="F280" i="56"/>
  <c r="F281" i="56"/>
  <c r="F282" i="56"/>
  <c r="F283" i="56"/>
  <c r="F284" i="56"/>
  <c r="F285" i="56"/>
  <c r="F286" i="56"/>
  <c r="F287" i="56"/>
  <c r="F288" i="56"/>
  <c r="F289" i="56"/>
  <c r="F290" i="56"/>
  <c r="F291" i="56"/>
  <c r="F292" i="56"/>
  <c r="F293" i="56"/>
  <c r="F294" i="56"/>
  <c r="F295" i="56"/>
  <c r="F296" i="56"/>
  <c r="F297" i="56"/>
  <c r="F298" i="56"/>
  <c r="F299" i="56"/>
  <c r="F300" i="56"/>
  <c r="F301" i="56"/>
  <c r="F302" i="56"/>
  <c r="F303" i="56"/>
  <c r="F304" i="56"/>
  <c r="F305" i="56"/>
  <c r="F306" i="56"/>
  <c r="F307" i="56"/>
  <c r="F308" i="56"/>
  <c r="F309" i="56"/>
  <c r="F310" i="56"/>
  <c r="F311" i="56"/>
  <c r="F312" i="56"/>
  <c r="F313" i="56"/>
  <c r="F314" i="56"/>
  <c r="F315" i="56"/>
  <c r="F316" i="56"/>
  <c r="F317" i="56"/>
  <c r="F318" i="56"/>
  <c r="F319" i="56"/>
  <c r="F320" i="56"/>
  <c r="F321" i="56"/>
  <c r="F322" i="56"/>
  <c r="F323" i="56"/>
  <c r="F324" i="56"/>
  <c r="F325" i="56"/>
  <c r="F326" i="56"/>
  <c r="F327" i="56"/>
  <c r="F328" i="56"/>
  <c r="F329" i="56"/>
  <c r="F330" i="56"/>
  <c r="F331" i="56"/>
  <c r="F332" i="56"/>
  <c r="F333" i="56"/>
  <c r="F334" i="56"/>
  <c r="F335" i="56"/>
  <c r="F336" i="56"/>
  <c r="F337" i="56"/>
  <c r="F338" i="56"/>
  <c r="F339" i="56"/>
  <c r="F340" i="56"/>
  <c r="F341" i="56"/>
  <c r="F342" i="56"/>
  <c r="F343" i="56"/>
  <c r="F344" i="56"/>
  <c r="F345" i="56"/>
  <c r="F346" i="56"/>
  <c r="F347" i="56"/>
  <c r="F348" i="56"/>
  <c r="F349" i="56"/>
  <c r="F350" i="56"/>
  <c r="F351" i="56"/>
  <c r="F352" i="56"/>
  <c r="F353" i="56"/>
  <c r="F354" i="56"/>
  <c r="F355" i="56"/>
  <c r="F356" i="56"/>
  <c r="F357" i="56"/>
  <c r="F358" i="56"/>
  <c r="F359" i="56"/>
  <c r="F360" i="56"/>
  <c r="F361" i="56"/>
  <c r="F362" i="56"/>
  <c r="F363" i="56"/>
  <c r="F364" i="56"/>
  <c r="F365" i="56"/>
  <c r="F366" i="56"/>
  <c r="F367" i="56"/>
  <c r="F368" i="56"/>
  <c r="F369" i="56"/>
  <c r="F370" i="56"/>
  <c r="F371" i="56"/>
  <c r="F372" i="56"/>
  <c r="F373" i="56"/>
  <c r="F374" i="56"/>
  <c r="F375" i="56"/>
  <c r="F376" i="56"/>
  <c r="F377" i="56"/>
  <c r="F378" i="56"/>
  <c r="F379" i="56"/>
  <c r="F380" i="56"/>
  <c r="F381" i="56"/>
  <c r="F382" i="56"/>
  <c r="F383" i="56"/>
  <c r="F384" i="56"/>
  <c r="F385" i="56"/>
  <c r="F386" i="56"/>
  <c r="F387" i="56"/>
  <c r="F388" i="56"/>
  <c r="F389" i="56"/>
  <c r="F390" i="56"/>
  <c r="F391" i="56"/>
  <c r="F392" i="56"/>
  <c r="F393" i="56"/>
  <c r="F394" i="56"/>
  <c r="F395" i="56"/>
  <c r="F396" i="56"/>
  <c r="F397" i="56"/>
  <c r="F398" i="56"/>
  <c r="F399" i="56"/>
  <c r="F400" i="56"/>
  <c r="F401" i="56"/>
  <c r="F402" i="56"/>
  <c r="F403" i="56"/>
  <c r="F404" i="56"/>
  <c r="F405" i="56"/>
  <c r="F406" i="56"/>
  <c r="F407" i="56"/>
  <c r="F408" i="56"/>
  <c r="F409" i="56"/>
  <c r="F410" i="56"/>
  <c r="F411" i="56"/>
  <c r="F412" i="56"/>
  <c r="F413" i="56"/>
  <c r="F414" i="56"/>
  <c r="F415" i="56"/>
  <c r="F416" i="56"/>
  <c r="F417" i="56"/>
  <c r="F418" i="56"/>
  <c r="F419" i="56"/>
  <c r="F420" i="56"/>
  <c r="F421" i="56"/>
  <c r="F422" i="56"/>
  <c r="F423" i="56"/>
  <c r="F424" i="56"/>
  <c r="F425" i="56"/>
  <c r="F426" i="56"/>
  <c r="F427" i="56"/>
  <c r="F428" i="56"/>
  <c r="F429" i="56"/>
  <c r="F430" i="56"/>
  <c r="F431" i="56"/>
  <c r="F432" i="56"/>
  <c r="F433" i="56"/>
  <c r="F434" i="56"/>
  <c r="F435" i="56"/>
  <c r="F436" i="56"/>
  <c r="F437" i="56"/>
  <c r="F438" i="56"/>
  <c r="E389" i="54" l="1"/>
  <c r="F389" i="54"/>
  <c r="F445" i="12" l="1"/>
  <c r="E20" i="54" l="1"/>
  <c r="E440" i="15" l="1"/>
  <c r="B6" i="11" s="1"/>
  <c r="N5" i="54" l="1"/>
  <c r="N6" i="54"/>
  <c r="N7" i="54"/>
  <c r="N8" i="54"/>
  <c r="N9" i="54"/>
  <c r="N10" i="54"/>
  <c r="N11" i="54"/>
  <c r="N12" i="54"/>
  <c r="N13" i="54"/>
  <c r="N14" i="54"/>
  <c r="N15" i="54"/>
  <c r="N16" i="54"/>
  <c r="N17" i="54"/>
  <c r="N18" i="54"/>
  <c r="N19" i="54"/>
  <c r="N20" i="54"/>
  <c r="N21" i="54"/>
  <c r="N22" i="54"/>
  <c r="N23" i="54"/>
  <c r="N24" i="54"/>
  <c r="N25" i="54"/>
  <c r="N26" i="54"/>
  <c r="N27" i="54"/>
  <c r="N28" i="54"/>
  <c r="N29" i="54"/>
  <c r="N30" i="54"/>
  <c r="N31" i="54"/>
  <c r="N32" i="54"/>
  <c r="N33" i="54"/>
  <c r="N34" i="54"/>
  <c r="N35" i="54"/>
  <c r="N36" i="54"/>
  <c r="N37" i="54"/>
  <c r="N38" i="54"/>
  <c r="N39" i="54"/>
  <c r="N40" i="54"/>
  <c r="N41" i="54"/>
  <c r="N42" i="54"/>
  <c r="N43" i="54"/>
  <c r="N44" i="54"/>
  <c r="N45" i="54"/>
  <c r="N46" i="54"/>
  <c r="N47" i="54"/>
  <c r="N48" i="54"/>
  <c r="N49" i="54"/>
  <c r="N50" i="54"/>
  <c r="N51" i="54"/>
  <c r="N52" i="54"/>
  <c r="N53" i="54"/>
  <c r="N54" i="54"/>
  <c r="N55" i="54"/>
  <c r="N56" i="54"/>
  <c r="N57" i="54"/>
  <c r="N58" i="54"/>
  <c r="N59" i="54"/>
  <c r="N60" i="54"/>
  <c r="N61" i="54"/>
  <c r="N62" i="54"/>
  <c r="N63" i="54"/>
  <c r="N64" i="54"/>
  <c r="N65" i="54"/>
  <c r="N66" i="54"/>
  <c r="N67" i="54"/>
  <c r="N68" i="54"/>
  <c r="N69" i="54"/>
  <c r="N70" i="54"/>
  <c r="N71" i="54"/>
  <c r="N72" i="54"/>
  <c r="N73" i="54"/>
  <c r="N74" i="54"/>
  <c r="N75" i="54"/>
  <c r="N76" i="54"/>
  <c r="N77" i="54"/>
  <c r="N78" i="54"/>
  <c r="N79" i="54"/>
  <c r="N80" i="54"/>
  <c r="N81" i="54"/>
  <c r="N82" i="54"/>
  <c r="N83" i="54"/>
  <c r="N84" i="54"/>
  <c r="N85" i="54"/>
  <c r="N86" i="54"/>
  <c r="N87" i="54"/>
  <c r="N88" i="54"/>
  <c r="N89" i="54"/>
  <c r="N90" i="54"/>
  <c r="N91" i="54"/>
  <c r="N92" i="54"/>
  <c r="N93" i="54"/>
  <c r="N94" i="54"/>
  <c r="N95" i="54"/>
  <c r="N96" i="54"/>
  <c r="N97" i="54"/>
  <c r="N98" i="54"/>
  <c r="N99" i="54"/>
  <c r="N100" i="54"/>
  <c r="N101" i="54"/>
  <c r="N102" i="54"/>
  <c r="N103" i="54"/>
  <c r="N104" i="54"/>
  <c r="N105" i="54"/>
  <c r="N106" i="54"/>
  <c r="N107" i="54"/>
  <c r="N108" i="54"/>
  <c r="N109" i="54"/>
  <c r="N110" i="54"/>
  <c r="N111" i="54"/>
  <c r="N112" i="54"/>
  <c r="N113" i="54"/>
  <c r="N114" i="54"/>
  <c r="N115" i="54"/>
  <c r="N116" i="54"/>
  <c r="N117" i="54"/>
  <c r="N118" i="54"/>
  <c r="N119" i="54"/>
  <c r="N120" i="54"/>
  <c r="N121" i="54"/>
  <c r="N122" i="54"/>
  <c r="N123" i="54"/>
  <c r="N124" i="54"/>
  <c r="N125" i="54"/>
  <c r="N126" i="54"/>
  <c r="N127" i="54"/>
  <c r="N128" i="54"/>
  <c r="N129" i="54"/>
  <c r="N130" i="54"/>
  <c r="N131" i="54"/>
  <c r="N132" i="54"/>
  <c r="N133" i="54"/>
  <c r="N134" i="54"/>
  <c r="N135" i="54"/>
  <c r="N136" i="54"/>
  <c r="N137" i="54"/>
  <c r="N138" i="54"/>
  <c r="N139" i="54"/>
  <c r="N140" i="54"/>
  <c r="N141" i="54"/>
  <c r="N142" i="54"/>
  <c r="N143" i="54"/>
  <c r="N144" i="54"/>
  <c r="N145" i="54"/>
  <c r="N146" i="54"/>
  <c r="N147" i="54"/>
  <c r="N148" i="54"/>
  <c r="N149" i="54"/>
  <c r="N150" i="54"/>
  <c r="N151" i="54"/>
  <c r="N152" i="54"/>
  <c r="N153" i="54"/>
  <c r="N154" i="54"/>
  <c r="N155" i="54"/>
  <c r="N156" i="54"/>
  <c r="N157" i="54"/>
  <c r="N158" i="54"/>
  <c r="N159" i="54"/>
  <c r="N160" i="54"/>
  <c r="N161" i="54"/>
  <c r="N162" i="54"/>
  <c r="N163" i="54"/>
  <c r="N164" i="54"/>
  <c r="N165" i="54"/>
  <c r="N166" i="54"/>
  <c r="N167" i="54"/>
  <c r="N168" i="54"/>
  <c r="N169" i="54"/>
  <c r="N170" i="54"/>
  <c r="N171" i="54"/>
  <c r="N172" i="54"/>
  <c r="N173" i="54"/>
  <c r="N174" i="54"/>
  <c r="N175" i="54"/>
  <c r="N176" i="54"/>
  <c r="N177" i="54"/>
  <c r="N178" i="54"/>
  <c r="N179" i="54"/>
  <c r="N180" i="54"/>
  <c r="N181" i="54"/>
  <c r="N182" i="54"/>
  <c r="N183" i="54"/>
  <c r="N184" i="54"/>
  <c r="N185" i="54"/>
  <c r="N186" i="54"/>
  <c r="N187" i="54"/>
  <c r="N188" i="54"/>
  <c r="N189" i="54"/>
  <c r="N190" i="54"/>
  <c r="N191" i="54"/>
  <c r="N192" i="54"/>
  <c r="N193" i="54"/>
  <c r="N194" i="54"/>
  <c r="N195" i="54"/>
  <c r="N196" i="54"/>
  <c r="N197" i="54"/>
  <c r="N198" i="54"/>
  <c r="N199" i="54"/>
  <c r="N200" i="54"/>
  <c r="N201" i="54"/>
  <c r="N202" i="54"/>
  <c r="N203" i="54"/>
  <c r="N204" i="54"/>
  <c r="N205" i="54"/>
  <c r="N206" i="54"/>
  <c r="N207" i="54"/>
  <c r="N208" i="54"/>
  <c r="N209" i="54"/>
  <c r="N210" i="54"/>
  <c r="N211" i="54"/>
  <c r="N212" i="54"/>
  <c r="N213" i="54"/>
  <c r="N214" i="54"/>
  <c r="N215" i="54"/>
  <c r="N216" i="54"/>
  <c r="N217" i="54"/>
  <c r="N218" i="54"/>
  <c r="N219" i="54"/>
  <c r="N220" i="54"/>
  <c r="N221" i="54"/>
  <c r="N222" i="54"/>
  <c r="N223" i="54"/>
  <c r="N224" i="54"/>
  <c r="N225" i="54"/>
  <c r="N226" i="54"/>
  <c r="N227" i="54"/>
  <c r="N228" i="54"/>
  <c r="N229" i="54"/>
  <c r="N230" i="54"/>
  <c r="N231" i="54"/>
  <c r="N232" i="54"/>
  <c r="N233" i="54"/>
  <c r="N234" i="54"/>
  <c r="N235" i="54"/>
  <c r="N236" i="54"/>
  <c r="N237" i="54"/>
  <c r="N238" i="54"/>
  <c r="N239" i="54"/>
  <c r="N240" i="54"/>
  <c r="N241" i="54"/>
  <c r="N242" i="54"/>
  <c r="N243" i="54"/>
  <c r="N244" i="54"/>
  <c r="N245" i="54"/>
  <c r="N246" i="54"/>
  <c r="N247" i="54"/>
  <c r="N248" i="54"/>
  <c r="N249" i="54"/>
  <c r="N250" i="54"/>
  <c r="N251" i="54"/>
  <c r="N252" i="54"/>
  <c r="N253" i="54"/>
  <c r="N254" i="54"/>
  <c r="N255" i="54"/>
  <c r="N256" i="54"/>
  <c r="N257" i="54"/>
  <c r="N258" i="54"/>
  <c r="N259" i="54"/>
  <c r="N260" i="54"/>
  <c r="N261" i="54"/>
  <c r="N262" i="54"/>
  <c r="N263" i="54"/>
  <c r="N264" i="54"/>
  <c r="N265" i="54"/>
  <c r="N266" i="54"/>
  <c r="N267" i="54"/>
  <c r="N268" i="54"/>
  <c r="N269" i="54"/>
  <c r="N270" i="54"/>
  <c r="N271" i="54"/>
  <c r="N272" i="54"/>
  <c r="N273" i="54"/>
  <c r="N274" i="54"/>
  <c r="N275" i="54"/>
  <c r="N276" i="54"/>
  <c r="N277" i="54"/>
  <c r="N278" i="54"/>
  <c r="N279" i="54"/>
  <c r="N280" i="54"/>
  <c r="N281" i="54"/>
  <c r="N282" i="54"/>
  <c r="N283" i="54"/>
  <c r="N284" i="54"/>
  <c r="N285" i="54"/>
  <c r="N286" i="54"/>
  <c r="N287" i="54"/>
  <c r="N288" i="54"/>
  <c r="N289" i="54"/>
  <c r="N290" i="54"/>
  <c r="N291" i="54"/>
  <c r="N292" i="54"/>
  <c r="N293" i="54"/>
  <c r="N294" i="54"/>
  <c r="N295" i="54"/>
  <c r="N296" i="54"/>
  <c r="N297" i="54"/>
  <c r="N298" i="54"/>
  <c r="N299" i="54"/>
  <c r="N300" i="54"/>
  <c r="N301" i="54"/>
  <c r="N302" i="54"/>
  <c r="N303" i="54"/>
  <c r="N304" i="54"/>
  <c r="N305" i="54"/>
  <c r="N306" i="54"/>
  <c r="N307" i="54"/>
  <c r="N308" i="54"/>
  <c r="N309" i="54"/>
  <c r="N310" i="54"/>
  <c r="N311" i="54"/>
  <c r="N312" i="54"/>
  <c r="N313" i="54"/>
  <c r="N314" i="54"/>
  <c r="N315" i="54"/>
  <c r="N316" i="54"/>
  <c r="N317" i="54"/>
  <c r="N318" i="54"/>
  <c r="N319" i="54"/>
  <c r="N320" i="54"/>
  <c r="N321" i="54"/>
  <c r="N322" i="54"/>
  <c r="N323" i="54"/>
  <c r="N324" i="54"/>
  <c r="N325" i="54"/>
  <c r="N326" i="54"/>
  <c r="N327" i="54"/>
  <c r="N328" i="54"/>
  <c r="N329" i="54"/>
  <c r="N330" i="54"/>
  <c r="N331" i="54"/>
  <c r="N332" i="54"/>
  <c r="N333" i="54"/>
  <c r="N334" i="54"/>
  <c r="N335" i="54"/>
  <c r="N336" i="54"/>
  <c r="N337" i="54"/>
  <c r="N338" i="54"/>
  <c r="N339" i="54"/>
  <c r="N340" i="54"/>
  <c r="N341" i="54"/>
  <c r="N342" i="54"/>
  <c r="N343" i="54"/>
  <c r="N344" i="54"/>
  <c r="N345" i="54"/>
  <c r="N346" i="54"/>
  <c r="N347" i="54"/>
  <c r="N348" i="54"/>
  <c r="N349" i="54"/>
  <c r="N350" i="54"/>
  <c r="N351" i="54"/>
  <c r="N352" i="54"/>
  <c r="N353" i="54"/>
  <c r="N354" i="54"/>
  <c r="N355" i="54"/>
  <c r="N356" i="54"/>
  <c r="N357" i="54"/>
  <c r="N358" i="54"/>
  <c r="N359" i="54"/>
  <c r="N360" i="54"/>
  <c r="N361" i="54"/>
  <c r="N362" i="54"/>
  <c r="N363" i="54"/>
  <c r="N364" i="54"/>
  <c r="N365" i="54"/>
  <c r="N366" i="54"/>
  <c r="N367" i="54"/>
  <c r="N368" i="54"/>
  <c r="N369" i="54"/>
  <c r="N370" i="54"/>
  <c r="N371" i="54"/>
  <c r="N372" i="54"/>
  <c r="N373" i="54"/>
  <c r="N374" i="54"/>
  <c r="N375" i="54"/>
  <c r="N376" i="54"/>
  <c r="N377" i="54"/>
  <c r="N378" i="54"/>
  <c r="N379" i="54"/>
  <c r="N380" i="54"/>
  <c r="N381" i="54"/>
  <c r="N382" i="54"/>
  <c r="N383" i="54"/>
  <c r="N384" i="54"/>
  <c r="N385" i="54"/>
  <c r="N386" i="54"/>
  <c r="N387" i="54"/>
  <c r="N388" i="54"/>
  <c r="N389" i="54"/>
  <c r="N390" i="54"/>
  <c r="N391" i="54"/>
  <c r="N392" i="54"/>
  <c r="N393" i="54"/>
  <c r="N394" i="54"/>
  <c r="N395" i="54"/>
  <c r="N396" i="54"/>
  <c r="N397" i="54"/>
  <c r="N398" i="54"/>
  <c r="N399" i="54"/>
  <c r="N400" i="54"/>
  <c r="N401" i="54"/>
  <c r="N402" i="54"/>
  <c r="N403" i="54"/>
  <c r="N404" i="54"/>
  <c r="N405" i="54"/>
  <c r="N406" i="54"/>
  <c r="N407" i="54"/>
  <c r="N408" i="54"/>
  <c r="N409" i="54"/>
  <c r="N410" i="54"/>
  <c r="N411" i="54"/>
  <c r="N412" i="54"/>
  <c r="N413" i="54"/>
  <c r="N414" i="54"/>
  <c r="N415" i="54"/>
  <c r="N416" i="54"/>
  <c r="N417" i="54"/>
  <c r="N418" i="54"/>
  <c r="N419" i="54"/>
  <c r="N420" i="54"/>
  <c r="N421" i="54"/>
  <c r="N422" i="54"/>
  <c r="N423" i="54"/>
  <c r="N424" i="54"/>
  <c r="N425" i="54"/>
  <c r="N426" i="54"/>
  <c r="N427" i="54"/>
  <c r="N428" i="54"/>
  <c r="N429" i="54"/>
  <c r="N430" i="54"/>
  <c r="N431" i="54"/>
  <c r="N432" i="54"/>
  <c r="N433" i="54"/>
  <c r="N434" i="54"/>
  <c r="N435" i="54"/>
  <c r="N436" i="54"/>
  <c r="N437" i="54"/>
  <c r="N438" i="54"/>
  <c r="N439" i="54"/>
  <c r="N4" i="54"/>
  <c r="D435" i="52" l="1"/>
  <c r="C435" i="52"/>
  <c r="E438" i="56" l="1"/>
  <c r="E437" i="56"/>
  <c r="E436" i="56"/>
  <c r="E435" i="56"/>
  <c r="E434" i="56"/>
  <c r="E433" i="56"/>
  <c r="E432" i="56"/>
  <c r="E431" i="56"/>
  <c r="E430" i="56"/>
  <c r="E429" i="56"/>
  <c r="E428" i="56"/>
  <c r="E427" i="56"/>
  <c r="E426" i="56"/>
  <c r="E425" i="56"/>
  <c r="E424" i="56"/>
  <c r="E423" i="56"/>
  <c r="E422" i="56"/>
  <c r="E421" i="56"/>
  <c r="E420" i="56"/>
  <c r="E419" i="56"/>
  <c r="E418" i="56"/>
  <c r="E417" i="56"/>
  <c r="E416" i="56"/>
  <c r="E415" i="56"/>
  <c r="E414" i="56"/>
  <c r="E413" i="56"/>
  <c r="E412" i="56"/>
  <c r="E411" i="56"/>
  <c r="E410" i="56"/>
  <c r="E409" i="56"/>
  <c r="E408" i="56"/>
  <c r="E407" i="56"/>
  <c r="E406" i="56"/>
  <c r="E405" i="56"/>
  <c r="E404" i="56"/>
  <c r="E403" i="56"/>
  <c r="E402" i="56"/>
  <c r="E401" i="56"/>
  <c r="E400" i="56"/>
  <c r="E399" i="56"/>
  <c r="E398" i="56"/>
  <c r="E397" i="56"/>
  <c r="E396" i="56"/>
  <c r="E395" i="56"/>
  <c r="E394" i="56"/>
  <c r="E393" i="56"/>
  <c r="E392" i="56"/>
  <c r="E391" i="56"/>
  <c r="E390" i="56"/>
  <c r="E389" i="56"/>
  <c r="E388" i="56"/>
  <c r="E387" i="56"/>
  <c r="E386" i="56"/>
  <c r="E385" i="56"/>
  <c r="E384" i="56"/>
  <c r="E383" i="56"/>
  <c r="E382" i="56"/>
  <c r="E381" i="56"/>
  <c r="E380" i="56"/>
  <c r="E379" i="56"/>
  <c r="E378" i="56"/>
  <c r="E377" i="56"/>
  <c r="E376" i="56"/>
  <c r="E375" i="56"/>
  <c r="E374" i="56"/>
  <c r="E373" i="56"/>
  <c r="E372" i="56"/>
  <c r="E371" i="56"/>
  <c r="E370" i="56"/>
  <c r="E369" i="56"/>
  <c r="E368" i="56"/>
  <c r="E367" i="56"/>
  <c r="E366" i="56"/>
  <c r="E365" i="56"/>
  <c r="E364" i="56"/>
  <c r="E363" i="56"/>
  <c r="E362" i="56"/>
  <c r="E361" i="56"/>
  <c r="E360" i="56"/>
  <c r="E359" i="56"/>
  <c r="E358" i="56"/>
  <c r="E357" i="56"/>
  <c r="E356" i="56"/>
  <c r="E355" i="56"/>
  <c r="E354" i="56"/>
  <c r="E353" i="56"/>
  <c r="E352" i="56"/>
  <c r="E351" i="56"/>
  <c r="E350" i="56"/>
  <c r="E349" i="56"/>
  <c r="E348" i="56"/>
  <c r="E347" i="56"/>
  <c r="E346" i="56"/>
  <c r="E345" i="56"/>
  <c r="E344" i="56"/>
  <c r="E343" i="56"/>
  <c r="E342" i="56"/>
  <c r="E341" i="56"/>
  <c r="E340" i="56"/>
  <c r="E339" i="56"/>
  <c r="E338" i="56"/>
  <c r="E337" i="56"/>
  <c r="E336" i="56"/>
  <c r="E335" i="56"/>
  <c r="E334" i="56"/>
  <c r="E333" i="56"/>
  <c r="E332" i="56"/>
  <c r="E331" i="56"/>
  <c r="E330" i="56"/>
  <c r="E329" i="56"/>
  <c r="E328" i="56"/>
  <c r="E327" i="56"/>
  <c r="E326" i="56"/>
  <c r="E325" i="56"/>
  <c r="E324" i="56"/>
  <c r="E323" i="56"/>
  <c r="E322" i="56"/>
  <c r="E321" i="56"/>
  <c r="E320" i="56"/>
  <c r="E319" i="56"/>
  <c r="E318" i="56"/>
  <c r="E317" i="56"/>
  <c r="E316" i="56"/>
  <c r="E315" i="56"/>
  <c r="E314" i="56"/>
  <c r="E313" i="56"/>
  <c r="E312" i="56"/>
  <c r="E311" i="56"/>
  <c r="E310" i="56"/>
  <c r="E309" i="56"/>
  <c r="E308" i="56"/>
  <c r="E307" i="56"/>
  <c r="E306" i="56"/>
  <c r="E305" i="56"/>
  <c r="E304" i="56"/>
  <c r="E303" i="56"/>
  <c r="E302" i="56"/>
  <c r="E301" i="56"/>
  <c r="E300" i="56"/>
  <c r="E299" i="56"/>
  <c r="E298" i="56"/>
  <c r="E297" i="56"/>
  <c r="E296" i="56"/>
  <c r="E295" i="56"/>
  <c r="E294" i="56"/>
  <c r="E293" i="56"/>
  <c r="E292" i="56"/>
  <c r="E291" i="56"/>
  <c r="E290" i="56"/>
  <c r="E289" i="56"/>
  <c r="E288" i="56"/>
  <c r="E287" i="56"/>
  <c r="E286" i="56"/>
  <c r="E285" i="56"/>
  <c r="E284" i="56"/>
  <c r="E283" i="56"/>
  <c r="E282" i="56"/>
  <c r="E281" i="56"/>
  <c r="E280" i="56"/>
  <c r="E279" i="56"/>
  <c r="E278" i="56"/>
  <c r="E277" i="56"/>
  <c r="E276" i="56"/>
  <c r="E275" i="56"/>
  <c r="E274" i="56"/>
  <c r="E273" i="56"/>
  <c r="E272" i="56"/>
  <c r="E271" i="56"/>
  <c r="E270" i="56"/>
  <c r="E269" i="56"/>
  <c r="E268" i="56"/>
  <c r="E267" i="56"/>
  <c r="E266" i="56"/>
  <c r="E265" i="56"/>
  <c r="E264" i="56"/>
  <c r="E263" i="56"/>
  <c r="E262" i="56"/>
  <c r="E261" i="56"/>
  <c r="E260" i="56"/>
  <c r="E259" i="56"/>
  <c r="E258" i="56"/>
  <c r="E257" i="56"/>
  <c r="E256" i="56"/>
  <c r="E255" i="56"/>
  <c r="E254" i="56"/>
  <c r="E253" i="56"/>
  <c r="E252" i="56"/>
  <c r="E251" i="56"/>
  <c r="E250" i="56"/>
  <c r="E249" i="56"/>
  <c r="E248" i="56"/>
  <c r="E247" i="56"/>
  <c r="E246" i="56"/>
  <c r="E245" i="56"/>
  <c r="E244" i="56"/>
  <c r="E243" i="56"/>
  <c r="E242" i="56"/>
  <c r="E241" i="56"/>
  <c r="E240" i="56"/>
  <c r="E239" i="56"/>
  <c r="E238" i="56"/>
  <c r="E237" i="56"/>
  <c r="E236" i="56"/>
  <c r="E235" i="56"/>
  <c r="E234" i="56"/>
  <c r="E233" i="56"/>
  <c r="E232" i="56"/>
  <c r="E231" i="56"/>
  <c r="E230" i="56"/>
  <c r="E229" i="56"/>
  <c r="E228" i="56"/>
  <c r="E227" i="56"/>
  <c r="E226" i="56"/>
  <c r="E225" i="56"/>
  <c r="E224" i="56"/>
  <c r="E223" i="56"/>
  <c r="E222" i="56"/>
  <c r="E221" i="56"/>
  <c r="E220" i="56"/>
  <c r="E219" i="56"/>
  <c r="E218" i="56"/>
  <c r="E217" i="56"/>
  <c r="E216" i="56"/>
  <c r="E215" i="56"/>
  <c r="E214" i="56"/>
  <c r="E213" i="56"/>
  <c r="E212" i="56"/>
  <c r="E211" i="56"/>
  <c r="E210" i="56"/>
  <c r="E209" i="56"/>
  <c r="E208" i="56"/>
  <c r="E207" i="56"/>
  <c r="E206" i="56"/>
  <c r="E205" i="56"/>
  <c r="E204" i="56"/>
  <c r="E203" i="56"/>
  <c r="E202" i="56"/>
  <c r="E201" i="56"/>
  <c r="E200" i="56"/>
  <c r="E199" i="56"/>
  <c r="E198" i="56"/>
  <c r="E197" i="56"/>
  <c r="E196" i="56"/>
  <c r="E195" i="56"/>
  <c r="E194" i="56"/>
  <c r="E193" i="56"/>
  <c r="E192" i="56"/>
  <c r="E191" i="56"/>
  <c r="E190" i="56"/>
  <c r="E189" i="56"/>
  <c r="E188" i="56"/>
  <c r="E187" i="56"/>
  <c r="E186" i="56"/>
  <c r="E185" i="56"/>
  <c r="E184" i="56"/>
  <c r="E183" i="56"/>
  <c r="E182" i="56"/>
  <c r="E181" i="56"/>
  <c r="E180" i="56"/>
  <c r="E179" i="56"/>
  <c r="E178" i="56"/>
  <c r="E177" i="56"/>
  <c r="E176" i="56"/>
  <c r="E175" i="56"/>
  <c r="E174" i="56"/>
  <c r="E173" i="56"/>
  <c r="E172" i="56"/>
  <c r="E171" i="56"/>
  <c r="E170" i="56"/>
  <c r="E169" i="56"/>
  <c r="E168" i="56"/>
  <c r="E167" i="56"/>
  <c r="E166" i="56"/>
  <c r="E165" i="56"/>
  <c r="E164" i="56"/>
  <c r="E163" i="56"/>
  <c r="E162" i="56"/>
  <c r="E161" i="56"/>
  <c r="E160" i="56"/>
  <c r="E159" i="56"/>
  <c r="E158" i="56"/>
  <c r="E157" i="56"/>
  <c r="E156" i="56"/>
  <c r="E155" i="56"/>
  <c r="E154" i="56"/>
  <c r="E153" i="56"/>
  <c r="E152" i="56"/>
  <c r="E151" i="56"/>
  <c r="E150" i="56"/>
  <c r="E149" i="56"/>
  <c r="E148" i="56"/>
  <c r="E147" i="56"/>
  <c r="E146" i="56"/>
  <c r="E145" i="56"/>
  <c r="E144" i="56"/>
  <c r="E143" i="56"/>
  <c r="E142" i="56"/>
  <c r="E141" i="56"/>
  <c r="E140" i="56"/>
  <c r="E139" i="56"/>
  <c r="E138" i="56"/>
  <c r="E137" i="56"/>
  <c r="E136" i="56"/>
  <c r="E135" i="56"/>
  <c r="E134" i="56"/>
  <c r="E133" i="56"/>
  <c r="E132" i="56"/>
  <c r="E131" i="56"/>
  <c r="E130" i="56"/>
  <c r="E129" i="56"/>
  <c r="E128" i="56"/>
  <c r="E127" i="56"/>
  <c r="E126" i="56"/>
  <c r="E125" i="56"/>
  <c r="E124" i="56"/>
  <c r="E123" i="56"/>
  <c r="E122" i="56"/>
  <c r="E121" i="56"/>
  <c r="E120" i="56"/>
  <c r="E119" i="56"/>
  <c r="E118" i="56"/>
  <c r="E117" i="56"/>
  <c r="E116" i="56"/>
  <c r="E115" i="56"/>
  <c r="E114" i="56"/>
  <c r="E113" i="56"/>
  <c r="E112" i="56"/>
  <c r="E111" i="56"/>
  <c r="E110" i="56"/>
  <c r="E109" i="56"/>
  <c r="E108" i="56"/>
  <c r="E107" i="56"/>
  <c r="E106" i="56"/>
  <c r="E105" i="56"/>
  <c r="E104" i="56"/>
  <c r="E103" i="56"/>
  <c r="E102" i="56"/>
  <c r="E101" i="56"/>
  <c r="E100" i="56"/>
  <c r="E99" i="56"/>
  <c r="E98" i="56"/>
  <c r="E97" i="56"/>
  <c r="E96" i="56"/>
  <c r="E95" i="56"/>
  <c r="E94" i="56"/>
  <c r="E93" i="56"/>
  <c r="E92" i="56"/>
  <c r="E91" i="56"/>
  <c r="E90" i="56"/>
  <c r="E89" i="56"/>
  <c r="E88" i="56"/>
  <c r="E87" i="56"/>
  <c r="E86" i="56"/>
  <c r="E85" i="56"/>
  <c r="E84" i="56"/>
  <c r="E83" i="56"/>
  <c r="E82" i="56"/>
  <c r="E81" i="56"/>
  <c r="E80" i="56"/>
  <c r="E79" i="56"/>
  <c r="E78" i="56"/>
  <c r="E77" i="56"/>
  <c r="E76" i="56"/>
  <c r="E75" i="56"/>
  <c r="E74" i="56"/>
  <c r="E73" i="56"/>
  <c r="E72" i="56"/>
  <c r="E71" i="56"/>
  <c r="E70" i="56"/>
  <c r="E69" i="56"/>
  <c r="E68" i="56"/>
  <c r="E67" i="56"/>
  <c r="E66" i="56"/>
  <c r="E65" i="56"/>
  <c r="E64" i="56"/>
  <c r="E63" i="56"/>
  <c r="E62" i="56"/>
  <c r="E61" i="56"/>
  <c r="E60" i="56"/>
  <c r="E59" i="56"/>
  <c r="E58" i="56"/>
  <c r="E57" i="56"/>
  <c r="E56" i="56"/>
  <c r="E55" i="56"/>
  <c r="E54" i="56"/>
  <c r="E53" i="56"/>
  <c r="E52" i="56"/>
  <c r="E51" i="56"/>
  <c r="E50" i="56"/>
  <c r="E49" i="56"/>
  <c r="E48" i="56"/>
  <c r="E47" i="56"/>
  <c r="E46" i="56"/>
  <c r="E45" i="56"/>
  <c r="E44" i="56"/>
  <c r="E43" i="56"/>
  <c r="E42" i="56"/>
  <c r="E41" i="56"/>
  <c r="E40" i="56"/>
  <c r="E39" i="56"/>
  <c r="E38" i="56"/>
  <c r="E37" i="56"/>
  <c r="F36" i="56"/>
  <c r="E36" i="56"/>
  <c r="F35" i="56"/>
  <c r="E35" i="56"/>
  <c r="F34" i="56"/>
  <c r="E34" i="56"/>
  <c r="F33" i="56"/>
  <c r="E33" i="56"/>
  <c r="F32" i="56"/>
  <c r="E32" i="56"/>
  <c r="F31" i="56"/>
  <c r="E31" i="56"/>
  <c r="F30" i="56"/>
  <c r="E30" i="56"/>
  <c r="F29" i="56"/>
  <c r="E29" i="56"/>
  <c r="F28" i="56"/>
  <c r="E28" i="56"/>
  <c r="F27" i="56"/>
  <c r="E27" i="56"/>
  <c r="F26" i="56"/>
  <c r="E26" i="56"/>
  <c r="F25" i="56"/>
  <c r="E25" i="56"/>
  <c r="F24" i="56"/>
  <c r="E24" i="56"/>
  <c r="F23" i="56"/>
  <c r="E23" i="56"/>
  <c r="F22" i="56"/>
  <c r="E22" i="56"/>
  <c r="F21" i="56"/>
  <c r="E21" i="56"/>
  <c r="F20" i="56"/>
  <c r="E20" i="56"/>
  <c r="F19" i="56"/>
  <c r="E19" i="56"/>
  <c r="F18" i="56"/>
  <c r="E18" i="56"/>
  <c r="F17" i="56"/>
  <c r="E17" i="56"/>
  <c r="F16" i="56"/>
  <c r="E16" i="56"/>
  <c r="F15" i="56"/>
  <c r="E15" i="56"/>
  <c r="F14" i="56"/>
  <c r="E14" i="56"/>
  <c r="F13" i="56"/>
  <c r="E13" i="56"/>
  <c r="F12" i="56"/>
  <c r="E12" i="56"/>
  <c r="F11" i="56"/>
  <c r="E11" i="56"/>
  <c r="F10" i="56"/>
  <c r="E10" i="56"/>
  <c r="F9" i="56"/>
  <c r="E9" i="56"/>
  <c r="F8" i="56"/>
  <c r="E8" i="56"/>
  <c r="F7" i="56"/>
  <c r="E7" i="56"/>
  <c r="F6" i="56"/>
  <c r="E6" i="56"/>
  <c r="F5" i="56"/>
  <c r="E5" i="56"/>
  <c r="F4" i="56"/>
  <c r="E4" i="56"/>
  <c r="F3" i="56"/>
  <c r="E3" i="56"/>
  <c r="E440" i="56" l="1"/>
  <c r="F440" i="56"/>
  <c r="F5" i="54"/>
  <c r="F6" i="54"/>
  <c r="F7" i="54"/>
  <c r="F8" i="54"/>
  <c r="F9" i="54"/>
  <c r="F10" i="54"/>
  <c r="F11" i="54"/>
  <c r="F12" i="54"/>
  <c r="F13" i="54"/>
  <c r="F14" i="54"/>
  <c r="F15" i="54"/>
  <c r="F16" i="54"/>
  <c r="F17" i="54"/>
  <c r="F18" i="54"/>
  <c r="F19" i="54"/>
  <c r="F20" i="54"/>
  <c r="F21" i="54"/>
  <c r="F22" i="54"/>
  <c r="F23" i="54"/>
  <c r="F24" i="54"/>
  <c r="F25" i="54"/>
  <c r="F26" i="54"/>
  <c r="F27" i="54"/>
  <c r="F28" i="54"/>
  <c r="F29" i="54"/>
  <c r="F30" i="54"/>
  <c r="F31" i="54"/>
  <c r="F32" i="54"/>
  <c r="F33" i="54"/>
  <c r="F34" i="54"/>
  <c r="F35" i="54"/>
  <c r="F36" i="54"/>
  <c r="F37" i="54"/>
  <c r="F38" i="54"/>
  <c r="F39" i="54"/>
  <c r="F40" i="54"/>
  <c r="F41" i="54"/>
  <c r="F42" i="54"/>
  <c r="F43" i="54"/>
  <c r="F44" i="54"/>
  <c r="F45" i="54"/>
  <c r="F46" i="54"/>
  <c r="F47" i="54"/>
  <c r="F48" i="54"/>
  <c r="F49" i="54"/>
  <c r="F50" i="54"/>
  <c r="F51" i="54"/>
  <c r="F52" i="54"/>
  <c r="F53" i="54"/>
  <c r="F54" i="54"/>
  <c r="F55" i="54"/>
  <c r="F56" i="54"/>
  <c r="F57" i="54"/>
  <c r="F58" i="54"/>
  <c r="F59" i="54"/>
  <c r="F60" i="54"/>
  <c r="F61" i="54"/>
  <c r="F62" i="54"/>
  <c r="F63" i="54"/>
  <c r="F64" i="54"/>
  <c r="F65" i="54"/>
  <c r="F66" i="54"/>
  <c r="F67" i="54"/>
  <c r="F68" i="54"/>
  <c r="F69" i="54"/>
  <c r="F70" i="54"/>
  <c r="F71" i="54"/>
  <c r="F72" i="54"/>
  <c r="F73" i="54"/>
  <c r="F74" i="54"/>
  <c r="F75" i="54"/>
  <c r="F76" i="54"/>
  <c r="F77" i="54"/>
  <c r="F78" i="54"/>
  <c r="F79" i="54"/>
  <c r="F80" i="54"/>
  <c r="F81" i="54"/>
  <c r="F82" i="54"/>
  <c r="F83" i="54"/>
  <c r="F84" i="54"/>
  <c r="F85" i="54"/>
  <c r="F86" i="54"/>
  <c r="F87" i="54"/>
  <c r="F88" i="54"/>
  <c r="F89" i="54"/>
  <c r="F90" i="54"/>
  <c r="F91" i="54"/>
  <c r="F92" i="54"/>
  <c r="F93" i="54"/>
  <c r="F94" i="54"/>
  <c r="F95" i="54"/>
  <c r="F96" i="54"/>
  <c r="F97" i="54"/>
  <c r="F98" i="54"/>
  <c r="F99" i="54"/>
  <c r="F100" i="54"/>
  <c r="F101" i="54"/>
  <c r="F102" i="54"/>
  <c r="F103" i="54"/>
  <c r="F104" i="54"/>
  <c r="F105" i="54"/>
  <c r="F106" i="54"/>
  <c r="F107" i="54"/>
  <c r="F108" i="54"/>
  <c r="F109" i="54"/>
  <c r="F110" i="54"/>
  <c r="F111" i="54"/>
  <c r="F112" i="54"/>
  <c r="F113" i="54"/>
  <c r="F114" i="54"/>
  <c r="F115" i="54"/>
  <c r="F116" i="54"/>
  <c r="F117" i="54"/>
  <c r="F118" i="54"/>
  <c r="F119" i="54"/>
  <c r="F120" i="54"/>
  <c r="F121" i="54"/>
  <c r="F122" i="54"/>
  <c r="F123" i="54"/>
  <c r="F124" i="54"/>
  <c r="F125" i="54"/>
  <c r="F126" i="54"/>
  <c r="F127" i="54"/>
  <c r="F128" i="54"/>
  <c r="F129" i="54"/>
  <c r="F130" i="54"/>
  <c r="F131" i="54"/>
  <c r="F132" i="54"/>
  <c r="F133" i="54"/>
  <c r="F134" i="54"/>
  <c r="F135" i="54"/>
  <c r="F136" i="54"/>
  <c r="F137" i="54"/>
  <c r="F138" i="54"/>
  <c r="F139" i="54"/>
  <c r="F140" i="54"/>
  <c r="F141" i="54"/>
  <c r="F142" i="54"/>
  <c r="F143" i="54"/>
  <c r="F144" i="54"/>
  <c r="F145" i="54"/>
  <c r="F146" i="54"/>
  <c r="F147" i="54"/>
  <c r="F148" i="54"/>
  <c r="F149" i="54"/>
  <c r="F150" i="54"/>
  <c r="F151" i="54"/>
  <c r="F152" i="54"/>
  <c r="F153" i="54"/>
  <c r="F154" i="54"/>
  <c r="F155" i="54"/>
  <c r="F156" i="54"/>
  <c r="F157" i="54"/>
  <c r="F158" i="54"/>
  <c r="F159" i="54"/>
  <c r="F160" i="54"/>
  <c r="F161" i="54"/>
  <c r="F162" i="54"/>
  <c r="F163" i="54"/>
  <c r="F164" i="54"/>
  <c r="F165" i="54"/>
  <c r="F166" i="54"/>
  <c r="F167" i="54"/>
  <c r="F168" i="54"/>
  <c r="F169" i="54"/>
  <c r="F170" i="54"/>
  <c r="F171" i="54"/>
  <c r="F172" i="54"/>
  <c r="F173" i="54"/>
  <c r="F174" i="54"/>
  <c r="F175" i="54"/>
  <c r="F176" i="54"/>
  <c r="F177" i="54"/>
  <c r="F178" i="54"/>
  <c r="F179" i="54"/>
  <c r="F180" i="54"/>
  <c r="F181" i="54"/>
  <c r="F182" i="54"/>
  <c r="F183" i="54"/>
  <c r="F184" i="54"/>
  <c r="F185" i="54"/>
  <c r="F186" i="54"/>
  <c r="F187" i="54"/>
  <c r="F188" i="54"/>
  <c r="F189" i="54"/>
  <c r="F190" i="54"/>
  <c r="F191" i="54"/>
  <c r="F192" i="54"/>
  <c r="F193" i="54"/>
  <c r="F194" i="54"/>
  <c r="F195" i="54"/>
  <c r="F196" i="54"/>
  <c r="F197" i="54"/>
  <c r="F198" i="54"/>
  <c r="F199" i="54"/>
  <c r="F200" i="54"/>
  <c r="F201" i="54"/>
  <c r="F202" i="54"/>
  <c r="F203" i="54"/>
  <c r="F204" i="54"/>
  <c r="F205" i="54"/>
  <c r="F206" i="54"/>
  <c r="F207" i="54"/>
  <c r="F208" i="54"/>
  <c r="F209" i="54"/>
  <c r="F210" i="54"/>
  <c r="F211" i="54"/>
  <c r="F212" i="54"/>
  <c r="F213" i="54"/>
  <c r="F214" i="54"/>
  <c r="F215" i="54"/>
  <c r="F216" i="54"/>
  <c r="F217" i="54"/>
  <c r="F218" i="54"/>
  <c r="F219" i="54"/>
  <c r="F220" i="54"/>
  <c r="F221" i="54"/>
  <c r="F222" i="54"/>
  <c r="F223" i="54"/>
  <c r="F224" i="54"/>
  <c r="F225" i="54"/>
  <c r="F226" i="54"/>
  <c r="F227" i="54"/>
  <c r="F228" i="54"/>
  <c r="F229" i="54"/>
  <c r="F230" i="54"/>
  <c r="F231" i="54"/>
  <c r="F232" i="54"/>
  <c r="F233" i="54"/>
  <c r="F234" i="54"/>
  <c r="F235" i="54"/>
  <c r="F236" i="54"/>
  <c r="F237" i="54"/>
  <c r="F238" i="54"/>
  <c r="F239" i="54"/>
  <c r="F240" i="54"/>
  <c r="F241" i="54"/>
  <c r="F242" i="54"/>
  <c r="F243" i="54"/>
  <c r="F244" i="54"/>
  <c r="F245" i="54"/>
  <c r="F246" i="54"/>
  <c r="F247" i="54"/>
  <c r="F248" i="54"/>
  <c r="F249" i="54"/>
  <c r="F250" i="54"/>
  <c r="F251" i="54"/>
  <c r="F252" i="54"/>
  <c r="F253" i="54"/>
  <c r="F254" i="54"/>
  <c r="F255" i="54"/>
  <c r="F256" i="54"/>
  <c r="F257" i="54"/>
  <c r="F258" i="54"/>
  <c r="F259" i="54"/>
  <c r="F260" i="54"/>
  <c r="F261" i="54"/>
  <c r="F262" i="54"/>
  <c r="F263" i="54"/>
  <c r="F264" i="54"/>
  <c r="F265" i="54"/>
  <c r="F266" i="54"/>
  <c r="F267" i="54"/>
  <c r="F268" i="54"/>
  <c r="F269" i="54"/>
  <c r="F270" i="54"/>
  <c r="F271" i="54"/>
  <c r="F272" i="54"/>
  <c r="F273" i="54"/>
  <c r="F274" i="54"/>
  <c r="F275" i="54"/>
  <c r="F276" i="54"/>
  <c r="F277" i="54"/>
  <c r="F278" i="54"/>
  <c r="F279" i="54"/>
  <c r="F280" i="54"/>
  <c r="F281" i="54"/>
  <c r="F282" i="54"/>
  <c r="F283" i="54"/>
  <c r="F284" i="54"/>
  <c r="F285" i="54"/>
  <c r="F286" i="54"/>
  <c r="F287" i="54"/>
  <c r="F288" i="54"/>
  <c r="F289" i="54"/>
  <c r="F290" i="54"/>
  <c r="F291" i="54"/>
  <c r="F292" i="54"/>
  <c r="F293" i="54"/>
  <c r="F294" i="54"/>
  <c r="F295" i="54"/>
  <c r="F296" i="54"/>
  <c r="F297" i="54"/>
  <c r="F298" i="54"/>
  <c r="F299" i="54"/>
  <c r="F300" i="54"/>
  <c r="F301" i="54"/>
  <c r="F302" i="54"/>
  <c r="F303" i="54"/>
  <c r="F304" i="54"/>
  <c r="F305" i="54"/>
  <c r="F306" i="54"/>
  <c r="F307" i="54"/>
  <c r="F308" i="54"/>
  <c r="F309" i="54"/>
  <c r="F310" i="54"/>
  <c r="F311" i="54"/>
  <c r="F312" i="54"/>
  <c r="F313" i="54"/>
  <c r="F314" i="54"/>
  <c r="F315" i="54"/>
  <c r="F316" i="54"/>
  <c r="F317" i="54"/>
  <c r="F318" i="54"/>
  <c r="F319" i="54"/>
  <c r="F320" i="54"/>
  <c r="F321" i="54"/>
  <c r="F322" i="54"/>
  <c r="F323" i="54"/>
  <c r="F324" i="54"/>
  <c r="F325" i="54"/>
  <c r="F326" i="54"/>
  <c r="F327" i="54"/>
  <c r="F328" i="54"/>
  <c r="F329" i="54"/>
  <c r="F330" i="54"/>
  <c r="F331" i="54"/>
  <c r="F332" i="54"/>
  <c r="F333" i="54"/>
  <c r="F334" i="54"/>
  <c r="F335" i="54"/>
  <c r="F336" i="54"/>
  <c r="F337" i="54"/>
  <c r="F338" i="54"/>
  <c r="F339" i="54"/>
  <c r="F340" i="54"/>
  <c r="F341" i="54"/>
  <c r="F342" i="54"/>
  <c r="F343" i="54"/>
  <c r="F344" i="54"/>
  <c r="F345" i="54"/>
  <c r="F346" i="54"/>
  <c r="F347" i="54"/>
  <c r="F348" i="54"/>
  <c r="F349" i="54"/>
  <c r="F350" i="54"/>
  <c r="F351" i="54"/>
  <c r="F352" i="54"/>
  <c r="F353" i="54"/>
  <c r="F354" i="54"/>
  <c r="F355" i="54"/>
  <c r="F356" i="54"/>
  <c r="F357" i="54"/>
  <c r="F358" i="54"/>
  <c r="F359" i="54"/>
  <c r="F360" i="54"/>
  <c r="F361" i="54"/>
  <c r="F362" i="54"/>
  <c r="F363" i="54"/>
  <c r="F364" i="54"/>
  <c r="F365" i="54"/>
  <c r="F366" i="54"/>
  <c r="F367" i="54"/>
  <c r="F368" i="54"/>
  <c r="F369" i="54"/>
  <c r="F370" i="54"/>
  <c r="F371" i="54"/>
  <c r="F372" i="54"/>
  <c r="F373" i="54"/>
  <c r="F374" i="54"/>
  <c r="F375" i="54"/>
  <c r="F376" i="54"/>
  <c r="F377" i="54"/>
  <c r="F378" i="54"/>
  <c r="F379" i="54"/>
  <c r="F380" i="54"/>
  <c r="F381" i="54"/>
  <c r="F382" i="54"/>
  <c r="F383" i="54"/>
  <c r="F384" i="54"/>
  <c r="F385" i="54"/>
  <c r="F386" i="54"/>
  <c r="F387" i="54"/>
  <c r="F388" i="54"/>
  <c r="F390" i="54"/>
  <c r="F391" i="54"/>
  <c r="F392" i="54"/>
  <c r="F393" i="54"/>
  <c r="F394" i="54"/>
  <c r="F395" i="54"/>
  <c r="F396" i="54"/>
  <c r="F397" i="54"/>
  <c r="F398" i="54"/>
  <c r="F399" i="54"/>
  <c r="F400" i="54"/>
  <c r="F401" i="54"/>
  <c r="F402" i="54"/>
  <c r="F403" i="54"/>
  <c r="F404" i="54"/>
  <c r="F405" i="54"/>
  <c r="F406" i="54"/>
  <c r="F407" i="54"/>
  <c r="F408" i="54"/>
  <c r="F409" i="54"/>
  <c r="F410" i="54"/>
  <c r="F411" i="54"/>
  <c r="F412" i="54"/>
  <c r="F413" i="54"/>
  <c r="F414" i="54"/>
  <c r="F415" i="54"/>
  <c r="F416" i="54"/>
  <c r="F417" i="54"/>
  <c r="F418" i="54"/>
  <c r="F419" i="54"/>
  <c r="F420" i="54"/>
  <c r="F421" i="54"/>
  <c r="F422" i="54"/>
  <c r="F423" i="54"/>
  <c r="F424" i="54"/>
  <c r="F425" i="54"/>
  <c r="F426" i="54"/>
  <c r="F427" i="54"/>
  <c r="F428" i="54"/>
  <c r="F429" i="54"/>
  <c r="F430" i="54"/>
  <c r="F431" i="54"/>
  <c r="F432" i="54"/>
  <c r="F433" i="54"/>
  <c r="F434" i="54"/>
  <c r="F435" i="54"/>
  <c r="F436" i="54"/>
  <c r="F437" i="54"/>
  <c r="F438" i="54"/>
  <c r="F439" i="54"/>
  <c r="F4" i="54"/>
  <c r="O53" i="54" l="1"/>
  <c r="O91" i="54"/>
  <c r="O99" i="54"/>
  <c r="O111" i="54"/>
  <c r="O209" i="54"/>
  <c r="O251" i="54"/>
  <c r="O273" i="54"/>
  <c r="O300" i="54"/>
  <c r="O331" i="54"/>
  <c r="O332" i="54"/>
  <c r="O343" i="54"/>
  <c r="O346" i="54"/>
  <c r="O369" i="54"/>
  <c r="O375" i="54"/>
  <c r="O388" i="54"/>
  <c r="O426" i="54"/>
  <c r="O438" i="54"/>
  <c r="G439" i="54" l="1"/>
  <c r="G438" i="54"/>
  <c r="G437" i="54"/>
  <c r="G436" i="54"/>
  <c r="G435" i="54"/>
  <c r="G434" i="54"/>
  <c r="G433" i="54"/>
  <c r="G432" i="54"/>
  <c r="G431" i="54"/>
  <c r="G430" i="54"/>
  <c r="G429" i="54"/>
  <c r="G428" i="54"/>
  <c r="G427" i="54"/>
  <c r="G426" i="54"/>
  <c r="G425" i="54"/>
  <c r="G424" i="54"/>
  <c r="G423" i="54"/>
  <c r="G422" i="54"/>
  <c r="G421" i="54"/>
  <c r="G420" i="54"/>
  <c r="G419" i="54"/>
  <c r="G418" i="54"/>
  <c r="G417" i="54"/>
  <c r="G416" i="54"/>
  <c r="G415" i="54"/>
  <c r="G414" i="54"/>
  <c r="G413" i="54"/>
  <c r="G412" i="54"/>
  <c r="G411" i="54"/>
  <c r="G410" i="54"/>
  <c r="G409" i="54"/>
  <c r="G408" i="54"/>
  <c r="G407" i="54"/>
  <c r="G406" i="54"/>
  <c r="G405" i="54"/>
  <c r="G404" i="54"/>
  <c r="G403" i="54"/>
  <c r="G402" i="54"/>
  <c r="G401" i="54"/>
  <c r="G400" i="54"/>
  <c r="G399" i="54"/>
  <c r="G398" i="54"/>
  <c r="G397" i="54"/>
  <c r="G396" i="54"/>
  <c r="G395" i="54"/>
  <c r="G394" i="54"/>
  <c r="G393" i="54"/>
  <c r="G392" i="54"/>
  <c r="G391" i="54"/>
  <c r="G390" i="54"/>
  <c r="G389" i="54"/>
  <c r="G388" i="54"/>
  <c r="G387" i="54"/>
  <c r="G386" i="54"/>
  <c r="G385" i="54"/>
  <c r="G384" i="54"/>
  <c r="G383" i="54"/>
  <c r="G382" i="54"/>
  <c r="G381" i="54"/>
  <c r="G380" i="54"/>
  <c r="G379" i="54"/>
  <c r="G378" i="54"/>
  <c r="G377" i="54"/>
  <c r="G376" i="54"/>
  <c r="G375" i="54"/>
  <c r="G374" i="54"/>
  <c r="G373" i="54"/>
  <c r="G372" i="54"/>
  <c r="G371" i="54"/>
  <c r="G370" i="54"/>
  <c r="G369" i="54"/>
  <c r="G368" i="54"/>
  <c r="G367" i="54"/>
  <c r="G366" i="54"/>
  <c r="G365" i="54"/>
  <c r="G364" i="54"/>
  <c r="G363" i="54"/>
  <c r="G362" i="54"/>
  <c r="G361" i="54"/>
  <c r="G360" i="54"/>
  <c r="G359" i="54"/>
  <c r="G358" i="54"/>
  <c r="G357" i="54"/>
  <c r="G356" i="54"/>
  <c r="G355" i="54"/>
  <c r="G354" i="54"/>
  <c r="G353" i="54"/>
  <c r="G352" i="54"/>
  <c r="G351" i="54"/>
  <c r="G350" i="54"/>
  <c r="G349" i="54"/>
  <c r="G348" i="54"/>
  <c r="G347" i="54"/>
  <c r="G346" i="54"/>
  <c r="G345" i="54"/>
  <c r="G344" i="54"/>
  <c r="G343" i="54"/>
  <c r="G342" i="54"/>
  <c r="G341" i="54"/>
  <c r="G340" i="54"/>
  <c r="G339" i="54"/>
  <c r="G338" i="54"/>
  <c r="G337" i="54"/>
  <c r="G336" i="54"/>
  <c r="G335" i="54"/>
  <c r="G334" i="54"/>
  <c r="G333" i="54"/>
  <c r="G332" i="54"/>
  <c r="G331" i="54"/>
  <c r="G330" i="54"/>
  <c r="G329" i="54"/>
  <c r="G328" i="54"/>
  <c r="G327" i="54"/>
  <c r="G326" i="54"/>
  <c r="G325" i="54"/>
  <c r="G324" i="54"/>
  <c r="G323" i="54"/>
  <c r="G322" i="54"/>
  <c r="G321" i="54"/>
  <c r="G320" i="54"/>
  <c r="G319" i="54"/>
  <c r="G318" i="54"/>
  <c r="G317" i="54"/>
  <c r="G316" i="54"/>
  <c r="G315" i="54"/>
  <c r="G314" i="54"/>
  <c r="G313" i="54"/>
  <c r="G312" i="54"/>
  <c r="G311" i="54"/>
  <c r="G310" i="54"/>
  <c r="G309" i="54"/>
  <c r="G308" i="54"/>
  <c r="G307" i="54"/>
  <c r="G306" i="54"/>
  <c r="G305" i="54"/>
  <c r="G304" i="54"/>
  <c r="G303" i="54"/>
  <c r="G302" i="54"/>
  <c r="G301" i="54"/>
  <c r="G300" i="54"/>
  <c r="G299" i="54"/>
  <c r="G298" i="54"/>
  <c r="G297" i="54"/>
  <c r="G296" i="54"/>
  <c r="G295" i="54"/>
  <c r="G294" i="54"/>
  <c r="G293" i="54"/>
  <c r="G292" i="54"/>
  <c r="G291" i="54"/>
  <c r="G290" i="54"/>
  <c r="G289" i="54"/>
  <c r="G288" i="54"/>
  <c r="G287" i="54"/>
  <c r="G286" i="54"/>
  <c r="G285" i="54"/>
  <c r="G284" i="54"/>
  <c r="G283" i="54"/>
  <c r="G282" i="54"/>
  <c r="G281" i="54"/>
  <c r="G280" i="54"/>
  <c r="G279" i="54"/>
  <c r="G278" i="54"/>
  <c r="G277" i="54"/>
  <c r="G276" i="54"/>
  <c r="G275" i="54"/>
  <c r="G274" i="54"/>
  <c r="G273" i="54"/>
  <c r="G272" i="54"/>
  <c r="G271" i="54"/>
  <c r="G270" i="54"/>
  <c r="G269" i="54"/>
  <c r="G268" i="54"/>
  <c r="G267" i="54"/>
  <c r="G266" i="54"/>
  <c r="G265" i="54"/>
  <c r="G264" i="54"/>
  <c r="G263" i="54"/>
  <c r="G262" i="54"/>
  <c r="G261" i="54"/>
  <c r="G260" i="54"/>
  <c r="G259" i="54"/>
  <c r="G258" i="54"/>
  <c r="G257" i="54"/>
  <c r="G256" i="54"/>
  <c r="G255" i="54"/>
  <c r="G254" i="54"/>
  <c r="G253" i="54"/>
  <c r="G252" i="54"/>
  <c r="G251" i="54"/>
  <c r="G250" i="54"/>
  <c r="G249" i="54"/>
  <c r="G248" i="54"/>
  <c r="G247" i="54"/>
  <c r="G246" i="54"/>
  <c r="G245" i="54"/>
  <c r="G244" i="54"/>
  <c r="G243" i="54"/>
  <c r="G242" i="54"/>
  <c r="G241" i="54"/>
  <c r="G240" i="54"/>
  <c r="G239" i="54"/>
  <c r="G238" i="54"/>
  <c r="G237" i="54"/>
  <c r="G236" i="54"/>
  <c r="G235" i="54"/>
  <c r="G234" i="54"/>
  <c r="G233" i="54"/>
  <c r="G232" i="54"/>
  <c r="G231" i="54"/>
  <c r="G230" i="54"/>
  <c r="G229" i="54"/>
  <c r="G228" i="54"/>
  <c r="G227" i="54"/>
  <c r="G226" i="54"/>
  <c r="G225" i="54"/>
  <c r="G224" i="54"/>
  <c r="G223" i="54"/>
  <c r="G222" i="54"/>
  <c r="G221" i="54"/>
  <c r="G220" i="54"/>
  <c r="G219" i="54"/>
  <c r="G218" i="54"/>
  <c r="G217" i="54"/>
  <c r="G216" i="54"/>
  <c r="G215" i="54"/>
  <c r="G214" i="54"/>
  <c r="G213" i="54"/>
  <c r="G212" i="54"/>
  <c r="G211" i="54"/>
  <c r="G210" i="54"/>
  <c r="G209" i="54"/>
  <c r="G208" i="54"/>
  <c r="G207" i="54"/>
  <c r="G206" i="54"/>
  <c r="G205" i="54"/>
  <c r="G204" i="54"/>
  <c r="G203" i="54"/>
  <c r="G202" i="54"/>
  <c r="G201" i="54"/>
  <c r="G200" i="54"/>
  <c r="G199" i="54"/>
  <c r="G198" i="54"/>
  <c r="G197" i="54"/>
  <c r="G196" i="54"/>
  <c r="G195" i="54"/>
  <c r="G194" i="54"/>
  <c r="G193" i="54"/>
  <c r="G192" i="54"/>
  <c r="G191" i="54"/>
  <c r="G190" i="54"/>
  <c r="G189" i="54"/>
  <c r="G188" i="54"/>
  <c r="G187" i="54"/>
  <c r="G186" i="54"/>
  <c r="G185" i="54"/>
  <c r="G184" i="54"/>
  <c r="G183" i="54"/>
  <c r="G182" i="54"/>
  <c r="G181" i="54"/>
  <c r="G180" i="54"/>
  <c r="G179" i="54"/>
  <c r="G178" i="54"/>
  <c r="G177" i="54"/>
  <c r="G176" i="54"/>
  <c r="G175" i="54"/>
  <c r="G174" i="54"/>
  <c r="G173" i="54"/>
  <c r="G172" i="54"/>
  <c r="G171" i="54"/>
  <c r="G170" i="54"/>
  <c r="G169" i="54"/>
  <c r="G168" i="54"/>
  <c r="G167" i="54"/>
  <c r="G166" i="54"/>
  <c r="G165" i="54"/>
  <c r="G164" i="54"/>
  <c r="G163" i="54"/>
  <c r="G162" i="54"/>
  <c r="G161" i="54"/>
  <c r="G160" i="54"/>
  <c r="G159" i="54"/>
  <c r="G158" i="54"/>
  <c r="G157" i="54"/>
  <c r="G156" i="54"/>
  <c r="G155" i="54"/>
  <c r="G154" i="54"/>
  <c r="G153" i="54"/>
  <c r="G152" i="54"/>
  <c r="G151" i="54"/>
  <c r="G150" i="54"/>
  <c r="G149" i="54"/>
  <c r="G148" i="54"/>
  <c r="G147" i="54"/>
  <c r="G146" i="54"/>
  <c r="G145" i="54"/>
  <c r="G144" i="54"/>
  <c r="G143" i="54"/>
  <c r="G142" i="54"/>
  <c r="G141" i="54"/>
  <c r="G140" i="54"/>
  <c r="G139" i="54"/>
  <c r="G138" i="54"/>
  <c r="G137" i="54"/>
  <c r="G136" i="54"/>
  <c r="G135" i="54"/>
  <c r="G134" i="54"/>
  <c r="G133" i="54"/>
  <c r="G132" i="54"/>
  <c r="G131" i="54"/>
  <c r="G130" i="54"/>
  <c r="G129" i="54"/>
  <c r="G128" i="54"/>
  <c r="G127" i="54"/>
  <c r="G126" i="54"/>
  <c r="G125" i="54"/>
  <c r="G124" i="54"/>
  <c r="G123" i="54"/>
  <c r="G122" i="54"/>
  <c r="G121" i="54"/>
  <c r="G120" i="54"/>
  <c r="G119" i="54"/>
  <c r="G118" i="54"/>
  <c r="G117" i="54"/>
  <c r="G116" i="54"/>
  <c r="G115" i="54"/>
  <c r="G114" i="54"/>
  <c r="G113" i="54"/>
  <c r="G112" i="54"/>
  <c r="G111" i="54"/>
  <c r="G110" i="54"/>
  <c r="G109" i="54"/>
  <c r="G108" i="54"/>
  <c r="G107" i="54"/>
  <c r="G106" i="54"/>
  <c r="G105" i="54"/>
  <c r="G104" i="54"/>
  <c r="G103" i="54"/>
  <c r="G102" i="54"/>
  <c r="G101" i="54"/>
  <c r="G100" i="54"/>
  <c r="G99" i="54"/>
  <c r="G98" i="54"/>
  <c r="G97" i="54"/>
  <c r="G96" i="54"/>
  <c r="G95" i="54"/>
  <c r="G94" i="54"/>
  <c r="G93" i="54"/>
  <c r="G92" i="54"/>
  <c r="G91" i="54"/>
  <c r="G90" i="54"/>
  <c r="G89" i="54"/>
  <c r="G88" i="54"/>
  <c r="G87" i="54"/>
  <c r="G86" i="54"/>
  <c r="G85" i="54"/>
  <c r="G84" i="54"/>
  <c r="G83" i="54"/>
  <c r="G82" i="54"/>
  <c r="G81" i="54"/>
  <c r="G80" i="54"/>
  <c r="G79" i="54"/>
  <c r="G78" i="54"/>
  <c r="G77" i="54"/>
  <c r="G76" i="54"/>
  <c r="G75" i="54"/>
  <c r="G74" i="54"/>
  <c r="G73" i="54"/>
  <c r="G72" i="54"/>
  <c r="G71" i="54"/>
  <c r="G70" i="54"/>
  <c r="G69" i="54"/>
  <c r="G68" i="54"/>
  <c r="G67" i="54"/>
  <c r="G66" i="54"/>
  <c r="G65" i="54"/>
  <c r="G64" i="54"/>
  <c r="G63" i="54"/>
  <c r="G62" i="54"/>
  <c r="G61" i="54"/>
  <c r="G60" i="54"/>
  <c r="G59" i="54"/>
  <c r="G58" i="54"/>
  <c r="G57" i="54"/>
  <c r="G56" i="54"/>
  <c r="G55" i="54"/>
  <c r="G54" i="54"/>
  <c r="G53" i="54"/>
  <c r="G52" i="54"/>
  <c r="G51" i="54"/>
  <c r="G50" i="54"/>
  <c r="G49" i="54"/>
  <c r="G48" i="54"/>
  <c r="G47" i="54"/>
  <c r="G46" i="54"/>
  <c r="G45" i="54"/>
  <c r="G44" i="54"/>
  <c r="G43" i="54"/>
  <c r="G42" i="54"/>
  <c r="G41" i="54"/>
  <c r="G40" i="54"/>
  <c r="G39" i="54"/>
  <c r="G38" i="54"/>
  <c r="G37" i="54"/>
  <c r="G36" i="54"/>
  <c r="G35" i="54"/>
  <c r="G34" i="54"/>
  <c r="G33" i="54"/>
  <c r="G32" i="54"/>
  <c r="G31" i="54"/>
  <c r="G30" i="54"/>
  <c r="G29" i="54"/>
  <c r="G28" i="54"/>
  <c r="G27" i="54"/>
  <c r="G26" i="54"/>
  <c r="G25" i="54"/>
  <c r="G24" i="54"/>
  <c r="G23" i="54"/>
  <c r="G22" i="54"/>
  <c r="G21" i="54"/>
  <c r="G20" i="54"/>
  <c r="G19" i="54"/>
  <c r="G18" i="54"/>
  <c r="G17" i="54"/>
  <c r="G16" i="54"/>
  <c r="G15" i="54"/>
  <c r="G14" i="54"/>
  <c r="G13" i="54"/>
  <c r="G12" i="54"/>
  <c r="G11" i="54"/>
  <c r="G10" i="54"/>
  <c r="G9" i="54"/>
  <c r="G8" i="54"/>
  <c r="G7" i="54"/>
  <c r="G6" i="54"/>
  <c r="G5" i="54"/>
  <c r="G4" i="54"/>
  <c r="N441" i="54"/>
  <c r="K441" i="54" l="1"/>
  <c r="F441" i="54"/>
  <c r="G441" i="54"/>
  <c r="E6" i="54" l="1"/>
  <c r="E8" i="54"/>
  <c r="E9" i="54"/>
  <c r="E10" i="54"/>
  <c r="E11" i="54"/>
  <c r="E12" i="54"/>
  <c r="E14" i="54"/>
  <c r="E15" i="54"/>
  <c r="E16" i="54"/>
  <c r="E18" i="54"/>
  <c r="E19" i="54"/>
  <c r="E21" i="54"/>
  <c r="E22" i="54"/>
  <c r="E23" i="54"/>
  <c r="E25" i="54"/>
  <c r="E26" i="54"/>
  <c r="E27" i="54"/>
  <c r="E29" i="54"/>
  <c r="E30" i="54"/>
  <c r="E31" i="54"/>
  <c r="E33" i="54"/>
  <c r="E34" i="54"/>
  <c r="E36" i="54"/>
  <c r="E37" i="54"/>
  <c r="E38" i="54"/>
  <c r="E39" i="54"/>
  <c r="E40" i="54"/>
  <c r="E41" i="54"/>
  <c r="E43" i="54"/>
  <c r="E44" i="54"/>
  <c r="E45" i="54"/>
  <c r="E47" i="54"/>
  <c r="E48" i="54"/>
  <c r="E49" i="54"/>
  <c r="E51" i="54"/>
  <c r="E52" i="54"/>
  <c r="E54" i="54"/>
  <c r="E55" i="54"/>
  <c r="E57" i="54"/>
  <c r="E58" i="54"/>
  <c r="E60" i="54"/>
  <c r="E61" i="54"/>
  <c r="E62" i="54"/>
  <c r="E64" i="54"/>
  <c r="E65" i="54"/>
  <c r="E66" i="54"/>
  <c r="E68" i="54"/>
  <c r="E69" i="54"/>
  <c r="E70" i="54"/>
  <c r="E72" i="54"/>
  <c r="E73" i="54"/>
  <c r="E74" i="54"/>
  <c r="E76" i="54"/>
  <c r="E77" i="54"/>
  <c r="E78" i="54"/>
  <c r="E80" i="54"/>
  <c r="E81" i="54"/>
  <c r="E82" i="54"/>
  <c r="E84" i="54"/>
  <c r="E85" i="54"/>
  <c r="E86" i="54"/>
  <c r="E88" i="54"/>
  <c r="E89" i="54"/>
  <c r="E90" i="54"/>
  <c r="E92" i="54"/>
  <c r="E93" i="54"/>
  <c r="E95" i="54"/>
  <c r="E96" i="54"/>
  <c r="E97" i="54"/>
  <c r="E99" i="54"/>
  <c r="E100" i="54"/>
  <c r="E101" i="54"/>
  <c r="E103" i="54"/>
  <c r="E104" i="54"/>
  <c r="E106" i="54"/>
  <c r="E107" i="54"/>
  <c r="E109" i="54"/>
  <c r="E110" i="54"/>
  <c r="E112" i="54"/>
  <c r="E113" i="54"/>
  <c r="E114" i="54"/>
  <c r="E116" i="54"/>
  <c r="E117" i="54"/>
  <c r="E118" i="54"/>
  <c r="E119" i="54"/>
  <c r="E120" i="54"/>
  <c r="E122" i="54"/>
  <c r="E123" i="54"/>
  <c r="E124" i="54"/>
  <c r="E126" i="54"/>
  <c r="E127" i="54"/>
  <c r="E129" i="54"/>
  <c r="E130" i="54"/>
  <c r="E131" i="54"/>
  <c r="E133" i="54"/>
  <c r="E134" i="54"/>
  <c r="E136" i="54"/>
  <c r="E137" i="54"/>
  <c r="E138" i="54"/>
  <c r="E140" i="54"/>
  <c r="E141" i="54"/>
  <c r="E142" i="54"/>
  <c r="E144" i="54"/>
  <c r="E146" i="54"/>
  <c r="E147" i="54"/>
  <c r="E148" i="54"/>
  <c r="E150" i="54"/>
  <c r="E151" i="54"/>
  <c r="E152" i="54"/>
  <c r="E154" i="54"/>
  <c r="E155" i="54"/>
  <c r="E156" i="54"/>
  <c r="E158" i="54"/>
  <c r="E159" i="54"/>
  <c r="E160" i="54"/>
  <c r="E162" i="54"/>
  <c r="E163" i="54"/>
  <c r="E164" i="54"/>
  <c r="E166" i="54"/>
  <c r="E167" i="54"/>
  <c r="E168" i="54"/>
  <c r="E170" i="54"/>
  <c r="E171" i="54"/>
  <c r="E172" i="54"/>
  <c r="E174" i="54"/>
  <c r="E175" i="54"/>
  <c r="E177" i="54"/>
  <c r="E179" i="54"/>
  <c r="E180" i="54"/>
  <c r="E181" i="54"/>
  <c r="E183" i="54"/>
  <c r="E184" i="54"/>
  <c r="E185" i="54"/>
  <c r="E187" i="54"/>
  <c r="E188" i="54"/>
  <c r="E189" i="54"/>
  <c r="E190" i="54"/>
  <c r="E191" i="54"/>
  <c r="E192" i="54"/>
  <c r="E193" i="54"/>
  <c r="E194" i="54"/>
  <c r="E195" i="54"/>
  <c r="E196" i="54"/>
  <c r="E198" i="54"/>
  <c r="E199" i="54"/>
  <c r="E201" i="54"/>
  <c r="E202" i="54"/>
  <c r="E204" i="54"/>
  <c r="E205" i="54"/>
  <c r="E206" i="54"/>
  <c r="E207" i="54"/>
  <c r="E208" i="54"/>
  <c r="E211" i="54"/>
  <c r="E212" i="54"/>
  <c r="E213" i="54"/>
  <c r="E215" i="54"/>
  <c r="E216" i="54"/>
  <c r="E218" i="54"/>
  <c r="E219" i="54"/>
  <c r="E221" i="54"/>
  <c r="E222" i="54"/>
  <c r="E223" i="54"/>
  <c r="E225" i="54"/>
  <c r="E226" i="54"/>
  <c r="E228" i="54"/>
  <c r="E229" i="54"/>
  <c r="E230" i="54"/>
  <c r="E232" i="54"/>
  <c r="E233" i="54"/>
  <c r="E236" i="54"/>
  <c r="E237" i="54"/>
  <c r="E239" i="54"/>
  <c r="E241" i="54"/>
  <c r="E243" i="54"/>
  <c r="E244" i="54"/>
  <c r="E246" i="54"/>
  <c r="E247" i="54"/>
  <c r="E248" i="54"/>
  <c r="E249" i="54"/>
  <c r="E250" i="54"/>
  <c r="E253" i="54"/>
  <c r="E254" i="54"/>
  <c r="E255" i="54"/>
  <c r="E257" i="54"/>
  <c r="E258" i="54"/>
  <c r="E259" i="54"/>
  <c r="E261" i="54"/>
  <c r="E263" i="54"/>
  <c r="E264" i="54"/>
  <c r="E266" i="54"/>
  <c r="E267" i="54"/>
  <c r="E269" i="54"/>
  <c r="E270" i="54"/>
  <c r="E271" i="54"/>
  <c r="E273" i="54"/>
  <c r="E275" i="54"/>
  <c r="E276" i="54"/>
  <c r="E277" i="54"/>
  <c r="E278" i="54"/>
  <c r="E280" i="54"/>
  <c r="E281" i="54"/>
  <c r="E282" i="54"/>
  <c r="E284" i="54"/>
  <c r="E285" i="54"/>
  <c r="E286" i="54"/>
  <c r="E288" i="54"/>
  <c r="E289" i="54"/>
  <c r="E290" i="54"/>
  <c r="E291" i="54"/>
  <c r="E292" i="54"/>
  <c r="E294" i="54"/>
  <c r="E295" i="54"/>
  <c r="E296" i="54"/>
  <c r="E298" i="54"/>
  <c r="E299" i="54"/>
  <c r="E300" i="54"/>
  <c r="E301" i="54"/>
  <c r="E302" i="54"/>
  <c r="E304" i="54"/>
  <c r="E305" i="54"/>
  <c r="E307" i="54"/>
  <c r="E308" i="54"/>
  <c r="E309" i="54"/>
  <c r="E311" i="54"/>
  <c r="E312" i="54"/>
  <c r="E313" i="54"/>
  <c r="E314" i="54"/>
  <c r="E316" i="54"/>
  <c r="E317" i="54"/>
  <c r="E318" i="54"/>
  <c r="E319" i="54"/>
  <c r="E320" i="54"/>
  <c r="E321" i="54"/>
  <c r="E323" i="54"/>
  <c r="E324" i="54"/>
  <c r="E326" i="54"/>
  <c r="E327" i="54"/>
  <c r="E328" i="54"/>
  <c r="E329" i="54"/>
  <c r="E330" i="54"/>
  <c r="E331" i="54"/>
  <c r="E333" i="54"/>
  <c r="E335" i="54"/>
  <c r="E336" i="54"/>
  <c r="E337" i="54"/>
  <c r="E338" i="54"/>
  <c r="E340" i="54"/>
  <c r="E341" i="54"/>
  <c r="E343" i="54"/>
  <c r="E344" i="54"/>
  <c r="E345" i="54"/>
  <c r="E346" i="54"/>
  <c r="E347" i="54"/>
  <c r="E349" i="54"/>
  <c r="E350" i="54"/>
  <c r="E352" i="54"/>
  <c r="E353" i="54"/>
  <c r="E354" i="54"/>
  <c r="E355" i="54"/>
  <c r="E356" i="54"/>
  <c r="E358" i="54"/>
  <c r="E359" i="54"/>
  <c r="E360" i="54"/>
  <c r="E361" i="54"/>
  <c r="E363" i="54"/>
  <c r="E364" i="54"/>
  <c r="E366" i="54"/>
  <c r="E367" i="54"/>
  <c r="E368" i="54"/>
  <c r="E370" i="54"/>
  <c r="E371" i="54"/>
  <c r="E372" i="54"/>
  <c r="E374" i="54"/>
  <c r="E376" i="54"/>
  <c r="E377" i="54"/>
  <c r="E378" i="54"/>
  <c r="E379" i="54"/>
  <c r="E380" i="54"/>
  <c r="E381" i="54"/>
  <c r="E383" i="54"/>
  <c r="E384" i="54"/>
  <c r="E385" i="54"/>
  <c r="E387" i="54"/>
  <c r="E388" i="54"/>
  <c r="E391" i="54"/>
  <c r="E392" i="54"/>
  <c r="E393" i="54"/>
  <c r="E394" i="54"/>
  <c r="E395" i="54"/>
  <c r="E396" i="54"/>
  <c r="E398" i="54"/>
  <c r="E399" i="54"/>
  <c r="E400" i="54"/>
  <c r="E402" i="54"/>
  <c r="E403" i="54"/>
  <c r="E405" i="54"/>
  <c r="E407" i="54"/>
  <c r="E408" i="54"/>
  <c r="E410" i="54"/>
  <c r="E411" i="54"/>
  <c r="E412" i="54"/>
  <c r="E414" i="54"/>
  <c r="E415" i="54"/>
  <c r="E416" i="54"/>
  <c r="E418" i="54"/>
  <c r="E419" i="54"/>
  <c r="E420" i="54"/>
  <c r="E422" i="54"/>
  <c r="E423" i="54"/>
  <c r="E425" i="54"/>
  <c r="E427" i="54"/>
  <c r="E429" i="54"/>
  <c r="E430" i="54"/>
  <c r="E431" i="54"/>
  <c r="E432" i="54"/>
  <c r="E433" i="54"/>
  <c r="E435" i="54"/>
  <c r="E436" i="54"/>
  <c r="E438" i="54"/>
  <c r="E439" i="54"/>
  <c r="H422" i="54" l="1"/>
  <c r="H353" i="54"/>
  <c r="H249" i="54"/>
  <c r="H229" i="54"/>
  <c r="H222" i="54"/>
  <c r="H187" i="54"/>
  <c r="H147" i="54"/>
  <c r="H130" i="54"/>
  <c r="H110" i="54"/>
  <c r="H100" i="54"/>
  <c r="H89" i="54"/>
  <c r="H65" i="54"/>
  <c r="H44" i="54"/>
  <c r="H15" i="54"/>
  <c r="H429" i="54"/>
  <c r="H289" i="54"/>
  <c r="H248" i="54"/>
  <c r="H212" i="54"/>
  <c r="H170" i="54"/>
  <c r="H129" i="54"/>
  <c r="H88" i="54"/>
  <c r="H64" i="54"/>
  <c r="H43" i="54"/>
  <c r="H400" i="54"/>
  <c r="H371" i="54"/>
  <c r="H387" i="54"/>
  <c r="H377" i="54"/>
  <c r="H259" i="54"/>
  <c r="H221" i="54"/>
  <c r="H177" i="54"/>
  <c r="H158" i="54"/>
  <c r="H138" i="54"/>
  <c r="H99" i="54"/>
  <c r="H76" i="54"/>
  <c r="H14" i="54"/>
  <c r="H282" i="54"/>
  <c r="H258" i="54"/>
  <c r="H247" i="54"/>
  <c r="H219" i="54"/>
  <c r="H211" i="54"/>
  <c r="H168" i="54"/>
  <c r="H156" i="54"/>
  <c r="H117" i="54"/>
  <c r="H107" i="54"/>
  <c r="H86" i="54"/>
  <c r="H52" i="54"/>
  <c r="H41" i="54"/>
  <c r="H34" i="54"/>
  <c r="H23" i="54"/>
  <c r="H12" i="54"/>
  <c r="H350" i="54"/>
  <c r="H419" i="54"/>
  <c r="H376" i="54"/>
  <c r="H246" i="54"/>
  <c r="H126" i="54"/>
  <c r="H85" i="54"/>
  <c r="H51" i="54"/>
  <c r="H33" i="54"/>
  <c r="H299" i="54"/>
  <c r="H427" i="54"/>
  <c r="H391" i="54"/>
  <c r="H281" i="54"/>
  <c r="H95" i="54"/>
  <c r="H10" i="54"/>
  <c r="H314" i="54"/>
  <c r="H292" i="54"/>
  <c r="H277" i="54"/>
  <c r="H244" i="54"/>
  <c r="H181" i="54"/>
  <c r="H152" i="54"/>
  <c r="H114" i="54"/>
  <c r="H70" i="54"/>
  <c r="H49" i="54"/>
  <c r="H9" i="54"/>
  <c r="H364" i="54"/>
  <c r="H323" i="54"/>
  <c r="H243" i="54"/>
  <c r="H205" i="54"/>
  <c r="H190" i="54"/>
  <c r="H151" i="54"/>
  <c r="H134" i="54"/>
  <c r="H123" i="54"/>
  <c r="H113" i="54"/>
  <c r="H58" i="54"/>
  <c r="H48" i="54"/>
  <c r="H347" i="54"/>
  <c r="H204" i="54"/>
  <c r="H189" i="54"/>
  <c r="H140" i="54"/>
  <c r="H112" i="54"/>
  <c r="H92" i="54"/>
  <c r="H68" i="54"/>
  <c r="H47" i="54"/>
  <c r="H266" i="54"/>
  <c r="H264" i="54"/>
  <c r="H250" i="54"/>
  <c r="H230" i="54"/>
  <c r="H194" i="54"/>
  <c r="H172" i="54"/>
  <c r="H148" i="54"/>
  <c r="H120" i="54"/>
  <c r="H101" i="54"/>
  <c r="H90" i="54"/>
  <c r="H66" i="54"/>
  <c r="H55" i="54"/>
  <c r="H45" i="54"/>
  <c r="H27" i="54"/>
  <c r="H16" i="54"/>
  <c r="H396" i="54"/>
  <c r="H312" i="54"/>
  <c r="H416" i="54"/>
  <c r="H356" i="54"/>
  <c r="H432" i="54"/>
  <c r="H405" i="54"/>
  <c r="H338" i="54"/>
  <c r="H291" i="54"/>
  <c r="H276" i="54"/>
  <c r="H425" i="54"/>
  <c r="H363" i="54"/>
  <c r="H346" i="54"/>
  <c r="H330" i="54"/>
  <c r="H313" i="54"/>
  <c r="H275" i="54"/>
  <c r="H232" i="54"/>
  <c r="H215" i="54"/>
  <c r="H150" i="54"/>
  <c r="H133" i="54"/>
  <c r="H103" i="54"/>
  <c r="H80" i="54"/>
  <c r="H57" i="54"/>
  <c r="H38" i="54"/>
  <c r="H29" i="54"/>
  <c r="E4" i="54"/>
  <c r="E424" i="54"/>
  <c r="E413" i="54"/>
  <c r="E397" i="54"/>
  <c r="H372" i="54"/>
  <c r="H160" i="54"/>
  <c r="H344" i="54"/>
  <c r="H329" i="54"/>
  <c r="H320" i="54"/>
  <c r="H311" i="54"/>
  <c r="H301" i="54"/>
  <c r="H294" i="54"/>
  <c r="H284" i="54"/>
  <c r="H273" i="54"/>
  <c r="H201" i="54"/>
  <c r="H171" i="54"/>
  <c r="H159" i="54"/>
  <c r="H119" i="54"/>
  <c r="H77" i="54"/>
  <c r="H37" i="54"/>
  <c r="H26" i="54"/>
  <c r="H6" i="54"/>
  <c r="H321" i="54"/>
  <c r="H202" i="54"/>
  <c r="H411" i="54"/>
  <c r="H360" i="54"/>
  <c r="H336" i="54"/>
  <c r="H394" i="54"/>
  <c r="H370" i="54"/>
  <c r="H352" i="54"/>
  <c r="H335" i="54"/>
  <c r="H263" i="54"/>
  <c r="H241" i="54"/>
  <c r="H228" i="54"/>
  <c r="H146" i="54"/>
  <c r="H118" i="54"/>
  <c r="H109" i="54"/>
  <c r="H54" i="54"/>
  <c r="H36" i="54"/>
  <c r="H345" i="54"/>
  <c r="H223" i="54"/>
  <c r="H439" i="54"/>
  <c r="H378" i="54"/>
  <c r="H438" i="54"/>
  <c r="H410" i="54"/>
  <c r="H359" i="54"/>
  <c r="H343" i="54"/>
  <c r="H319" i="54"/>
  <c r="H300" i="54"/>
  <c r="H25" i="54"/>
  <c r="E437" i="54"/>
  <c r="E428" i="54"/>
  <c r="E421" i="54"/>
  <c r="E409" i="54"/>
  <c r="E404" i="54"/>
  <c r="E386" i="54"/>
  <c r="E369" i="54"/>
  <c r="E351" i="54"/>
  <c r="E342" i="54"/>
  <c r="E334" i="54"/>
  <c r="E310" i="54"/>
  <c r="E283" i="54"/>
  <c r="E272" i="54"/>
  <c r="E262" i="54"/>
  <c r="E240" i="54"/>
  <c r="E234" i="54"/>
  <c r="E227" i="54"/>
  <c r="E220" i="54"/>
  <c r="E200" i="54"/>
  <c r="E186" i="54"/>
  <c r="E176" i="54"/>
  <c r="E169" i="54"/>
  <c r="E157" i="54"/>
  <c r="E145" i="54"/>
  <c r="E128" i="54"/>
  <c r="E108" i="54"/>
  <c r="E98" i="54"/>
  <c r="E87" i="54"/>
  <c r="E75" i="54"/>
  <c r="E63" i="54"/>
  <c r="E53" i="54"/>
  <c r="E42" i="54"/>
  <c r="E35" i="54"/>
  <c r="E24" i="54"/>
  <c r="E13" i="54"/>
  <c r="E5" i="54"/>
  <c r="H423" i="54"/>
  <c r="H337" i="54"/>
  <c r="H213" i="54"/>
  <c r="H420" i="54"/>
  <c r="H385" i="54"/>
  <c r="H358" i="54"/>
  <c r="H328" i="54"/>
  <c r="H318" i="54"/>
  <c r="H309" i="54"/>
  <c r="H278" i="54"/>
  <c r="H271" i="54"/>
  <c r="H254" i="54"/>
  <c r="H226" i="54"/>
  <c r="H208" i="54"/>
  <c r="H199" i="54"/>
  <c r="H193" i="54"/>
  <c r="H185" i="54"/>
  <c r="H175" i="54"/>
  <c r="H144" i="54"/>
  <c r="H127" i="54"/>
  <c r="H97" i="54"/>
  <c r="H74" i="54"/>
  <c r="H430" i="54"/>
  <c r="H354" i="54"/>
  <c r="H393" i="54"/>
  <c r="H368" i="54"/>
  <c r="H436" i="54"/>
  <c r="H408" i="54"/>
  <c r="H384" i="54"/>
  <c r="H367" i="54"/>
  <c r="H341" i="54"/>
  <c r="H317" i="54"/>
  <c r="H298" i="54"/>
  <c r="H270" i="54"/>
  <c r="H257" i="54"/>
  <c r="H253" i="54"/>
  <c r="H233" i="54"/>
  <c r="H207" i="54"/>
  <c r="H192" i="54"/>
  <c r="H184" i="54"/>
  <c r="H174" i="54"/>
  <c r="H167" i="54"/>
  <c r="H155" i="54"/>
  <c r="H137" i="54"/>
  <c r="H106" i="54"/>
  <c r="H96" i="54"/>
  <c r="H73" i="54"/>
  <c r="H61" i="54"/>
  <c r="H22" i="54"/>
  <c r="H11" i="54"/>
  <c r="H379" i="54"/>
  <c r="H290" i="54"/>
  <c r="H392" i="54"/>
  <c r="H349" i="54"/>
  <c r="H327" i="54"/>
  <c r="H435" i="54"/>
  <c r="H418" i="54"/>
  <c r="H402" i="54"/>
  <c r="H383" i="54"/>
  <c r="H340" i="54"/>
  <c r="H326" i="54"/>
  <c r="H307" i="54"/>
  <c r="H269" i="54"/>
  <c r="H239" i="54"/>
  <c r="H206" i="54"/>
  <c r="H198" i="54"/>
  <c r="H183" i="54"/>
  <c r="H166" i="54"/>
  <c r="H154" i="54"/>
  <c r="H136" i="54"/>
  <c r="H116" i="54"/>
  <c r="H84" i="54"/>
  <c r="H72" i="54"/>
  <c r="H388" i="54"/>
  <c r="H302" i="54"/>
  <c r="H188" i="54"/>
  <c r="H395" i="54"/>
  <c r="H403" i="54"/>
  <c r="H381" i="54"/>
  <c r="H308" i="54"/>
  <c r="H407" i="54"/>
  <c r="H366" i="54"/>
  <c r="H333" i="54"/>
  <c r="H316" i="54"/>
  <c r="H288" i="54"/>
  <c r="H218" i="54"/>
  <c r="H389" i="54"/>
  <c r="H324" i="54"/>
  <c r="H305" i="54"/>
  <c r="H296" i="54"/>
  <c r="H286" i="54"/>
  <c r="H267" i="54"/>
  <c r="H261" i="54"/>
  <c r="H237" i="54"/>
  <c r="H225" i="54"/>
  <c r="H191" i="54"/>
  <c r="H164" i="54"/>
  <c r="H142" i="54"/>
  <c r="H124" i="54"/>
  <c r="H104" i="54"/>
  <c r="H93" i="54"/>
  <c r="H82" i="54"/>
  <c r="H31" i="54"/>
  <c r="H19" i="54"/>
  <c r="H412" i="54"/>
  <c r="H433" i="54"/>
  <c r="H374" i="54"/>
  <c r="H415" i="54"/>
  <c r="H295" i="54"/>
  <c r="H280" i="54"/>
  <c r="H255" i="54"/>
  <c r="H216" i="54"/>
  <c r="H196" i="54"/>
  <c r="H180" i="54"/>
  <c r="H163" i="54"/>
  <c r="H141" i="54"/>
  <c r="H81" i="54"/>
  <c r="H69" i="54"/>
  <c r="H39" i="54"/>
  <c r="H30" i="54"/>
  <c r="H18" i="54"/>
  <c r="H8" i="54"/>
  <c r="H361" i="54"/>
  <c r="H380" i="54"/>
  <c r="H399" i="54"/>
  <c r="H355" i="54"/>
  <c r="H331" i="54"/>
  <c r="H304" i="54"/>
  <c r="H285" i="54"/>
  <c r="H431" i="54"/>
  <c r="H414" i="54"/>
  <c r="H398" i="54"/>
  <c r="H236" i="54"/>
  <c r="H195" i="54"/>
  <c r="H179" i="54"/>
  <c r="H162" i="54"/>
  <c r="H122" i="54"/>
  <c r="H131" i="54"/>
  <c r="H78" i="54"/>
  <c r="H62" i="54"/>
  <c r="H60" i="54"/>
  <c r="H40" i="54"/>
  <c r="H21" i="54"/>
  <c r="E434" i="54"/>
  <c r="E426" i="54"/>
  <c r="E417" i="54"/>
  <c r="E406" i="54"/>
  <c r="E401" i="54"/>
  <c r="E390" i="54"/>
  <c r="E382" i="54"/>
  <c r="E375" i="54"/>
  <c r="E365" i="54"/>
  <c r="E357" i="54"/>
  <c r="E348" i="54"/>
  <c r="E339" i="54"/>
  <c r="E332" i="54"/>
  <c r="E325" i="54"/>
  <c r="E315" i="54"/>
  <c r="E306" i="54"/>
  <c r="E297" i="54"/>
  <c r="E293" i="54"/>
  <c r="E287" i="54"/>
  <c r="E268" i="54"/>
  <c r="E256" i="54"/>
  <c r="E252" i="54"/>
  <c r="E245" i="54"/>
  <c r="E238" i="54"/>
  <c r="E217" i="54"/>
  <c r="E210" i="54"/>
  <c r="E197" i="54"/>
  <c r="E182" i="54"/>
  <c r="E165" i="54"/>
  <c r="E153" i="54"/>
  <c r="E143" i="54"/>
  <c r="E135" i="54"/>
  <c r="E125" i="54"/>
  <c r="E115" i="54"/>
  <c r="E105" i="54"/>
  <c r="E94" i="54"/>
  <c r="E83" i="54"/>
  <c r="E71" i="54"/>
  <c r="E59" i="54"/>
  <c r="E50" i="54"/>
  <c r="E32" i="54"/>
  <c r="E373" i="54"/>
  <c r="E362" i="54"/>
  <c r="E322" i="54"/>
  <c r="E303" i="54"/>
  <c r="E279" i="54"/>
  <c r="E274" i="54"/>
  <c r="E265" i="54"/>
  <c r="E260" i="54"/>
  <c r="E251" i="54"/>
  <c r="E242" i="54"/>
  <c r="E235" i="54"/>
  <c r="E231" i="54"/>
  <c r="E224" i="54"/>
  <c r="E214" i="54"/>
  <c r="E209" i="54"/>
  <c r="E203" i="54"/>
  <c r="E178" i="54"/>
  <c r="E173" i="54"/>
  <c r="E161" i="54"/>
  <c r="E149" i="54"/>
  <c r="E139" i="54"/>
  <c r="E132" i="54"/>
  <c r="E121" i="54"/>
  <c r="E111" i="54"/>
  <c r="E102" i="54"/>
  <c r="E91" i="54"/>
  <c r="E79" i="54"/>
  <c r="E67" i="54"/>
  <c r="E56" i="54"/>
  <c r="E46" i="54"/>
  <c r="E28" i="54"/>
  <c r="E17" i="54"/>
  <c r="E7" i="54"/>
  <c r="L236" i="54" l="1"/>
  <c r="L124" i="54"/>
  <c r="L191" i="54"/>
  <c r="L225" i="54"/>
  <c r="L261" i="54"/>
  <c r="L188" i="54"/>
  <c r="L183" i="54"/>
  <c r="L22" i="54"/>
  <c r="L106" i="54"/>
  <c r="L233" i="54"/>
  <c r="L97" i="54"/>
  <c r="L226" i="54"/>
  <c r="L263" i="54"/>
  <c r="L77" i="54"/>
  <c r="L57" i="54"/>
  <c r="L101" i="54"/>
  <c r="L92" i="54"/>
  <c r="L204" i="54"/>
  <c r="L48" i="54"/>
  <c r="L123" i="54"/>
  <c r="L205" i="54"/>
  <c r="L152" i="54"/>
  <c r="L244" i="54"/>
  <c r="L51" i="54"/>
  <c r="L41" i="54"/>
  <c r="L76" i="54"/>
  <c r="L248" i="54"/>
  <c r="L110" i="54"/>
  <c r="L187" i="54"/>
  <c r="L249" i="54"/>
  <c r="L60" i="54"/>
  <c r="L39" i="54"/>
  <c r="L196" i="54"/>
  <c r="L82" i="54"/>
  <c r="L302" i="54"/>
  <c r="L61" i="54"/>
  <c r="L298" i="54"/>
  <c r="L127" i="54"/>
  <c r="L271" i="54"/>
  <c r="L118" i="54"/>
  <c r="L26" i="54"/>
  <c r="L119" i="54"/>
  <c r="L291" i="54"/>
  <c r="L55" i="54"/>
  <c r="L70" i="54"/>
  <c r="L12" i="54"/>
  <c r="L52" i="54"/>
  <c r="L43" i="54"/>
  <c r="L289" i="54"/>
  <c r="L65" i="54"/>
  <c r="L21" i="54"/>
  <c r="L8" i="54"/>
  <c r="L163" i="54"/>
  <c r="L154" i="54"/>
  <c r="L239" i="54"/>
  <c r="L137" i="54"/>
  <c r="L174" i="54"/>
  <c r="L207" i="54"/>
  <c r="L199" i="54"/>
  <c r="L36" i="54"/>
  <c r="L37" i="54"/>
  <c r="L159" i="54"/>
  <c r="L103" i="54"/>
  <c r="L275" i="54"/>
  <c r="L16" i="54"/>
  <c r="L66" i="54"/>
  <c r="L47" i="54"/>
  <c r="L140" i="54"/>
  <c r="L114" i="54"/>
  <c r="L281" i="54"/>
  <c r="L86" i="54"/>
  <c r="L221" i="54"/>
  <c r="L81" i="54"/>
  <c r="L31" i="54"/>
  <c r="L286" i="54"/>
  <c r="L72" i="54"/>
  <c r="L11" i="54"/>
  <c r="L96" i="54"/>
  <c r="L257" i="54"/>
  <c r="L175" i="54"/>
  <c r="L254" i="54"/>
  <c r="L213" i="54"/>
  <c r="L284" i="54"/>
  <c r="L133" i="54"/>
  <c r="L232" i="54"/>
  <c r="L27" i="54"/>
  <c r="L168" i="54"/>
  <c r="L158" i="54"/>
  <c r="L88" i="54"/>
  <c r="L147" i="54"/>
  <c r="L78" i="54"/>
  <c r="L398" i="54"/>
  <c r="L399" i="54"/>
  <c r="L30" i="54"/>
  <c r="L180" i="54"/>
  <c r="L374" i="54"/>
  <c r="L296" i="54"/>
  <c r="L308" i="54"/>
  <c r="L136" i="54"/>
  <c r="L269" i="54"/>
  <c r="L340" i="54"/>
  <c r="L349" i="54"/>
  <c r="L155" i="54"/>
  <c r="L192" i="54"/>
  <c r="L368" i="54"/>
  <c r="L185" i="54"/>
  <c r="L385" i="54"/>
  <c r="L337" i="54"/>
  <c r="L131" i="54"/>
  <c r="L195" i="54"/>
  <c r="L414" i="54"/>
  <c r="L331" i="54"/>
  <c r="L141" i="54"/>
  <c r="L433" i="54"/>
  <c r="L412" i="54"/>
  <c r="L142" i="54"/>
  <c r="L237" i="54"/>
  <c r="L267" i="54"/>
  <c r="L305" i="54"/>
  <c r="L389" i="54"/>
  <c r="L288" i="54"/>
  <c r="L418" i="54"/>
  <c r="L392" i="54"/>
  <c r="L290" i="54"/>
  <c r="L167" i="54"/>
  <c r="L384" i="54"/>
  <c r="L393" i="54"/>
  <c r="L354" i="54"/>
  <c r="L193" i="54"/>
  <c r="L318" i="54"/>
  <c r="L420" i="54"/>
  <c r="L423" i="54"/>
  <c r="L25" i="54"/>
  <c r="L319" i="54"/>
  <c r="L438" i="54"/>
  <c r="L345" i="54"/>
  <c r="L228" i="54"/>
  <c r="L336" i="54"/>
  <c r="L202" i="54"/>
  <c r="L273" i="54"/>
  <c r="L294" i="54"/>
  <c r="L329" i="54"/>
  <c r="L80" i="54"/>
  <c r="L313" i="54"/>
  <c r="L405" i="54"/>
  <c r="L416" i="54"/>
  <c r="L172" i="54"/>
  <c r="L264" i="54"/>
  <c r="L112" i="54"/>
  <c r="L58" i="54"/>
  <c r="L134" i="54"/>
  <c r="L364" i="54"/>
  <c r="L181" i="54"/>
  <c r="L391" i="54"/>
  <c r="L85" i="54"/>
  <c r="L246" i="54"/>
  <c r="L419" i="54"/>
  <c r="L219" i="54"/>
  <c r="L282" i="54"/>
  <c r="L99" i="54"/>
  <c r="L377" i="54"/>
  <c r="L170" i="54"/>
  <c r="L130" i="54"/>
  <c r="L122" i="54"/>
  <c r="L355" i="54"/>
  <c r="L380" i="54"/>
  <c r="L280" i="54"/>
  <c r="L415" i="54"/>
  <c r="L93" i="54"/>
  <c r="L366" i="54"/>
  <c r="L388" i="54"/>
  <c r="L198" i="54"/>
  <c r="L307" i="54"/>
  <c r="L435" i="54"/>
  <c r="L73" i="54"/>
  <c r="L253" i="54"/>
  <c r="L408" i="54"/>
  <c r="L430" i="54"/>
  <c r="L144" i="54"/>
  <c r="L328" i="54"/>
  <c r="L343" i="54"/>
  <c r="L378" i="54"/>
  <c r="L146" i="54"/>
  <c r="L241" i="54"/>
  <c r="L335" i="54"/>
  <c r="L394" i="54"/>
  <c r="L360" i="54"/>
  <c r="L321" i="54"/>
  <c r="L201" i="54"/>
  <c r="L301" i="54"/>
  <c r="L344" i="54"/>
  <c r="L372" i="54"/>
  <c r="L29" i="54"/>
  <c r="L215" i="54"/>
  <c r="L330" i="54"/>
  <c r="L432" i="54"/>
  <c r="L120" i="54"/>
  <c r="L266" i="54"/>
  <c r="L151" i="54"/>
  <c r="L243" i="54"/>
  <c r="L9" i="54"/>
  <c r="L277" i="54"/>
  <c r="L10" i="54"/>
  <c r="L427" i="54"/>
  <c r="L33" i="54"/>
  <c r="L126" i="54"/>
  <c r="L23" i="54"/>
  <c r="L156" i="54"/>
  <c r="L247" i="54"/>
  <c r="L138" i="54"/>
  <c r="L387" i="54"/>
  <c r="L64" i="54"/>
  <c r="L429" i="54"/>
  <c r="L89" i="54"/>
  <c r="L222" i="54"/>
  <c r="L353" i="54"/>
  <c r="L62" i="54"/>
  <c r="L431" i="54"/>
  <c r="L69" i="54"/>
  <c r="L19" i="54"/>
  <c r="L164" i="54"/>
  <c r="L324" i="54"/>
  <c r="L381" i="54"/>
  <c r="L116" i="54"/>
  <c r="L379" i="54"/>
  <c r="L270" i="54"/>
  <c r="L317" i="54"/>
  <c r="L278" i="54"/>
  <c r="L162" i="54"/>
  <c r="L285" i="54"/>
  <c r="L18" i="54"/>
  <c r="L216" i="54"/>
  <c r="L255" i="54"/>
  <c r="L295" i="54"/>
  <c r="L104" i="54"/>
  <c r="L218" i="54"/>
  <c r="L316" i="54"/>
  <c r="L407" i="54"/>
  <c r="L403" i="54"/>
  <c r="L395" i="54"/>
  <c r="L166" i="54"/>
  <c r="L206" i="54"/>
  <c r="L326" i="54"/>
  <c r="L383" i="54"/>
  <c r="L327" i="54"/>
  <c r="L184" i="54"/>
  <c r="L341" i="54"/>
  <c r="L436" i="54"/>
  <c r="L74" i="54"/>
  <c r="L208" i="54"/>
  <c r="L358" i="54"/>
  <c r="L359" i="54"/>
  <c r="L439" i="54"/>
  <c r="L54" i="54"/>
  <c r="L352" i="54"/>
  <c r="L171" i="54"/>
  <c r="L311" i="54"/>
  <c r="L38" i="54"/>
  <c r="L346" i="54"/>
  <c r="L425" i="54"/>
  <c r="L338" i="54"/>
  <c r="L356" i="54"/>
  <c r="L312" i="54"/>
  <c r="L90" i="54"/>
  <c r="L194" i="54"/>
  <c r="L250" i="54"/>
  <c r="L68" i="54"/>
  <c r="L189" i="54"/>
  <c r="L347" i="54"/>
  <c r="L113" i="54"/>
  <c r="L190" i="54"/>
  <c r="L292" i="54"/>
  <c r="L350" i="54"/>
  <c r="L34" i="54"/>
  <c r="L107" i="54"/>
  <c r="L258" i="54"/>
  <c r="L14" i="54"/>
  <c r="L371" i="54"/>
  <c r="L212" i="54"/>
  <c r="L15" i="54"/>
  <c r="L100" i="54"/>
  <c r="L229" i="54"/>
  <c r="L422" i="54"/>
  <c r="L40" i="54"/>
  <c r="L179" i="54"/>
  <c r="L304" i="54"/>
  <c r="L361" i="54"/>
  <c r="L333" i="54"/>
  <c r="L84" i="54"/>
  <c r="L402" i="54"/>
  <c r="L367" i="54"/>
  <c r="L309" i="54"/>
  <c r="L300" i="54"/>
  <c r="L410" i="54"/>
  <c r="L223" i="54"/>
  <c r="L109" i="54"/>
  <c r="L370" i="54"/>
  <c r="L411" i="54"/>
  <c r="L6" i="54"/>
  <c r="L320" i="54"/>
  <c r="L160" i="54"/>
  <c r="L150" i="54"/>
  <c r="L363" i="54"/>
  <c r="L276" i="54"/>
  <c r="L396" i="54"/>
  <c r="L45" i="54"/>
  <c r="L148" i="54"/>
  <c r="L230" i="54"/>
  <c r="L323" i="54"/>
  <c r="L49" i="54"/>
  <c r="L314" i="54"/>
  <c r="L95" i="54"/>
  <c r="L299" i="54"/>
  <c r="L376" i="54"/>
  <c r="L117" i="54"/>
  <c r="L211" i="54"/>
  <c r="L177" i="54"/>
  <c r="L259" i="54"/>
  <c r="L400" i="54"/>
  <c r="L129" i="54"/>
  <c r="L44" i="54"/>
  <c r="H91" i="54"/>
  <c r="H303" i="54"/>
  <c r="H71" i="54"/>
  <c r="H135" i="54"/>
  <c r="H297" i="54"/>
  <c r="H348" i="54"/>
  <c r="H390" i="54"/>
  <c r="H42" i="54"/>
  <c r="H108" i="54"/>
  <c r="H169" i="54"/>
  <c r="H283" i="54"/>
  <c r="H421" i="54"/>
  <c r="H424" i="54"/>
  <c r="H20" i="54"/>
  <c r="H83" i="54"/>
  <c r="H238" i="54"/>
  <c r="H268" i="54"/>
  <c r="H401" i="54"/>
  <c r="H53" i="54"/>
  <c r="H176" i="54"/>
  <c r="H220" i="54"/>
  <c r="H334" i="54"/>
  <c r="H428" i="54"/>
  <c r="H143" i="54"/>
  <c r="H197" i="54"/>
  <c r="H306" i="54"/>
  <c r="H357" i="54"/>
  <c r="H102" i="54"/>
  <c r="H161" i="54"/>
  <c r="H209" i="54"/>
  <c r="H251" i="54"/>
  <c r="H279" i="54"/>
  <c r="H149" i="54"/>
  <c r="H373" i="54"/>
  <c r="H245" i="54"/>
  <c r="H365" i="54"/>
  <c r="H5" i="54"/>
  <c r="H63" i="54"/>
  <c r="H128" i="54"/>
  <c r="H186" i="54"/>
  <c r="H227" i="54"/>
  <c r="H342" i="54"/>
  <c r="H386" i="54"/>
  <c r="H437" i="54"/>
  <c r="E441" i="54"/>
  <c r="H4" i="54"/>
  <c r="H274" i="54"/>
  <c r="H322" i="54"/>
  <c r="H32" i="54"/>
  <c r="H153" i="54"/>
  <c r="H315" i="54"/>
  <c r="H406" i="54"/>
  <c r="H46" i="54"/>
  <c r="H111" i="54"/>
  <c r="H173" i="54"/>
  <c r="H214" i="54"/>
  <c r="H94" i="54"/>
  <c r="H105" i="54"/>
  <c r="H210" i="54"/>
  <c r="H325" i="54"/>
  <c r="H375" i="54"/>
  <c r="H13" i="54"/>
  <c r="H234" i="54"/>
  <c r="H262" i="54"/>
  <c r="H351" i="54"/>
  <c r="H397" i="54"/>
  <c r="H242" i="54"/>
  <c r="H362" i="54"/>
  <c r="H165" i="54"/>
  <c r="H252" i="54"/>
  <c r="H417" i="54"/>
  <c r="H75" i="54"/>
  <c r="H56" i="54"/>
  <c r="H121" i="54"/>
  <c r="H178" i="54"/>
  <c r="H224" i="54"/>
  <c r="H28" i="54"/>
  <c r="H217" i="54"/>
  <c r="H287" i="54"/>
  <c r="H426" i="54"/>
  <c r="H24" i="54"/>
  <c r="H87" i="54"/>
  <c r="H145" i="54"/>
  <c r="H200" i="54"/>
  <c r="H240" i="54"/>
  <c r="H272" i="54"/>
  <c r="H310" i="54"/>
  <c r="H404" i="54"/>
  <c r="H203" i="54"/>
  <c r="H50" i="54"/>
  <c r="H115" i="54"/>
  <c r="H256" i="54"/>
  <c r="H332" i="54"/>
  <c r="H7" i="54"/>
  <c r="H67" i="54"/>
  <c r="H132" i="54"/>
  <c r="H231" i="54"/>
  <c r="H260" i="54"/>
  <c r="H182" i="54"/>
  <c r="H293" i="54"/>
  <c r="H434" i="54"/>
  <c r="H35" i="54"/>
  <c r="H98" i="54"/>
  <c r="H157" i="54"/>
  <c r="H369" i="54"/>
  <c r="H409" i="54"/>
  <c r="H413" i="54"/>
  <c r="H59" i="54"/>
  <c r="H125" i="54"/>
  <c r="H339" i="54"/>
  <c r="H382" i="54"/>
  <c r="H17" i="54"/>
  <c r="H79" i="54"/>
  <c r="H139" i="54"/>
  <c r="H235" i="54"/>
  <c r="H265" i="54"/>
  <c r="L409" i="54" l="1"/>
  <c r="L332" i="54"/>
  <c r="L17" i="54"/>
  <c r="L98" i="54"/>
  <c r="L272" i="54"/>
  <c r="L87" i="54"/>
  <c r="L217" i="54"/>
  <c r="L279" i="54"/>
  <c r="L102" i="54"/>
  <c r="L428" i="54"/>
  <c r="L53" i="54"/>
  <c r="L83" i="54"/>
  <c r="L224" i="54"/>
  <c r="L351" i="54"/>
  <c r="L210" i="54"/>
  <c r="L315" i="54"/>
  <c r="L251" i="54"/>
  <c r="L143" i="54"/>
  <c r="L20" i="54"/>
  <c r="L169" i="54"/>
  <c r="L382" i="54"/>
  <c r="L178" i="54"/>
  <c r="L242" i="54"/>
  <c r="L262" i="54"/>
  <c r="L13" i="54"/>
  <c r="L94" i="54"/>
  <c r="L373" i="54"/>
  <c r="L334" i="54"/>
  <c r="L176" i="54"/>
  <c r="L268" i="54"/>
  <c r="L424" i="54"/>
  <c r="L108" i="54"/>
  <c r="L303" i="54"/>
  <c r="L339" i="54"/>
  <c r="L369" i="54"/>
  <c r="L165" i="54"/>
  <c r="L79" i="54"/>
  <c r="L293" i="54"/>
  <c r="L67" i="54"/>
  <c r="L203" i="54"/>
  <c r="L417" i="54"/>
  <c r="L397" i="54"/>
  <c r="L234" i="54"/>
  <c r="L375" i="54"/>
  <c r="L386" i="54"/>
  <c r="L5" i="54"/>
  <c r="L161" i="54"/>
  <c r="L71" i="54"/>
  <c r="L91" i="54"/>
  <c r="L197" i="54"/>
  <c r="L145" i="54"/>
  <c r="L121" i="54"/>
  <c r="L7" i="54"/>
  <c r="L406" i="54"/>
  <c r="L186" i="54"/>
  <c r="L404" i="54"/>
  <c r="L173" i="54"/>
  <c r="L322" i="54"/>
  <c r="L401" i="54"/>
  <c r="L157" i="54"/>
  <c r="L260" i="54"/>
  <c r="L256" i="54"/>
  <c r="L235" i="54"/>
  <c r="L125" i="54"/>
  <c r="L413" i="54"/>
  <c r="L231" i="54"/>
  <c r="L115" i="54"/>
  <c r="L56" i="54"/>
  <c r="L325" i="54"/>
  <c r="L214" i="54"/>
  <c r="L32" i="54"/>
  <c r="L342" i="54"/>
  <c r="L365" i="54"/>
  <c r="L390" i="54"/>
  <c r="L59" i="54"/>
  <c r="L35" i="54"/>
  <c r="L182" i="54"/>
  <c r="L50" i="54"/>
  <c r="L240" i="54"/>
  <c r="L24" i="54"/>
  <c r="L252" i="54"/>
  <c r="L362" i="54"/>
  <c r="L128" i="54"/>
  <c r="L245" i="54"/>
  <c r="L220" i="54"/>
  <c r="L348" i="54"/>
  <c r="L139" i="54"/>
  <c r="L434" i="54"/>
  <c r="L132" i="54"/>
  <c r="L200" i="54"/>
  <c r="L426" i="54"/>
  <c r="L75" i="54"/>
  <c r="L105" i="54"/>
  <c r="L111" i="54"/>
  <c r="L274" i="54"/>
  <c r="L437" i="54"/>
  <c r="L63" i="54"/>
  <c r="L209" i="54"/>
  <c r="L357" i="54"/>
  <c r="L283" i="54"/>
  <c r="L297" i="54"/>
  <c r="L135" i="54"/>
  <c r="L265" i="54"/>
  <c r="L310" i="54"/>
  <c r="L287" i="54"/>
  <c r="L28" i="54"/>
  <c r="L46" i="54"/>
  <c r="L153" i="54"/>
  <c r="L4" i="54"/>
  <c r="L227" i="54"/>
  <c r="L149" i="54"/>
  <c r="L306" i="54"/>
  <c r="L238" i="54"/>
  <c r="L421" i="54"/>
  <c r="L42" i="54"/>
  <c r="H441" i="54"/>
  <c r="L441" i="54" l="1"/>
  <c r="O73" i="54"/>
  <c r="O260" i="54"/>
  <c r="O18" i="54"/>
  <c r="O203" i="54"/>
  <c r="O38" i="54"/>
  <c r="O204" i="54"/>
  <c r="O124" i="54"/>
  <c r="O23" i="54"/>
  <c r="O354" i="54"/>
  <c r="O228" i="54"/>
  <c r="O205" i="54"/>
  <c r="O17" i="54"/>
  <c r="O435" i="54"/>
  <c r="O141" i="54"/>
  <c r="O100" i="54"/>
  <c r="O125" i="54"/>
  <c r="O77" i="54"/>
  <c r="O56" i="54"/>
  <c r="O352" i="54"/>
  <c r="O142" i="54"/>
  <c r="O10" i="54"/>
  <c r="O21" i="54"/>
  <c r="O231" i="54"/>
  <c r="O404" i="54"/>
  <c r="O121" i="54"/>
  <c r="O68" i="54"/>
  <c r="O232" i="54"/>
  <c r="O282" i="54"/>
  <c r="O114" i="54"/>
  <c r="O92" i="54"/>
  <c r="O313" i="54"/>
  <c r="O412" i="54"/>
  <c r="O259" i="54"/>
  <c r="O33" i="54"/>
  <c r="O367" i="54"/>
  <c r="O213" i="54"/>
  <c r="O267" i="54"/>
  <c r="O7" i="54"/>
  <c r="I440" i="13" l="1"/>
  <c r="H440" i="13" l="1"/>
  <c r="J440" i="13" l="1"/>
  <c r="B7" i="11" s="1"/>
  <c r="B8" i="11" l="1"/>
  <c r="B10" i="11" s="1"/>
  <c r="B11" i="11" l="1"/>
  <c r="B12" i="11" s="1"/>
  <c r="B13" i="11" s="1"/>
  <c r="B15" i="11" l="1"/>
  <c r="I5" i="54"/>
  <c r="I7" i="54"/>
  <c r="J7" i="54" s="1"/>
  <c r="M7" i="54" s="1"/>
  <c r="D6" i="56" s="1"/>
  <c r="I13" i="54"/>
  <c r="I17" i="54"/>
  <c r="J17" i="54" s="1"/>
  <c r="M17" i="54" s="1"/>
  <c r="D16" i="56" s="1"/>
  <c r="I20" i="54"/>
  <c r="I24" i="54"/>
  <c r="I28" i="54"/>
  <c r="I32" i="54"/>
  <c r="I35" i="54"/>
  <c r="I42" i="54"/>
  <c r="I46" i="54"/>
  <c r="I50" i="54"/>
  <c r="I53" i="54"/>
  <c r="J53" i="54" s="1"/>
  <c r="M53" i="54" s="1"/>
  <c r="D52" i="56" s="1"/>
  <c r="I56" i="54"/>
  <c r="J56" i="54" s="1"/>
  <c r="M56" i="54" s="1"/>
  <c r="D55" i="56" s="1"/>
  <c r="I59" i="54"/>
  <c r="I63" i="54"/>
  <c r="I67" i="54"/>
  <c r="I71" i="54"/>
  <c r="I75" i="54"/>
  <c r="I79" i="54"/>
  <c r="I83" i="54"/>
  <c r="I87" i="54"/>
  <c r="I91" i="54"/>
  <c r="J91" i="54" s="1"/>
  <c r="M91" i="54" s="1"/>
  <c r="D90" i="56" s="1"/>
  <c r="I94" i="54"/>
  <c r="I98" i="54"/>
  <c r="I102" i="54"/>
  <c r="I105" i="54"/>
  <c r="I108" i="54"/>
  <c r="I111" i="54"/>
  <c r="J111" i="54" s="1"/>
  <c r="M111" i="54" s="1"/>
  <c r="D110" i="56" s="1"/>
  <c r="I115" i="54"/>
  <c r="I121" i="54"/>
  <c r="J121" i="54" s="1"/>
  <c r="M121" i="54" s="1"/>
  <c r="D120" i="56" s="1"/>
  <c r="I125" i="54"/>
  <c r="J125" i="54" s="1"/>
  <c r="M125" i="54" s="1"/>
  <c r="D124" i="56" s="1"/>
  <c r="I128" i="54"/>
  <c r="I132" i="54"/>
  <c r="I135" i="54"/>
  <c r="I139" i="54"/>
  <c r="I143" i="54"/>
  <c r="I145" i="54"/>
  <c r="I149" i="54"/>
  <c r="I153" i="54"/>
  <c r="I157" i="54"/>
  <c r="I161" i="54"/>
  <c r="I165" i="54"/>
  <c r="I169" i="54"/>
  <c r="I173" i="54"/>
  <c r="I176" i="54"/>
  <c r="I178" i="54"/>
  <c r="I182" i="54"/>
  <c r="I186" i="54"/>
  <c r="I197" i="54"/>
  <c r="I200" i="54"/>
  <c r="I203" i="54"/>
  <c r="J203" i="54" s="1"/>
  <c r="M203" i="54" s="1"/>
  <c r="D202" i="56" s="1"/>
  <c r="I209" i="54"/>
  <c r="J209" i="54" s="1"/>
  <c r="M209" i="54" s="1"/>
  <c r="D208" i="56" s="1"/>
  <c r="I210" i="54"/>
  <c r="I214" i="54"/>
  <c r="I217" i="54"/>
  <c r="I220" i="54"/>
  <c r="I224" i="54"/>
  <c r="I227" i="54"/>
  <c r="I231" i="54"/>
  <c r="J231" i="54" s="1"/>
  <c r="M231" i="54" s="1"/>
  <c r="D230" i="56" s="1"/>
  <c r="I234" i="54"/>
  <c r="I235" i="54"/>
  <c r="I238" i="54"/>
  <c r="I240" i="54"/>
  <c r="I242" i="54"/>
  <c r="I245" i="54"/>
  <c r="I251" i="54"/>
  <c r="J251" i="54" s="1"/>
  <c r="M251" i="54" s="1"/>
  <c r="D250" i="56" s="1"/>
  <c r="I252" i="54"/>
  <c r="I256" i="54"/>
  <c r="I260" i="54"/>
  <c r="J260" i="54" s="1"/>
  <c r="M260" i="54" s="1"/>
  <c r="D259" i="56" s="1"/>
  <c r="I262" i="54"/>
  <c r="I265" i="54"/>
  <c r="I268" i="54"/>
  <c r="I272" i="54"/>
  <c r="I274" i="54"/>
  <c r="I279" i="54"/>
  <c r="I283" i="54"/>
  <c r="I287" i="54"/>
  <c r="I293" i="54"/>
  <c r="I297" i="54"/>
  <c r="I303" i="54"/>
  <c r="I306" i="54"/>
  <c r="I310" i="54"/>
  <c r="I315" i="54"/>
  <c r="I322" i="54"/>
  <c r="I325" i="54"/>
  <c r="I332" i="54"/>
  <c r="J332" i="54" s="1"/>
  <c r="M332" i="54" s="1"/>
  <c r="D331" i="56" s="1"/>
  <c r="I334" i="54"/>
  <c r="I339" i="54"/>
  <c r="I342" i="54"/>
  <c r="I348" i="54"/>
  <c r="I351" i="54"/>
  <c r="I357" i="54"/>
  <c r="I362" i="54"/>
  <c r="I365" i="54"/>
  <c r="I369" i="54"/>
  <c r="J369" i="54" s="1"/>
  <c r="M369" i="54" s="1"/>
  <c r="D368" i="56" s="1"/>
  <c r="I373" i="54"/>
  <c r="I375" i="54"/>
  <c r="J375" i="54" s="1"/>
  <c r="M375" i="54" s="1"/>
  <c r="D374" i="56" s="1"/>
  <c r="I382" i="54"/>
  <c r="I386" i="54"/>
  <c r="I390" i="54"/>
  <c r="I397" i="54"/>
  <c r="I401" i="54"/>
  <c r="I404" i="54"/>
  <c r="J404" i="54" s="1"/>
  <c r="M404" i="54" s="1"/>
  <c r="D403" i="56" s="1"/>
  <c r="I406" i="54"/>
  <c r="I409" i="54"/>
  <c r="I413" i="54"/>
  <c r="I417" i="54"/>
  <c r="I421" i="54"/>
  <c r="I424" i="54"/>
  <c r="I426" i="54"/>
  <c r="J426" i="54" s="1"/>
  <c r="M426" i="54" s="1"/>
  <c r="D425" i="56" s="1"/>
  <c r="I428" i="54"/>
  <c r="I434" i="54"/>
  <c r="I437" i="54"/>
  <c r="I4" i="54"/>
  <c r="I8" i="54"/>
  <c r="I22" i="54"/>
  <c r="I30" i="54"/>
  <c r="I37" i="54"/>
  <c r="I44" i="54"/>
  <c r="I51" i="54"/>
  <c r="I58" i="54"/>
  <c r="I69" i="54"/>
  <c r="I77" i="54"/>
  <c r="J77" i="54" s="1"/>
  <c r="M77" i="54" s="1"/>
  <c r="D76" i="56" s="1"/>
  <c r="I85" i="54"/>
  <c r="I100" i="54"/>
  <c r="J100" i="54" s="1"/>
  <c r="M100" i="54" s="1"/>
  <c r="D99" i="56" s="1"/>
  <c r="I106" i="54"/>
  <c r="I113" i="54"/>
  <c r="I119" i="54"/>
  <c r="I130" i="54"/>
  <c r="I137" i="54"/>
  <c r="I141" i="54"/>
  <c r="J141" i="54" s="1"/>
  <c r="M141" i="54" s="1"/>
  <c r="D140" i="56" s="1"/>
  <c r="I147" i="54"/>
  <c r="I155" i="54"/>
  <c r="I163" i="54"/>
  <c r="I171" i="54"/>
  <c r="I174" i="54"/>
  <c r="I180" i="54"/>
  <c r="I187" i="54"/>
  <c r="I192" i="54"/>
  <c r="I196" i="54"/>
  <c r="I201" i="54"/>
  <c r="I207" i="54"/>
  <c r="I216" i="54"/>
  <c r="I222" i="54"/>
  <c r="I229" i="54"/>
  <c r="I233" i="54"/>
  <c r="I243" i="54"/>
  <c r="I246" i="54"/>
  <c r="I253" i="54"/>
  <c r="I255" i="54"/>
  <c r="I257" i="54"/>
  <c r="I270" i="54"/>
  <c r="I276" i="54"/>
  <c r="I285" i="54"/>
  <c r="I295" i="54"/>
  <c r="I304" i="54"/>
  <c r="I311" i="54"/>
  <c r="I317" i="54"/>
  <c r="I323" i="54"/>
  <c r="I329" i="54"/>
  <c r="I338" i="54"/>
  <c r="I344" i="54"/>
  <c r="I353" i="54"/>
  <c r="I364" i="54"/>
  <c r="I371" i="54"/>
  <c r="I378" i="54"/>
  <c r="I381" i="54"/>
  <c r="I392" i="54"/>
  <c r="I399" i="54"/>
  <c r="I408" i="54"/>
  <c r="I415" i="54"/>
  <c r="I422" i="54"/>
  <c r="I432" i="54"/>
  <c r="I439" i="54"/>
  <c r="I9" i="54"/>
  <c r="I12" i="54"/>
  <c r="I16" i="54"/>
  <c r="I19" i="54"/>
  <c r="I23" i="54"/>
  <c r="J23" i="54" s="1"/>
  <c r="M23" i="54" s="1"/>
  <c r="D22" i="56" s="1"/>
  <c r="I27" i="54"/>
  <c r="I31" i="54"/>
  <c r="I34" i="54"/>
  <c r="I41" i="54"/>
  <c r="I49" i="54"/>
  <c r="I52" i="54"/>
  <c r="I55" i="54"/>
  <c r="I62" i="54"/>
  <c r="I66" i="54"/>
  <c r="I70" i="54"/>
  <c r="I74" i="54"/>
  <c r="I78" i="54"/>
  <c r="I82" i="54"/>
  <c r="I90" i="54"/>
  <c r="I97" i="54"/>
  <c r="I104" i="54"/>
  <c r="I117" i="54"/>
  <c r="I124" i="54"/>
  <c r="J124" i="54" s="1"/>
  <c r="M124" i="54" s="1"/>
  <c r="D123" i="56" s="1"/>
  <c r="I131" i="54"/>
  <c r="I142" i="54"/>
  <c r="J142" i="54" s="1"/>
  <c r="M142" i="54" s="1"/>
  <c r="D141" i="56" s="1"/>
  <c r="I144" i="54"/>
  <c r="I148" i="54"/>
  <c r="I152" i="54"/>
  <c r="I156" i="54"/>
  <c r="I160" i="54"/>
  <c r="I164" i="54"/>
  <c r="I168" i="54"/>
  <c r="I172" i="54"/>
  <c r="I175" i="54"/>
  <c r="I181" i="54"/>
  <c r="I185" i="54"/>
  <c r="I188" i="54"/>
  <c r="I191" i="54"/>
  <c r="I193" i="54"/>
  <c r="I194" i="54"/>
  <c r="I199" i="54"/>
  <c r="I202" i="54"/>
  <c r="I208" i="54"/>
  <c r="I211" i="54"/>
  <c r="I213" i="54"/>
  <c r="J213" i="54" s="1"/>
  <c r="M213" i="54" s="1"/>
  <c r="D212" i="56" s="1"/>
  <c r="I219" i="54"/>
  <c r="I223" i="54"/>
  <c r="I225" i="54"/>
  <c r="I226" i="54"/>
  <c r="I230" i="54"/>
  <c r="I237" i="54"/>
  <c r="I244" i="54"/>
  <c r="I247" i="54"/>
  <c r="I250" i="54"/>
  <c r="I254" i="54"/>
  <c r="I258" i="54"/>
  <c r="I261" i="54"/>
  <c r="I264" i="54"/>
  <c r="I267" i="54"/>
  <c r="J267" i="54" s="1"/>
  <c r="M267" i="54" s="1"/>
  <c r="D266" i="56" s="1"/>
  <c r="I271" i="54"/>
  <c r="I277" i="54"/>
  <c r="I278" i="54"/>
  <c r="I282" i="54"/>
  <c r="J282" i="54" s="1"/>
  <c r="M282" i="54" s="1"/>
  <c r="D281" i="56" s="1"/>
  <c r="I286" i="54"/>
  <c r="I290" i="54"/>
  <c r="I292" i="54"/>
  <c r="I10" i="54"/>
  <c r="J10" i="54" s="1"/>
  <c r="M10" i="54" s="1"/>
  <c r="D9" i="56" s="1"/>
  <c r="I14" i="54"/>
  <c r="I21" i="54"/>
  <c r="J21" i="54" s="1"/>
  <c r="M21" i="54" s="1"/>
  <c r="D20" i="56" s="1"/>
  <c r="I25" i="54"/>
  <c r="I29" i="54"/>
  <c r="I36" i="54"/>
  <c r="I38" i="54"/>
  <c r="J38" i="54" s="1"/>
  <c r="M38" i="54" s="1"/>
  <c r="D37" i="56" s="1"/>
  <c r="I40" i="54"/>
  <c r="I43" i="54"/>
  <c r="I47" i="54"/>
  <c r="I54" i="54"/>
  <c r="I57" i="54"/>
  <c r="I60" i="54"/>
  <c r="I64" i="54"/>
  <c r="I68" i="54"/>
  <c r="J68" i="54" s="1"/>
  <c r="M68" i="54" s="1"/>
  <c r="D67" i="56" s="1"/>
  <c r="I72" i="54"/>
  <c r="I76" i="54"/>
  <c r="I80" i="54"/>
  <c r="I84" i="54"/>
  <c r="I88" i="54"/>
  <c r="I92" i="54"/>
  <c r="J92" i="54" s="1"/>
  <c r="M92" i="54" s="1"/>
  <c r="D91" i="56" s="1"/>
  <c r="I95" i="54"/>
  <c r="I99" i="54"/>
  <c r="J99" i="54" s="1"/>
  <c r="M99" i="54" s="1"/>
  <c r="D98" i="56" s="1"/>
  <c r="I103" i="54"/>
  <c r="I109" i="54"/>
  <c r="I112" i="54"/>
  <c r="I116" i="54"/>
  <c r="I118" i="54"/>
  <c r="I122" i="54"/>
  <c r="I129" i="54"/>
  <c r="I133" i="54"/>
  <c r="I136" i="54"/>
  <c r="I138" i="54"/>
  <c r="I140" i="54"/>
  <c r="I146" i="54"/>
  <c r="I150" i="54"/>
  <c r="I154" i="54"/>
  <c r="I158" i="54"/>
  <c r="I162" i="54"/>
  <c r="I166" i="54"/>
  <c r="I170" i="54"/>
  <c r="I177" i="54"/>
  <c r="I179" i="54"/>
  <c r="I183" i="54"/>
  <c r="I189" i="54"/>
  <c r="I195" i="54"/>
  <c r="I198" i="54"/>
  <c r="I204" i="54"/>
  <c r="J204" i="54" s="1"/>
  <c r="M204" i="54" s="1"/>
  <c r="D203" i="56" s="1"/>
  <c r="I206" i="54"/>
  <c r="I212" i="54"/>
  <c r="I215" i="54"/>
  <c r="I218" i="54"/>
  <c r="I221" i="54"/>
  <c r="I228" i="54"/>
  <c r="J228" i="54" s="1"/>
  <c r="M228" i="54" s="1"/>
  <c r="D227" i="56" s="1"/>
  <c r="I232" i="54"/>
  <c r="J232" i="54" s="1"/>
  <c r="M232" i="54" s="1"/>
  <c r="D231" i="56" s="1"/>
  <c r="I236" i="54"/>
  <c r="I239" i="54"/>
  <c r="I241" i="54"/>
  <c r="I248" i="54"/>
  <c r="I259" i="54"/>
  <c r="J259" i="54" s="1"/>
  <c r="M259" i="54" s="1"/>
  <c r="D258" i="56" s="1"/>
  <c r="I263" i="54"/>
  <c r="I266" i="54"/>
  <c r="I269" i="54"/>
  <c r="I275" i="54"/>
  <c r="I281" i="54"/>
  <c r="I288" i="54"/>
  <c r="I289" i="54"/>
  <c r="I300" i="54"/>
  <c r="J300" i="54" s="1"/>
  <c r="M300" i="54" s="1"/>
  <c r="D299" i="56" s="1"/>
  <c r="I307" i="54"/>
  <c r="I313" i="54"/>
  <c r="J313" i="54" s="1"/>
  <c r="M313" i="54" s="1"/>
  <c r="D312" i="56" s="1"/>
  <c r="I316" i="54"/>
  <c r="I319" i="54"/>
  <c r="I326" i="54"/>
  <c r="I330" i="54"/>
  <c r="I333" i="54"/>
  <c r="I335" i="54"/>
  <c r="I340" i="54"/>
  <c r="I343" i="54"/>
  <c r="J343" i="54" s="1"/>
  <c r="M343" i="54" s="1"/>
  <c r="D342" i="56" s="1"/>
  <c r="I346" i="54"/>
  <c r="J346" i="54" s="1"/>
  <c r="M346" i="54" s="1"/>
  <c r="D345" i="56" s="1"/>
  <c r="I352" i="54"/>
  <c r="J352" i="54" s="1"/>
  <c r="M352" i="54" s="1"/>
  <c r="D351" i="56" s="1"/>
  <c r="I359" i="54"/>
  <c r="I363" i="54"/>
  <c r="I366" i="54"/>
  <c r="I370" i="54"/>
  <c r="I377" i="54"/>
  <c r="I383" i="54"/>
  <c r="I387" i="54"/>
  <c r="I391" i="54"/>
  <c r="I394" i="54"/>
  <c r="I398" i="54"/>
  <c r="I402" i="54"/>
  <c r="I407" i="54"/>
  <c r="I410" i="54"/>
  <c r="I414" i="54"/>
  <c r="I418" i="54"/>
  <c r="I425" i="54"/>
  <c r="I427" i="54"/>
  <c r="I429" i="54"/>
  <c r="I431" i="54"/>
  <c r="I435" i="54"/>
  <c r="J435" i="54" s="1"/>
  <c r="M435" i="54" s="1"/>
  <c r="D434" i="56" s="1"/>
  <c r="I438" i="54"/>
  <c r="J438" i="54" s="1"/>
  <c r="M438" i="54" s="1"/>
  <c r="D437" i="56" s="1"/>
  <c r="I6" i="54"/>
  <c r="I11" i="54"/>
  <c r="I15" i="54"/>
  <c r="I18" i="54"/>
  <c r="J18" i="54" s="1"/>
  <c r="M18" i="54" s="1"/>
  <c r="D17" i="56" s="1"/>
  <c r="I26" i="54"/>
  <c r="I33" i="54"/>
  <c r="J33" i="54" s="1"/>
  <c r="M33" i="54" s="1"/>
  <c r="D32" i="56" s="1"/>
  <c r="I39" i="54"/>
  <c r="I48" i="54"/>
  <c r="I61" i="54"/>
  <c r="I65" i="54"/>
  <c r="I73" i="54"/>
  <c r="J73" i="54" s="1"/>
  <c r="M73" i="54" s="1"/>
  <c r="D72" i="56" s="1"/>
  <c r="I81" i="54"/>
  <c r="I89" i="54"/>
  <c r="I96" i="54"/>
  <c r="I110" i="54"/>
  <c r="I123" i="54"/>
  <c r="I126" i="54"/>
  <c r="I134" i="54"/>
  <c r="I151" i="54"/>
  <c r="I159" i="54"/>
  <c r="I167" i="54"/>
  <c r="I184" i="54"/>
  <c r="I190" i="54"/>
  <c r="I205" i="54"/>
  <c r="J205" i="54" s="1"/>
  <c r="M205" i="54" s="1"/>
  <c r="D204" i="56" s="1"/>
  <c r="I249" i="54"/>
  <c r="I273" i="54"/>
  <c r="J273" i="54" s="1"/>
  <c r="M273" i="54" s="1"/>
  <c r="D272" i="56" s="1"/>
  <c r="I280" i="54"/>
  <c r="I284" i="54"/>
  <c r="I291" i="54"/>
  <c r="I294" i="54"/>
  <c r="I298" i="54"/>
  <c r="I301" i="54"/>
  <c r="I308" i="54"/>
  <c r="I320" i="54"/>
  <c r="I327" i="54"/>
  <c r="I331" i="54"/>
  <c r="J331" i="54" s="1"/>
  <c r="M331" i="54" s="1"/>
  <c r="D330" i="56" s="1"/>
  <c r="I336" i="54"/>
  <c r="I341" i="54"/>
  <c r="I347" i="54"/>
  <c r="I349" i="54"/>
  <c r="I355" i="54"/>
  <c r="I360" i="54"/>
  <c r="I367" i="54"/>
  <c r="J367" i="54" s="1"/>
  <c r="M367" i="54" s="1"/>
  <c r="D366" i="56" s="1"/>
  <c r="I376" i="54"/>
  <c r="I384" i="54"/>
  <c r="I395" i="54"/>
  <c r="I403" i="54"/>
  <c r="I405" i="54"/>
  <c r="I411" i="54"/>
  <c r="I419" i="54"/>
  <c r="I436" i="54"/>
  <c r="I45" i="54"/>
  <c r="I86" i="54"/>
  <c r="I93" i="54"/>
  <c r="I101" i="54"/>
  <c r="I107" i="54"/>
  <c r="I114" i="54"/>
  <c r="J114" i="54" s="1"/>
  <c r="M114" i="54" s="1"/>
  <c r="D113" i="56" s="1"/>
  <c r="I120" i="54"/>
  <c r="I127" i="54"/>
  <c r="I299" i="54"/>
  <c r="I312" i="54"/>
  <c r="I324" i="54"/>
  <c r="I345" i="54"/>
  <c r="I356" i="54"/>
  <c r="I368" i="54"/>
  <c r="I379" i="54"/>
  <c r="I393" i="54"/>
  <c r="I416" i="54"/>
  <c r="I296" i="54"/>
  <c r="I302" i="54"/>
  <c r="I314" i="54"/>
  <c r="I328" i="54"/>
  <c r="I337" i="54"/>
  <c r="I358" i="54"/>
  <c r="I372" i="54"/>
  <c r="I380" i="54"/>
  <c r="I385" i="54"/>
  <c r="I396" i="54"/>
  <c r="I420" i="54"/>
  <c r="I430" i="54"/>
  <c r="I305" i="54"/>
  <c r="I318" i="54"/>
  <c r="I350" i="54"/>
  <c r="I361" i="54"/>
  <c r="I374" i="54"/>
  <c r="I388" i="54"/>
  <c r="J388" i="54" s="1"/>
  <c r="M388" i="54" s="1"/>
  <c r="D387" i="56" s="1"/>
  <c r="I400" i="54"/>
  <c r="I423" i="54"/>
  <c r="I433" i="54"/>
  <c r="I309" i="54"/>
  <c r="I321" i="54"/>
  <c r="I354" i="54"/>
  <c r="J354" i="54" s="1"/>
  <c r="M354" i="54" s="1"/>
  <c r="D353" i="56" s="1"/>
  <c r="I389" i="54"/>
  <c r="I412" i="54"/>
  <c r="J412" i="54" s="1"/>
  <c r="M412" i="54" s="1"/>
  <c r="D411" i="56" s="1"/>
  <c r="J159" i="54" l="1"/>
  <c r="M159" i="54" s="1"/>
  <c r="D158" i="56" s="1"/>
  <c r="O159" i="54"/>
  <c r="J48" i="54"/>
  <c r="M48" i="54" s="1"/>
  <c r="D47" i="56" s="1"/>
  <c r="O48" i="54"/>
  <c r="J427" i="54"/>
  <c r="M427" i="54" s="1"/>
  <c r="D426" i="56" s="1"/>
  <c r="O427" i="54"/>
  <c r="J29" i="54"/>
  <c r="M29" i="54" s="1"/>
  <c r="D28" i="56" s="1"/>
  <c r="O29" i="54"/>
  <c r="J258" i="54"/>
  <c r="M258" i="54" s="1"/>
  <c r="D257" i="56" s="1"/>
  <c r="O258" i="54"/>
  <c r="J408" i="54"/>
  <c r="M408" i="54" s="1"/>
  <c r="D407" i="56" s="1"/>
  <c r="O408" i="54"/>
  <c r="J37" i="54"/>
  <c r="M37" i="54" s="1"/>
  <c r="D36" i="56" s="1"/>
  <c r="O37" i="54"/>
  <c r="J4" i="54"/>
  <c r="M4" i="54" s="1"/>
  <c r="D3" i="56" s="1"/>
  <c r="O4" i="54"/>
  <c r="J348" i="54"/>
  <c r="M348" i="54" s="1"/>
  <c r="D347" i="56" s="1"/>
  <c r="O348" i="54"/>
  <c r="J407" i="54"/>
  <c r="M407" i="54" s="1"/>
  <c r="D406" i="56" s="1"/>
  <c r="O407" i="54"/>
  <c r="J370" i="54"/>
  <c r="M370" i="54" s="1"/>
  <c r="D369" i="56" s="1"/>
  <c r="O370" i="54"/>
  <c r="J319" i="54"/>
  <c r="M319" i="54" s="1"/>
  <c r="D318" i="56" s="1"/>
  <c r="O319" i="54"/>
  <c r="J275" i="54"/>
  <c r="M275" i="54" s="1"/>
  <c r="D274" i="56" s="1"/>
  <c r="O275" i="54"/>
  <c r="J57" i="54"/>
  <c r="M57" i="54" s="1"/>
  <c r="D56" i="56" s="1"/>
  <c r="O57" i="54"/>
  <c r="J223" i="54"/>
  <c r="M223" i="54" s="1"/>
  <c r="D222" i="56" s="1"/>
  <c r="O223" i="54"/>
  <c r="J148" i="54"/>
  <c r="M148" i="54" s="1"/>
  <c r="D147" i="56" s="1"/>
  <c r="O148" i="54"/>
  <c r="J70" i="54"/>
  <c r="M70" i="54" s="1"/>
  <c r="D69" i="56" s="1"/>
  <c r="O70" i="54"/>
  <c r="J338" i="54"/>
  <c r="M338" i="54" s="1"/>
  <c r="D337" i="56" s="1"/>
  <c r="O338" i="54"/>
  <c r="J132" i="54"/>
  <c r="M132" i="54" s="1"/>
  <c r="D131" i="56" s="1"/>
  <c r="O132" i="54"/>
  <c r="J340" i="54"/>
  <c r="M340" i="54" s="1"/>
  <c r="D339" i="56" s="1"/>
  <c r="O340" i="54"/>
  <c r="J221" i="54"/>
  <c r="M221" i="54" s="1"/>
  <c r="D220" i="56" s="1"/>
  <c r="O221" i="54"/>
  <c r="J74" i="54"/>
  <c r="M74" i="54" s="1"/>
  <c r="D73" i="56" s="1"/>
  <c r="O74" i="54"/>
  <c r="J262" i="54"/>
  <c r="M262" i="54" s="1"/>
  <c r="D261" i="56" s="1"/>
  <c r="O262" i="54"/>
  <c r="J320" i="54"/>
  <c r="M320" i="54" s="1"/>
  <c r="D319" i="56" s="1"/>
  <c r="O320" i="54"/>
  <c r="J431" i="54"/>
  <c r="M431" i="54" s="1"/>
  <c r="D430" i="56" s="1"/>
  <c r="O431" i="54"/>
  <c r="J264" i="54"/>
  <c r="M264" i="54" s="1"/>
  <c r="D263" i="56" s="1"/>
  <c r="O264" i="54"/>
  <c r="J175" i="54"/>
  <c r="M175" i="54" s="1"/>
  <c r="D174" i="56" s="1"/>
  <c r="O175" i="54"/>
  <c r="J66" i="54"/>
  <c r="M66" i="54" s="1"/>
  <c r="D65" i="56" s="1"/>
  <c r="O66" i="54"/>
  <c r="J304" i="54"/>
  <c r="M304" i="54" s="1"/>
  <c r="D303" i="56" s="1"/>
  <c r="O304" i="54"/>
  <c r="J51" i="54"/>
  <c r="M51" i="54" s="1"/>
  <c r="D50" i="56" s="1"/>
  <c r="O51" i="54"/>
  <c r="J22" i="54"/>
  <c r="M22" i="54" s="1"/>
  <c r="D21" i="56" s="1"/>
  <c r="O22" i="54"/>
  <c r="J406" i="54"/>
  <c r="M406" i="54" s="1"/>
  <c r="D405" i="56" s="1"/>
  <c r="O406" i="54"/>
  <c r="J390" i="54"/>
  <c r="M390" i="54" s="1"/>
  <c r="D389" i="56" s="1"/>
  <c r="O390" i="54"/>
  <c r="J98" i="54"/>
  <c r="M98" i="54" s="1"/>
  <c r="D97" i="56" s="1"/>
  <c r="O98" i="54"/>
  <c r="J400" i="54"/>
  <c r="M400" i="54" s="1"/>
  <c r="D399" i="56" s="1"/>
  <c r="O400" i="54"/>
  <c r="J39" i="54"/>
  <c r="M39" i="54" s="1"/>
  <c r="D38" i="56" s="1"/>
  <c r="O39" i="54"/>
  <c r="J308" i="54"/>
  <c r="M308" i="54" s="1"/>
  <c r="D307" i="56" s="1"/>
  <c r="O308" i="54"/>
  <c r="J291" i="54"/>
  <c r="M291" i="54" s="1"/>
  <c r="D290" i="56" s="1"/>
  <c r="O291" i="54"/>
  <c r="J429" i="54"/>
  <c r="M429" i="54" s="1"/>
  <c r="D428" i="56" s="1"/>
  <c r="O429" i="54"/>
  <c r="J398" i="54"/>
  <c r="M398" i="54" s="1"/>
  <c r="D397" i="56" s="1"/>
  <c r="O398" i="54"/>
  <c r="J212" i="54"/>
  <c r="M212" i="54" s="1"/>
  <c r="D211" i="56" s="1"/>
  <c r="O212" i="54"/>
  <c r="J140" i="54"/>
  <c r="M140" i="54" s="1"/>
  <c r="D139" i="56" s="1"/>
  <c r="O140" i="54"/>
  <c r="J14" i="54"/>
  <c r="M14" i="54" s="1"/>
  <c r="D13" i="56" s="1"/>
  <c r="O14" i="54"/>
  <c r="J247" i="54"/>
  <c r="M247" i="54" s="1"/>
  <c r="D246" i="56" s="1"/>
  <c r="O247" i="54"/>
  <c r="J153" i="54"/>
  <c r="M153" i="54" s="1"/>
  <c r="D152" i="56" s="1"/>
  <c r="O153" i="54"/>
  <c r="J63" i="54"/>
  <c r="M63" i="54" s="1"/>
  <c r="D62" i="56" s="1"/>
  <c r="O63" i="54"/>
  <c r="J248" i="54"/>
  <c r="M248" i="54" s="1"/>
  <c r="D247" i="56" s="1"/>
  <c r="O248" i="54"/>
  <c r="J419" i="54"/>
  <c r="M419" i="54" s="1"/>
  <c r="D418" i="56" s="1"/>
  <c r="O419" i="54"/>
  <c r="J395" i="54"/>
  <c r="M395" i="54" s="1"/>
  <c r="D394" i="56" s="1"/>
  <c r="O395" i="54"/>
  <c r="J190" i="54"/>
  <c r="M190" i="54" s="1"/>
  <c r="D189" i="56" s="1"/>
  <c r="O190" i="54"/>
  <c r="J89" i="54"/>
  <c r="M89" i="54" s="1"/>
  <c r="D88" i="56" s="1"/>
  <c r="O89" i="54"/>
  <c r="J15" i="54"/>
  <c r="M15" i="54" s="1"/>
  <c r="D14" i="56" s="1"/>
  <c r="O15" i="54"/>
  <c r="J330" i="54"/>
  <c r="M330" i="54" s="1"/>
  <c r="D329" i="56" s="1"/>
  <c r="O330" i="54"/>
  <c r="J289" i="54"/>
  <c r="M289" i="54" s="1"/>
  <c r="D288" i="56" s="1"/>
  <c r="O289" i="54"/>
  <c r="J60" i="54"/>
  <c r="M60" i="54" s="1"/>
  <c r="D59" i="56" s="1"/>
  <c r="O60" i="54"/>
  <c r="J47" i="54"/>
  <c r="M47" i="54" s="1"/>
  <c r="D46" i="56" s="1"/>
  <c r="O47" i="54"/>
  <c r="J292" i="54"/>
  <c r="M292" i="54" s="1"/>
  <c r="D291" i="56" s="1"/>
  <c r="O292" i="54"/>
  <c r="J131" i="54"/>
  <c r="M131" i="54" s="1"/>
  <c r="D130" i="56" s="1"/>
  <c r="O131" i="54"/>
  <c r="J49" i="54"/>
  <c r="M49" i="54" s="1"/>
  <c r="D48" i="56" s="1"/>
  <c r="O49" i="54"/>
  <c r="J253" i="54"/>
  <c r="M253" i="54" s="1"/>
  <c r="D252" i="56" s="1"/>
  <c r="O253" i="54"/>
  <c r="J30" i="54"/>
  <c r="M30" i="54" s="1"/>
  <c r="D29" i="56" s="1"/>
  <c r="O30" i="54"/>
  <c r="J365" i="54"/>
  <c r="M365" i="54" s="1"/>
  <c r="D364" i="56" s="1"/>
  <c r="O365" i="54"/>
  <c r="J342" i="54"/>
  <c r="M342" i="54" s="1"/>
  <c r="D341" i="56" s="1"/>
  <c r="O342" i="54"/>
  <c r="J297" i="54"/>
  <c r="M297" i="54" s="1"/>
  <c r="D296" i="56" s="1"/>
  <c r="O297" i="54"/>
  <c r="J283" i="54"/>
  <c r="M283" i="54" s="1"/>
  <c r="D282" i="56" s="1"/>
  <c r="O283" i="54"/>
  <c r="J240" i="54"/>
  <c r="M240" i="54" s="1"/>
  <c r="D239" i="56" s="1"/>
  <c r="O240" i="54"/>
  <c r="J224" i="54"/>
  <c r="M224" i="54" s="1"/>
  <c r="D223" i="56" s="1"/>
  <c r="O224" i="54"/>
  <c r="J186" i="54"/>
  <c r="M186" i="54" s="1"/>
  <c r="D185" i="56" s="1"/>
  <c r="O186" i="54"/>
  <c r="J321" i="54"/>
  <c r="M321" i="54" s="1"/>
  <c r="D320" i="56" s="1"/>
  <c r="O321" i="54"/>
  <c r="J420" i="54"/>
  <c r="M420" i="54" s="1"/>
  <c r="D419" i="56" s="1"/>
  <c r="O420" i="54"/>
  <c r="J425" i="54"/>
  <c r="M425" i="54" s="1"/>
  <c r="D424" i="56" s="1"/>
  <c r="O425" i="54"/>
  <c r="J318" i="54"/>
  <c r="M318" i="54" s="1"/>
  <c r="D317" i="56" s="1"/>
  <c r="O318" i="54"/>
  <c r="J312" i="54"/>
  <c r="M312" i="54" s="1"/>
  <c r="D311" i="56" s="1"/>
  <c r="O312" i="54"/>
  <c r="J436" i="54"/>
  <c r="M436" i="54" s="1"/>
  <c r="D435" i="56" s="1"/>
  <c r="O436" i="54"/>
  <c r="J411" i="54"/>
  <c r="M411" i="54" s="1"/>
  <c r="D410" i="56" s="1"/>
  <c r="O411" i="54"/>
  <c r="J355" i="54"/>
  <c r="M355" i="54" s="1"/>
  <c r="D354" i="56" s="1"/>
  <c r="O355" i="54"/>
  <c r="J336" i="54"/>
  <c r="M336" i="54" s="1"/>
  <c r="D335" i="56" s="1"/>
  <c r="O336" i="54"/>
  <c r="J110" i="54"/>
  <c r="M110" i="54" s="1"/>
  <c r="D109" i="56" s="1"/>
  <c r="O110" i="54"/>
  <c r="J11" i="54"/>
  <c r="M11" i="54" s="1"/>
  <c r="D10" i="56" s="1"/>
  <c r="O11" i="54"/>
  <c r="J170" i="54"/>
  <c r="M170" i="54" s="1"/>
  <c r="D169" i="56" s="1"/>
  <c r="O170" i="54"/>
  <c r="J154" i="54"/>
  <c r="M154" i="54" s="1"/>
  <c r="D153" i="56" s="1"/>
  <c r="O154" i="54"/>
  <c r="J129" i="54"/>
  <c r="M129" i="54" s="1"/>
  <c r="D128" i="56" s="1"/>
  <c r="O129" i="54"/>
  <c r="J116" i="54"/>
  <c r="M116" i="54" s="1"/>
  <c r="D115" i="56" s="1"/>
  <c r="O116" i="54"/>
  <c r="J88" i="54"/>
  <c r="M88" i="54" s="1"/>
  <c r="D87" i="56" s="1"/>
  <c r="O88" i="54"/>
  <c r="J290" i="54"/>
  <c r="M290" i="54" s="1"/>
  <c r="D289" i="56" s="1"/>
  <c r="O290" i="54"/>
  <c r="J277" i="54"/>
  <c r="M277" i="54" s="1"/>
  <c r="D276" i="56" s="1"/>
  <c r="O277" i="54"/>
  <c r="J211" i="54"/>
  <c r="M211" i="54" s="1"/>
  <c r="D210" i="56" s="1"/>
  <c r="O211" i="54"/>
  <c r="J194" i="54"/>
  <c r="M194" i="54" s="1"/>
  <c r="D193" i="56" s="1"/>
  <c r="O194" i="54"/>
  <c r="J185" i="54"/>
  <c r="M185" i="54" s="1"/>
  <c r="D184" i="56" s="1"/>
  <c r="O185" i="54"/>
  <c r="J160" i="54"/>
  <c r="M160" i="54" s="1"/>
  <c r="D159" i="56" s="1"/>
  <c r="O160" i="54"/>
  <c r="J97" i="54"/>
  <c r="M97" i="54" s="1"/>
  <c r="D96" i="56" s="1"/>
  <c r="O97" i="54"/>
  <c r="J41" i="54"/>
  <c r="M41" i="54" s="1"/>
  <c r="D40" i="56" s="1"/>
  <c r="O41" i="54"/>
  <c r="J381" i="54"/>
  <c r="M381" i="54" s="1"/>
  <c r="D380" i="56" s="1"/>
  <c r="O381" i="54"/>
  <c r="J311" i="54"/>
  <c r="M311" i="54" s="1"/>
  <c r="D310" i="56" s="1"/>
  <c r="O311" i="54"/>
  <c r="J276" i="54"/>
  <c r="M276" i="54" s="1"/>
  <c r="D275" i="56" s="1"/>
  <c r="O276" i="54"/>
  <c r="J192" i="54"/>
  <c r="M192" i="54" s="1"/>
  <c r="D191" i="56" s="1"/>
  <c r="O192" i="54"/>
  <c r="J113" i="54"/>
  <c r="M113" i="54" s="1"/>
  <c r="D112" i="56" s="1"/>
  <c r="O113" i="54"/>
  <c r="J85" i="54"/>
  <c r="M85" i="54" s="1"/>
  <c r="D84" i="56" s="1"/>
  <c r="O85" i="54"/>
  <c r="J434" i="54"/>
  <c r="M434" i="54" s="1"/>
  <c r="D433" i="56" s="1"/>
  <c r="O434" i="54"/>
  <c r="J409" i="54"/>
  <c r="M409" i="54" s="1"/>
  <c r="D408" i="56" s="1"/>
  <c r="O409" i="54"/>
  <c r="J362" i="54"/>
  <c r="M362" i="54" s="1"/>
  <c r="D361" i="56" s="1"/>
  <c r="O362" i="54"/>
  <c r="J339" i="54"/>
  <c r="M339" i="54" s="1"/>
  <c r="D338" i="56" s="1"/>
  <c r="O339" i="54"/>
  <c r="J157" i="54"/>
  <c r="M157" i="54" s="1"/>
  <c r="D156" i="56" s="1"/>
  <c r="O157" i="54"/>
  <c r="J59" i="54"/>
  <c r="M59" i="54" s="1"/>
  <c r="D58" i="56" s="1"/>
  <c r="O59" i="54"/>
  <c r="J46" i="54"/>
  <c r="M46" i="54" s="1"/>
  <c r="D45" i="56" s="1"/>
  <c r="O46" i="54"/>
  <c r="J20" i="54"/>
  <c r="M20" i="54" s="1"/>
  <c r="D19" i="56" s="1"/>
  <c r="O20" i="54"/>
  <c r="J298" i="54"/>
  <c r="M298" i="54" s="1"/>
  <c r="D297" i="56" s="1"/>
  <c r="O298" i="54"/>
  <c r="J305" i="54"/>
  <c r="M305" i="54" s="1"/>
  <c r="D304" i="56" s="1"/>
  <c r="O305" i="54"/>
  <c r="J345" i="54"/>
  <c r="M345" i="54" s="1"/>
  <c r="D344" i="56" s="1"/>
  <c r="O345" i="54"/>
  <c r="J299" i="54"/>
  <c r="M299" i="54" s="1"/>
  <c r="D298" i="56" s="1"/>
  <c r="O299" i="54"/>
  <c r="J120" i="54"/>
  <c r="M120" i="54" s="1"/>
  <c r="D119" i="56" s="1"/>
  <c r="O120" i="54"/>
  <c r="J405" i="54"/>
  <c r="M405" i="54" s="1"/>
  <c r="D404" i="56" s="1"/>
  <c r="O405" i="54"/>
  <c r="J384" i="54"/>
  <c r="M384" i="54" s="1"/>
  <c r="D383" i="56" s="1"/>
  <c r="O384" i="54"/>
  <c r="J151" i="54"/>
  <c r="M151" i="54" s="1"/>
  <c r="D150" i="56" s="1"/>
  <c r="O151" i="54"/>
  <c r="J126" i="54"/>
  <c r="M126" i="54" s="1"/>
  <c r="D125" i="56" s="1"/>
  <c r="O126" i="54"/>
  <c r="J383" i="54"/>
  <c r="M383" i="54" s="1"/>
  <c r="D382" i="56" s="1"/>
  <c r="O383" i="54"/>
  <c r="J198" i="54"/>
  <c r="M198" i="54" s="1"/>
  <c r="D197" i="56" s="1"/>
  <c r="O198" i="54"/>
  <c r="J166" i="54"/>
  <c r="M166" i="54" s="1"/>
  <c r="D165" i="56" s="1"/>
  <c r="O166" i="54"/>
  <c r="J84" i="54"/>
  <c r="M84" i="54" s="1"/>
  <c r="D83" i="56" s="1"/>
  <c r="O84" i="54"/>
  <c r="J54" i="54"/>
  <c r="M54" i="54" s="1"/>
  <c r="D53" i="56" s="1"/>
  <c r="O54" i="54"/>
  <c r="J219" i="54"/>
  <c r="M219" i="54" s="1"/>
  <c r="D218" i="56" s="1"/>
  <c r="O219" i="54"/>
  <c r="J193" i="54"/>
  <c r="M193" i="54" s="1"/>
  <c r="D192" i="56" s="1"/>
  <c r="O193" i="54"/>
  <c r="J181" i="54"/>
  <c r="M181" i="54" s="1"/>
  <c r="D180" i="56" s="1"/>
  <c r="O181" i="54"/>
  <c r="J156" i="54"/>
  <c r="M156" i="54" s="1"/>
  <c r="D155" i="56" s="1"/>
  <c r="O156" i="54"/>
  <c r="J117" i="54"/>
  <c r="M117" i="54" s="1"/>
  <c r="D116" i="56" s="1"/>
  <c r="O117" i="54"/>
  <c r="J329" i="54"/>
  <c r="M329" i="54" s="1"/>
  <c r="D328" i="56" s="1"/>
  <c r="O329" i="54"/>
  <c r="J270" i="54"/>
  <c r="M270" i="54" s="1"/>
  <c r="D269" i="56" s="1"/>
  <c r="O270" i="54"/>
  <c r="J257" i="54"/>
  <c r="M257" i="54" s="1"/>
  <c r="D256" i="56" s="1"/>
  <c r="O257" i="54"/>
  <c r="J44" i="54"/>
  <c r="M44" i="54" s="1"/>
  <c r="D43" i="56" s="1"/>
  <c r="O44" i="54"/>
  <c r="J8" i="54"/>
  <c r="M8" i="54" s="1"/>
  <c r="D7" i="56" s="1"/>
  <c r="O8" i="54"/>
  <c r="J386" i="54"/>
  <c r="M386" i="54" s="1"/>
  <c r="D385" i="56" s="1"/>
  <c r="O386" i="54"/>
  <c r="J287" i="54"/>
  <c r="M287" i="54" s="1"/>
  <c r="D286" i="56" s="1"/>
  <c r="O287" i="54"/>
  <c r="J245" i="54"/>
  <c r="M245" i="54" s="1"/>
  <c r="D244" i="56" s="1"/>
  <c r="O245" i="54"/>
  <c r="J235" i="54"/>
  <c r="M235" i="54" s="1"/>
  <c r="D234" i="56" s="1"/>
  <c r="O235" i="54"/>
  <c r="J178" i="54"/>
  <c r="M178" i="54" s="1"/>
  <c r="D177" i="56" s="1"/>
  <c r="O178" i="54"/>
  <c r="J128" i="54"/>
  <c r="M128" i="54" s="1"/>
  <c r="D127" i="56" s="1"/>
  <c r="O128" i="54"/>
  <c r="J433" i="54"/>
  <c r="M433" i="54" s="1"/>
  <c r="D432" i="56" s="1"/>
  <c r="O433" i="54"/>
  <c r="J389" i="54"/>
  <c r="M389" i="54" s="1"/>
  <c r="D388" i="56" s="1"/>
  <c r="O389" i="54"/>
  <c r="J379" i="54"/>
  <c r="M379" i="54" s="1"/>
  <c r="D378" i="56" s="1"/>
  <c r="O379" i="54"/>
  <c r="J347" i="54"/>
  <c r="M347" i="54" s="1"/>
  <c r="D346" i="56" s="1"/>
  <c r="O347" i="54"/>
  <c r="J301" i="54"/>
  <c r="M301" i="54" s="1"/>
  <c r="D300" i="56" s="1"/>
  <c r="O301" i="54"/>
  <c r="J249" i="54"/>
  <c r="M249" i="54" s="1"/>
  <c r="D248" i="56" s="1"/>
  <c r="O249" i="54"/>
  <c r="J123" i="54"/>
  <c r="M123" i="54" s="1"/>
  <c r="D122" i="56" s="1"/>
  <c r="O123" i="54"/>
  <c r="J391" i="54"/>
  <c r="M391" i="54" s="1"/>
  <c r="D390" i="56" s="1"/>
  <c r="O391" i="54"/>
  <c r="J366" i="54"/>
  <c r="M366" i="54" s="1"/>
  <c r="D365" i="56" s="1"/>
  <c r="O366" i="54"/>
  <c r="J80" i="54"/>
  <c r="M80" i="54" s="1"/>
  <c r="D79" i="56" s="1"/>
  <c r="O80" i="54"/>
  <c r="J64" i="54"/>
  <c r="M64" i="54" s="1"/>
  <c r="D63" i="56" s="1"/>
  <c r="O64" i="54"/>
  <c r="J25" i="54"/>
  <c r="M25" i="54" s="1"/>
  <c r="D24" i="56" s="1"/>
  <c r="O25" i="54"/>
  <c r="J261" i="54"/>
  <c r="M261" i="54" s="1"/>
  <c r="D260" i="56" s="1"/>
  <c r="O261" i="54"/>
  <c r="J244" i="54"/>
  <c r="M244" i="54" s="1"/>
  <c r="D243" i="56" s="1"/>
  <c r="O244" i="54"/>
  <c r="J226" i="54"/>
  <c r="M226" i="54" s="1"/>
  <c r="D225" i="56" s="1"/>
  <c r="O226" i="54"/>
  <c r="J152" i="54"/>
  <c r="M152" i="54" s="1"/>
  <c r="D151" i="56" s="1"/>
  <c r="O152" i="54"/>
  <c r="J82" i="54"/>
  <c r="M82" i="54" s="1"/>
  <c r="D81" i="56" s="1"/>
  <c r="O82" i="54"/>
  <c r="J432" i="54"/>
  <c r="M432" i="54" s="1"/>
  <c r="D431" i="56" s="1"/>
  <c r="O432" i="54"/>
  <c r="J371" i="54"/>
  <c r="M371" i="54" s="1"/>
  <c r="D370" i="56" s="1"/>
  <c r="O371" i="54"/>
  <c r="J180" i="54"/>
  <c r="M180" i="54" s="1"/>
  <c r="D179" i="56" s="1"/>
  <c r="O180" i="54"/>
  <c r="J130" i="54"/>
  <c r="M130" i="54" s="1"/>
  <c r="D129" i="56" s="1"/>
  <c r="O130" i="54"/>
  <c r="J357" i="54"/>
  <c r="M357" i="54" s="1"/>
  <c r="D356" i="56" s="1"/>
  <c r="O357" i="54"/>
  <c r="J325" i="54"/>
  <c r="M325" i="54" s="1"/>
  <c r="D324" i="56" s="1"/>
  <c r="O325" i="54"/>
  <c r="J242" i="54"/>
  <c r="M242" i="54" s="1"/>
  <c r="D241" i="56" s="1"/>
  <c r="O242" i="54"/>
  <c r="J234" i="54"/>
  <c r="M234" i="54" s="1"/>
  <c r="D233" i="56" s="1"/>
  <c r="O234" i="54"/>
  <c r="J214" i="54"/>
  <c r="M214" i="54" s="1"/>
  <c r="D213" i="56" s="1"/>
  <c r="O214" i="54"/>
  <c r="J197" i="54"/>
  <c r="M197" i="54" s="1"/>
  <c r="D196" i="56" s="1"/>
  <c r="O197" i="54"/>
  <c r="J83" i="54"/>
  <c r="M83" i="54" s="1"/>
  <c r="D82" i="56" s="1"/>
  <c r="O83" i="54"/>
  <c r="O374" i="54"/>
  <c r="J374" i="54"/>
  <c r="M374" i="54" s="1"/>
  <c r="D373" i="56" s="1"/>
  <c r="J380" i="54"/>
  <c r="M380" i="54" s="1"/>
  <c r="D379" i="56" s="1"/>
  <c r="O380" i="54"/>
  <c r="J337" i="54"/>
  <c r="M337" i="54" s="1"/>
  <c r="D336" i="56" s="1"/>
  <c r="O337" i="54"/>
  <c r="J296" i="54"/>
  <c r="M296" i="54" s="1"/>
  <c r="D295" i="56" s="1"/>
  <c r="O296" i="54"/>
  <c r="O368" i="54"/>
  <c r="J368" i="54"/>
  <c r="M368" i="54" s="1"/>
  <c r="D367" i="56" s="1"/>
  <c r="J324" i="54"/>
  <c r="M324" i="54" s="1"/>
  <c r="D323" i="56" s="1"/>
  <c r="O324" i="54"/>
  <c r="O107" i="54"/>
  <c r="J107" i="54"/>
  <c r="M107" i="54" s="1"/>
  <c r="D106" i="56" s="1"/>
  <c r="J45" i="54"/>
  <c r="M45" i="54" s="1"/>
  <c r="D44" i="56" s="1"/>
  <c r="O45" i="54"/>
  <c r="R395" i="54"/>
  <c r="J360" i="54"/>
  <c r="M360" i="54" s="1"/>
  <c r="D359" i="56" s="1"/>
  <c r="O360" i="54"/>
  <c r="J341" i="54"/>
  <c r="M341" i="54" s="1"/>
  <c r="D340" i="56" s="1"/>
  <c r="O341" i="54"/>
  <c r="O284" i="54"/>
  <c r="J284" i="54"/>
  <c r="M284" i="54" s="1"/>
  <c r="D283" i="56" s="1"/>
  <c r="O167" i="54"/>
  <c r="J167" i="54"/>
  <c r="M167" i="54" s="1"/>
  <c r="D166" i="56" s="1"/>
  <c r="J61" i="54"/>
  <c r="M61" i="54" s="1"/>
  <c r="D60" i="56" s="1"/>
  <c r="O61" i="54"/>
  <c r="R435" i="54"/>
  <c r="S435" i="54"/>
  <c r="Q435" i="54"/>
  <c r="P435" i="54"/>
  <c r="J410" i="54"/>
  <c r="M410" i="54" s="1"/>
  <c r="D409" i="56" s="1"/>
  <c r="O410" i="54"/>
  <c r="J402" i="54"/>
  <c r="M402" i="54" s="1"/>
  <c r="D401" i="56" s="1"/>
  <c r="O402" i="54"/>
  <c r="J363" i="54"/>
  <c r="M363" i="54" s="1"/>
  <c r="D362" i="56" s="1"/>
  <c r="O363" i="54"/>
  <c r="R352" i="54"/>
  <c r="S352" i="54"/>
  <c r="Q352" i="54"/>
  <c r="P352" i="54"/>
  <c r="J307" i="54"/>
  <c r="M307" i="54" s="1"/>
  <c r="D306" i="56" s="1"/>
  <c r="O307" i="54"/>
  <c r="J281" i="54"/>
  <c r="M281" i="54" s="1"/>
  <c r="D280" i="56" s="1"/>
  <c r="O281" i="54"/>
  <c r="J263" i="54"/>
  <c r="M263" i="54" s="1"/>
  <c r="D262" i="56" s="1"/>
  <c r="O263" i="54"/>
  <c r="J239" i="54"/>
  <c r="M239" i="54" s="1"/>
  <c r="D238" i="56" s="1"/>
  <c r="O239" i="54"/>
  <c r="S232" i="54"/>
  <c r="R232" i="54"/>
  <c r="Q232" i="54"/>
  <c r="P232" i="54"/>
  <c r="S204" i="54"/>
  <c r="R204" i="54"/>
  <c r="Q204" i="54"/>
  <c r="P204" i="54"/>
  <c r="O183" i="54"/>
  <c r="J183" i="54"/>
  <c r="M183" i="54" s="1"/>
  <c r="D182" i="56" s="1"/>
  <c r="J158" i="54"/>
  <c r="M158" i="54" s="1"/>
  <c r="D157" i="56" s="1"/>
  <c r="O158" i="54"/>
  <c r="O133" i="54"/>
  <c r="J133" i="54"/>
  <c r="M133" i="54" s="1"/>
  <c r="D132" i="56" s="1"/>
  <c r="J118" i="54"/>
  <c r="M118" i="54" s="1"/>
  <c r="D117" i="56" s="1"/>
  <c r="O118" i="54"/>
  <c r="R92" i="54"/>
  <c r="S92" i="54"/>
  <c r="Q92" i="54"/>
  <c r="P92" i="54"/>
  <c r="O76" i="54"/>
  <c r="J76" i="54"/>
  <c r="M76" i="54" s="1"/>
  <c r="D75" i="56" s="1"/>
  <c r="J36" i="54"/>
  <c r="M36" i="54" s="1"/>
  <c r="D35" i="56" s="1"/>
  <c r="O36" i="54"/>
  <c r="R21" i="54"/>
  <c r="S21" i="54"/>
  <c r="Q21" i="54"/>
  <c r="P21" i="54"/>
  <c r="J278" i="54"/>
  <c r="M278" i="54" s="1"/>
  <c r="D277" i="56" s="1"/>
  <c r="O278" i="54"/>
  <c r="S267" i="54"/>
  <c r="R267" i="54"/>
  <c r="Q267" i="54"/>
  <c r="P267" i="54"/>
  <c r="R258" i="54"/>
  <c r="J225" i="54"/>
  <c r="M225" i="54" s="1"/>
  <c r="D224" i="56" s="1"/>
  <c r="O225" i="54"/>
  <c r="R213" i="54"/>
  <c r="S213" i="54"/>
  <c r="Q213" i="54"/>
  <c r="C212" i="56" s="1"/>
  <c r="P213" i="54"/>
  <c r="J208" i="54"/>
  <c r="M208" i="54" s="1"/>
  <c r="D207" i="56" s="1"/>
  <c r="O208" i="54"/>
  <c r="J188" i="54"/>
  <c r="M188" i="54" s="1"/>
  <c r="D187" i="56" s="1"/>
  <c r="O188" i="54"/>
  <c r="P175" i="54"/>
  <c r="J164" i="54"/>
  <c r="M164" i="54" s="1"/>
  <c r="D163" i="56" s="1"/>
  <c r="O164" i="54"/>
  <c r="J104" i="54"/>
  <c r="M104" i="54" s="1"/>
  <c r="D103" i="56" s="1"/>
  <c r="O104" i="54"/>
  <c r="J78" i="54"/>
  <c r="M78" i="54" s="1"/>
  <c r="D77" i="56" s="1"/>
  <c r="O78" i="54"/>
  <c r="J62" i="54"/>
  <c r="M62" i="54" s="1"/>
  <c r="D61" i="56" s="1"/>
  <c r="O62" i="54"/>
  <c r="J34" i="54"/>
  <c r="M34" i="54" s="1"/>
  <c r="D33" i="56" s="1"/>
  <c r="O34" i="54"/>
  <c r="J19" i="54"/>
  <c r="M19" i="54" s="1"/>
  <c r="D18" i="56" s="1"/>
  <c r="O19" i="54"/>
  <c r="J364" i="54"/>
  <c r="M364" i="54" s="1"/>
  <c r="D363" i="56" s="1"/>
  <c r="O364" i="54"/>
  <c r="J317" i="54"/>
  <c r="M317" i="54" s="1"/>
  <c r="D316" i="56" s="1"/>
  <c r="O317" i="54"/>
  <c r="J216" i="54"/>
  <c r="M216" i="54" s="1"/>
  <c r="D215" i="56" s="1"/>
  <c r="O216" i="54"/>
  <c r="O196" i="54"/>
  <c r="J196" i="54"/>
  <c r="M196" i="54" s="1"/>
  <c r="D195" i="56" s="1"/>
  <c r="J174" i="54"/>
  <c r="M174" i="54" s="1"/>
  <c r="D173" i="56" s="1"/>
  <c r="O174" i="54"/>
  <c r="J147" i="54"/>
  <c r="M147" i="54" s="1"/>
  <c r="D146" i="56" s="1"/>
  <c r="O147" i="54"/>
  <c r="J119" i="54"/>
  <c r="M119" i="54" s="1"/>
  <c r="D118" i="56" s="1"/>
  <c r="O119" i="54"/>
  <c r="J58" i="54"/>
  <c r="M58" i="54" s="1"/>
  <c r="D57" i="56" s="1"/>
  <c r="O58" i="54"/>
  <c r="O437" i="54"/>
  <c r="J437" i="54"/>
  <c r="M437" i="54" s="1"/>
  <c r="D436" i="56" s="1"/>
  <c r="Q426" i="54"/>
  <c r="R426" i="54"/>
  <c r="S426" i="54"/>
  <c r="P426" i="54"/>
  <c r="O413" i="54"/>
  <c r="J413" i="54"/>
  <c r="M413" i="54" s="1"/>
  <c r="D412" i="56" s="1"/>
  <c r="R404" i="54"/>
  <c r="S404" i="54"/>
  <c r="Q404" i="54"/>
  <c r="P404" i="54"/>
  <c r="Q332" i="54"/>
  <c r="R332" i="54"/>
  <c r="S332" i="54"/>
  <c r="P332" i="54"/>
  <c r="J322" i="54"/>
  <c r="M322" i="54" s="1"/>
  <c r="D321" i="56" s="1"/>
  <c r="O322" i="54"/>
  <c r="J310" i="54"/>
  <c r="M310" i="54" s="1"/>
  <c r="D309" i="56" s="1"/>
  <c r="O310" i="54"/>
  <c r="J265" i="54"/>
  <c r="M265" i="54" s="1"/>
  <c r="D264" i="56" s="1"/>
  <c r="O265" i="54"/>
  <c r="O256" i="54"/>
  <c r="J256" i="54"/>
  <c r="M256" i="54" s="1"/>
  <c r="D255" i="56" s="1"/>
  <c r="Q251" i="54"/>
  <c r="R251" i="54"/>
  <c r="S251" i="54"/>
  <c r="P251" i="54"/>
  <c r="O161" i="54"/>
  <c r="J161" i="54"/>
  <c r="M161" i="54" s="1"/>
  <c r="D160" i="56" s="1"/>
  <c r="J145" i="54"/>
  <c r="M145" i="54" s="1"/>
  <c r="D144" i="56" s="1"/>
  <c r="O145" i="54"/>
  <c r="J135" i="54"/>
  <c r="M135" i="54" s="1"/>
  <c r="D134" i="56" s="1"/>
  <c r="O135" i="54"/>
  <c r="S121" i="54"/>
  <c r="R121" i="54"/>
  <c r="Q121" i="54"/>
  <c r="P121" i="54"/>
  <c r="J108" i="54"/>
  <c r="M108" i="54" s="1"/>
  <c r="D107" i="56" s="1"/>
  <c r="O108" i="54"/>
  <c r="J94" i="54"/>
  <c r="M94" i="54" s="1"/>
  <c r="D93" i="56" s="1"/>
  <c r="O94" i="54"/>
  <c r="J79" i="54"/>
  <c r="M79" i="54" s="1"/>
  <c r="D78" i="56" s="1"/>
  <c r="O79" i="54"/>
  <c r="J50" i="54"/>
  <c r="M50" i="54" s="1"/>
  <c r="D49" i="56" s="1"/>
  <c r="O50" i="54"/>
  <c r="O24" i="54"/>
  <c r="J24" i="54"/>
  <c r="M24" i="54" s="1"/>
  <c r="D23" i="56" s="1"/>
  <c r="J309" i="54"/>
  <c r="M309" i="54" s="1"/>
  <c r="D308" i="56" s="1"/>
  <c r="O309" i="54"/>
  <c r="O361" i="54"/>
  <c r="J361" i="54"/>
  <c r="M361" i="54" s="1"/>
  <c r="D360" i="56" s="1"/>
  <c r="J372" i="54"/>
  <c r="M372" i="54" s="1"/>
  <c r="D371" i="56" s="1"/>
  <c r="O372" i="54"/>
  <c r="J328" i="54"/>
  <c r="M328" i="54" s="1"/>
  <c r="D327" i="56" s="1"/>
  <c r="O328" i="54"/>
  <c r="O393" i="54"/>
  <c r="J393" i="54"/>
  <c r="M393" i="54" s="1"/>
  <c r="D392" i="56" s="1"/>
  <c r="O356" i="54"/>
  <c r="J356" i="54"/>
  <c r="M356" i="54" s="1"/>
  <c r="D355" i="56" s="1"/>
  <c r="O127" i="54"/>
  <c r="J127" i="54"/>
  <c r="M127" i="54" s="1"/>
  <c r="D126" i="56" s="1"/>
  <c r="J101" i="54"/>
  <c r="M101" i="54" s="1"/>
  <c r="D100" i="56" s="1"/>
  <c r="O101" i="54"/>
  <c r="J376" i="54"/>
  <c r="M376" i="54" s="1"/>
  <c r="D375" i="56" s="1"/>
  <c r="O376" i="54"/>
  <c r="J294" i="54"/>
  <c r="M294" i="54" s="1"/>
  <c r="D293" i="56" s="1"/>
  <c r="O294" i="54"/>
  <c r="J280" i="54"/>
  <c r="M280" i="54" s="1"/>
  <c r="D279" i="56" s="1"/>
  <c r="O280" i="54"/>
  <c r="R205" i="54"/>
  <c r="S205" i="54"/>
  <c r="P205" i="54"/>
  <c r="Q205" i="54"/>
  <c r="J184" i="54"/>
  <c r="M184" i="54" s="1"/>
  <c r="D183" i="56" s="1"/>
  <c r="O184" i="54"/>
  <c r="R159" i="54"/>
  <c r="S159" i="54"/>
  <c r="Q159" i="54"/>
  <c r="P159" i="54"/>
  <c r="O134" i="54"/>
  <c r="J134" i="54"/>
  <c r="M134" i="54" s="1"/>
  <c r="D133" i="56" s="1"/>
  <c r="J81" i="54"/>
  <c r="M81" i="54" s="1"/>
  <c r="D80" i="56" s="1"/>
  <c r="O81" i="54"/>
  <c r="R33" i="54"/>
  <c r="S33" i="54"/>
  <c r="P33" i="54"/>
  <c r="Q33" i="54"/>
  <c r="R431" i="54"/>
  <c r="Q431" i="54"/>
  <c r="J387" i="54"/>
  <c r="M387" i="54" s="1"/>
  <c r="D386" i="56" s="1"/>
  <c r="O387" i="54"/>
  <c r="O359" i="54"/>
  <c r="J359" i="54"/>
  <c r="M359" i="54" s="1"/>
  <c r="D358" i="56" s="1"/>
  <c r="O316" i="54"/>
  <c r="J316" i="54"/>
  <c r="M316" i="54" s="1"/>
  <c r="D315" i="56" s="1"/>
  <c r="J288" i="54"/>
  <c r="M288" i="54" s="1"/>
  <c r="D287" i="56" s="1"/>
  <c r="O288" i="54"/>
  <c r="O236" i="54"/>
  <c r="J236" i="54"/>
  <c r="M236" i="54" s="1"/>
  <c r="D235" i="56" s="1"/>
  <c r="R228" i="54"/>
  <c r="S228" i="54"/>
  <c r="Q228" i="54"/>
  <c r="P228" i="54"/>
  <c r="J218" i="54"/>
  <c r="M218" i="54" s="1"/>
  <c r="D217" i="56" s="1"/>
  <c r="O218" i="54"/>
  <c r="J179" i="54"/>
  <c r="M179" i="54" s="1"/>
  <c r="D178" i="56" s="1"/>
  <c r="O179" i="54"/>
  <c r="J103" i="54"/>
  <c r="M103" i="54" s="1"/>
  <c r="D102" i="56" s="1"/>
  <c r="O103" i="54"/>
  <c r="J72" i="54"/>
  <c r="M72" i="54" s="1"/>
  <c r="D71" i="56" s="1"/>
  <c r="O72" i="54"/>
  <c r="J43" i="54"/>
  <c r="M43" i="54" s="1"/>
  <c r="D42" i="56" s="1"/>
  <c r="O43" i="54"/>
  <c r="R282" i="54"/>
  <c r="S282" i="54"/>
  <c r="P282" i="54"/>
  <c r="Q282" i="54"/>
  <c r="J250" i="54"/>
  <c r="M250" i="54" s="1"/>
  <c r="D249" i="56" s="1"/>
  <c r="O250" i="54"/>
  <c r="R223" i="54"/>
  <c r="Q223" i="54"/>
  <c r="O144" i="54"/>
  <c r="J144" i="54"/>
  <c r="M144" i="54" s="1"/>
  <c r="D143" i="56" s="1"/>
  <c r="R124" i="54"/>
  <c r="S124" i="54"/>
  <c r="P124" i="54"/>
  <c r="Q124" i="54"/>
  <c r="O31" i="54"/>
  <c r="J31" i="54"/>
  <c r="M31" i="54" s="1"/>
  <c r="D30" i="56" s="1"/>
  <c r="J16" i="54"/>
  <c r="M16" i="54" s="1"/>
  <c r="D15" i="56" s="1"/>
  <c r="O16" i="54"/>
  <c r="J422" i="54"/>
  <c r="M422" i="54" s="1"/>
  <c r="D421" i="56" s="1"/>
  <c r="O422" i="54"/>
  <c r="J399" i="54"/>
  <c r="M399" i="54" s="1"/>
  <c r="D398" i="56" s="1"/>
  <c r="O399" i="54"/>
  <c r="O246" i="54"/>
  <c r="J246" i="54"/>
  <c r="M246" i="54" s="1"/>
  <c r="D245" i="56" s="1"/>
  <c r="J233" i="54"/>
  <c r="M233" i="54" s="1"/>
  <c r="D232" i="56" s="1"/>
  <c r="O233" i="54"/>
  <c r="O171" i="54"/>
  <c r="J171" i="54"/>
  <c r="M171" i="54" s="1"/>
  <c r="D170" i="56" s="1"/>
  <c r="R141" i="54"/>
  <c r="S141" i="54"/>
  <c r="P141" i="54"/>
  <c r="Q141" i="54"/>
  <c r="J424" i="54"/>
  <c r="M424" i="54" s="1"/>
  <c r="D423" i="56" s="1"/>
  <c r="O424" i="54"/>
  <c r="J401" i="54"/>
  <c r="M401" i="54" s="1"/>
  <c r="D400" i="56" s="1"/>
  <c r="O401" i="54"/>
  <c r="Q375" i="54"/>
  <c r="R375" i="54"/>
  <c r="S375" i="54"/>
  <c r="P375" i="54"/>
  <c r="O351" i="54"/>
  <c r="J351" i="54"/>
  <c r="M351" i="54" s="1"/>
  <c r="D350" i="56" s="1"/>
  <c r="J306" i="54"/>
  <c r="M306" i="54" s="1"/>
  <c r="D305" i="56" s="1"/>
  <c r="O306" i="54"/>
  <c r="J274" i="54"/>
  <c r="M274" i="54" s="1"/>
  <c r="D273" i="56" s="1"/>
  <c r="O274" i="54"/>
  <c r="R262" i="54"/>
  <c r="S262" i="54"/>
  <c r="Q262" i="54"/>
  <c r="P262" i="54"/>
  <c r="J238" i="54"/>
  <c r="M238" i="54" s="1"/>
  <c r="D237" i="56" s="1"/>
  <c r="O238" i="54"/>
  <c r="S231" i="54"/>
  <c r="R231" i="54"/>
  <c r="Q231" i="54"/>
  <c r="C230" i="56" s="1"/>
  <c r="P231" i="54"/>
  <c r="J220" i="54"/>
  <c r="M220" i="54" s="1"/>
  <c r="D219" i="56" s="1"/>
  <c r="O220" i="54"/>
  <c r="O210" i="54"/>
  <c r="J210" i="54"/>
  <c r="M210" i="54" s="1"/>
  <c r="D209" i="56" s="1"/>
  <c r="R203" i="54"/>
  <c r="S203" i="54"/>
  <c r="Q203" i="54"/>
  <c r="C202" i="56" s="1"/>
  <c r="P203" i="54"/>
  <c r="J182" i="54"/>
  <c r="M182" i="54" s="1"/>
  <c r="D181" i="56" s="1"/>
  <c r="O182" i="54"/>
  <c r="J173" i="54"/>
  <c r="M173" i="54" s="1"/>
  <c r="D172" i="56" s="1"/>
  <c r="O173" i="54"/>
  <c r="O143" i="54"/>
  <c r="J143" i="54"/>
  <c r="M143" i="54" s="1"/>
  <c r="D142" i="56" s="1"/>
  <c r="R132" i="54"/>
  <c r="S132" i="54"/>
  <c r="Q132" i="54"/>
  <c r="P132" i="54"/>
  <c r="O105" i="54"/>
  <c r="J105" i="54"/>
  <c r="M105" i="54" s="1"/>
  <c r="D104" i="56" s="1"/>
  <c r="Q91" i="54"/>
  <c r="R91" i="54"/>
  <c r="S91" i="54"/>
  <c r="P91" i="54"/>
  <c r="J75" i="54"/>
  <c r="M75" i="54" s="1"/>
  <c r="D74" i="56" s="1"/>
  <c r="O75" i="54"/>
  <c r="J35" i="54"/>
  <c r="M35" i="54" s="1"/>
  <c r="D34" i="56" s="1"/>
  <c r="O35" i="54"/>
  <c r="R7" i="54"/>
  <c r="S7" i="54"/>
  <c r="P7" i="54"/>
  <c r="Q7" i="54"/>
  <c r="R412" i="54"/>
  <c r="S412" i="54"/>
  <c r="P412" i="54"/>
  <c r="Q412" i="54"/>
  <c r="S354" i="54"/>
  <c r="R354" i="54"/>
  <c r="Q354" i="54"/>
  <c r="P354" i="54"/>
  <c r="Q388" i="54"/>
  <c r="R388" i="54"/>
  <c r="S388" i="54"/>
  <c r="P388" i="54"/>
  <c r="O350" i="54"/>
  <c r="J350" i="54"/>
  <c r="M350" i="54" s="1"/>
  <c r="D349" i="56" s="1"/>
  <c r="J396" i="54"/>
  <c r="M396" i="54" s="1"/>
  <c r="D395" i="56" s="1"/>
  <c r="O396" i="54"/>
  <c r="J358" i="54"/>
  <c r="M358" i="54" s="1"/>
  <c r="D357" i="56" s="1"/>
  <c r="O358" i="54"/>
  <c r="J314" i="54"/>
  <c r="M314" i="54" s="1"/>
  <c r="D313" i="56" s="1"/>
  <c r="O314" i="54"/>
  <c r="O93" i="54"/>
  <c r="J93" i="54"/>
  <c r="M93" i="54" s="1"/>
  <c r="D92" i="56" s="1"/>
  <c r="O349" i="54"/>
  <c r="J349" i="54"/>
  <c r="M349" i="54" s="1"/>
  <c r="D348" i="56" s="1"/>
  <c r="Q331" i="54"/>
  <c r="R331" i="54"/>
  <c r="S331" i="54"/>
  <c r="P331" i="54"/>
  <c r="S308" i="54"/>
  <c r="R308" i="54"/>
  <c r="R73" i="54"/>
  <c r="S73" i="54"/>
  <c r="Q73" i="54"/>
  <c r="P73" i="54"/>
  <c r="O26" i="54"/>
  <c r="J26" i="54"/>
  <c r="M26" i="54" s="1"/>
  <c r="D25" i="56" s="1"/>
  <c r="J6" i="54"/>
  <c r="M6" i="54" s="1"/>
  <c r="D5" i="56" s="1"/>
  <c r="O6" i="54"/>
  <c r="S429" i="54"/>
  <c r="Q429" i="54"/>
  <c r="J418" i="54"/>
  <c r="M418" i="54" s="1"/>
  <c r="D417" i="56" s="1"/>
  <c r="O418" i="54"/>
  <c r="J394" i="54"/>
  <c r="M394" i="54" s="1"/>
  <c r="D393" i="56" s="1"/>
  <c r="O394" i="54"/>
  <c r="S370" i="54"/>
  <c r="R370" i="54"/>
  <c r="Q370" i="54"/>
  <c r="P370" i="54"/>
  <c r="Q346" i="54"/>
  <c r="S346" i="54"/>
  <c r="R346" i="54"/>
  <c r="P346" i="54"/>
  <c r="O335" i="54"/>
  <c r="J335" i="54"/>
  <c r="M335" i="54" s="1"/>
  <c r="D334" i="56" s="1"/>
  <c r="J326" i="54"/>
  <c r="M326" i="54" s="1"/>
  <c r="D325" i="56" s="1"/>
  <c r="O326" i="54"/>
  <c r="R313" i="54"/>
  <c r="S313" i="54"/>
  <c r="Q313" i="54"/>
  <c r="P313" i="54"/>
  <c r="Q300" i="54"/>
  <c r="R300" i="54"/>
  <c r="S300" i="54"/>
  <c r="P300" i="54"/>
  <c r="J269" i="54"/>
  <c r="M269" i="54" s="1"/>
  <c r="D268" i="56" s="1"/>
  <c r="O269" i="54"/>
  <c r="O215" i="54"/>
  <c r="J215" i="54"/>
  <c r="M215" i="54" s="1"/>
  <c r="D214" i="56" s="1"/>
  <c r="O189" i="54"/>
  <c r="J189" i="54"/>
  <c r="M189" i="54" s="1"/>
  <c r="D188" i="56" s="1"/>
  <c r="J177" i="54"/>
  <c r="M177" i="54" s="1"/>
  <c r="D176" i="56" s="1"/>
  <c r="O177" i="54"/>
  <c r="J150" i="54"/>
  <c r="M150" i="54" s="1"/>
  <c r="D149" i="56" s="1"/>
  <c r="O150" i="54"/>
  <c r="O138" i="54"/>
  <c r="J138" i="54"/>
  <c r="M138" i="54" s="1"/>
  <c r="D137" i="56" s="1"/>
  <c r="J112" i="54"/>
  <c r="M112" i="54" s="1"/>
  <c r="D111" i="56" s="1"/>
  <c r="O112" i="54"/>
  <c r="Q99" i="54"/>
  <c r="S99" i="54"/>
  <c r="R99" i="54"/>
  <c r="P99" i="54"/>
  <c r="R68" i="54"/>
  <c r="S68" i="54"/>
  <c r="P68" i="54"/>
  <c r="Q68" i="54"/>
  <c r="J40" i="54"/>
  <c r="M40" i="54" s="1"/>
  <c r="D39" i="56" s="1"/>
  <c r="O40" i="54"/>
  <c r="R29" i="54"/>
  <c r="Q14" i="54"/>
  <c r="J237" i="54"/>
  <c r="M237" i="54" s="1"/>
  <c r="D236" i="56" s="1"/>
  <c r="O237" i="54"/>
  <c r="O230" i="54"/>
  <c r="J230" i="54"/>
  <c r="M230" i="54" s="1"/>
  <c r="D229" i="56" s="1"/>
  <c r="J202" i="54"/>
  <c r="M202" i="54" s="1"/>
  <c r="D201" i="56" s="1"/>
  <c r="O202" i="54"/>
  <c r="J172" i="54"/>
  <c r="M172" i="54" s="1"/>
  <c r="D171" i="56" s="1"/>
  <c r="O172" i="54"/>
  <c r="R142" i="54"/>
  <c r="S142" i="54"/>
  <c r="Q142" i="54"/>
  <c r="P142" i="54"/>
  <c r="J90" i="54"/>
  <c r="M90" i="54" s="1"/>
  <c r="D89" i="56" s="1"/>
  <c r="O90" i="54"/>
  <c r="R70" i="54"/>
  <c r="S70" i="54"/>
  <c r="Q70" i="54"/>
  <c r="O55" i="54"/>
  <c r="J55" i="54"/>
  <c r="M55" i="54" s="1"/>
  <c r="D54" i="56" s="1"/>
  <c r="O27" i="54"/>
  <c r="J27" i="54"/>
  <c r="M27" i="54" s="1"/>
  <c r="D26" i="56" s="1"/>
  <c r="O12" i="54"/>
  <c r="J12" i="54"/>
  <c r="M12" i="54" s="1"/>
  <c r="D11" i="56" s="1"/>
  <c r="O439" i="54"/>
  <c r="J439" i="54"/>
  <c r="M439" i="54" s="1"/>
  <c r="D438" i="56" s="1"/>
  <c r="O415" i="54"/>
  <c r="J415" i="54"/>
  <c r="M415" i="54" s="1"/>
  <c r="D414" i="56" s="1"/>
  <c r="J392" i="54"/>
  <c r="M392" i="54" s="1"/>
  <c r="D391" i="56" s="1"/>
  <c r="O392" i="54"/>
  <c r="J378" i="54"/>
  <c r="M378" i="54" s="1"/>
  <c r="D377" i="56" s="1"/>
  <c r="O378" i="54"/>
  <c r="J353" i="54"/>
  <c r="M353" i="54" s="1"/>
  <c r="D352" i="56" s="1"/>
  <c r="O353" i="54"/>
  <c r="R304" i="54"/>
  <c r="S304" i="54"/>
  <c r="P304" i="54"/>
  <c r="Q304" i="54"/>
  <c r="J285" i="54"/>
  <c r="M285" i="54" s="1"/>
  <c r="D284" i="56" s="1"/>
  <c r="O285" i="54"/>
  <c r="J243" i="54"/>
  <c r="M243" i="54" s="1"/>
  <c r="D242" i="56" s="1"/>
  <c r="O243" i="54"/>
  <c r="J229" i="54"/>
  <c r="M229" i="54" s="1"/>
  <c r="D228" i="56" s="1"/>
  <c r="O229" i="54"/>
  <c r="J207" i="54"/>
  <c r="M207" i="54" s="1"/>
  <c r="D206" i="56" s="1"/>
  <c r="O207" i="54"/>
  <c r="O187" i="54"/>
  <c r="J187" i="54"/>
  <c r="M187" i="54" s="1"/>
  <c r="D186" i="56" s="1"/>
  <c r="O163" i="54"/>
  <c r="J163" i="54"/>
  <c r="M163" i="54" s="1"/>
  <c r="D162" i="56" s="1"/>
  <c r="J137" i="54"/>
  <c r="M137" i="54" s="1"/>
  <c r="D136" i="56" s="1"/>
  <c r="O137" i="54"/>
  <c r="O106" i="54"/>
  <c r="J106" i="54"/>
  <c r="M106" i="54" s="1"/>
  <c r="D105" i="56" s="1"/>
  <c r="R77" i="54"/>
  <c r="S77" i="54"/>
  <c r="Q77" i="54"/>
  <c r="P77" i="54"/>
  <c r="J421" i="54"/>
  <c r="M421" i="54" s="1"/>
  <c r="D420" i="56" s="1"/>
  <c r="O421" i="54"/>
  <c r="O397" i="54"/>
  <c r="J397" i="54"/>
  <c r="M397" i="54" s="1"/>
  <c r="D396" i="56" s="1"/>
  <c r="J373" i="54"/>
  <c r="M373" i="54" s="1"/>
  <c r="D372" i="56" s="1"/>
  <c r="O373" i="54"/>
  <c r="Q348" i="54"/>
  <c r="R348" i="54"/>
  <c r="S348" i="54"/>
  <c r="J315" i="54"/>
  <c r="M315" i="54" s="1"/>
  <c r="D314" i="56" s="1"/>
  <c r="O315" i="54"/>
  <c r="J303" i="54"/>
  <c r="M303" i="54" s="1"/>
  <c r="D302" i="56" s="1"/>
  <c r="O303" i="54"/>
  <c r="J279" i="54"/>
  <c r="M279" i="54" s="1"/>
  <c r="D278" i="56" s="1"/>
  <c r="O279" i="54"/>
  <c r="J272" i="54"/>
  <c r="M272" i="54" s="1"/>
  <c r="D271" i="56" s="1"/>
  <c r="O272" i="54"/>
  <c r="J227" i="54"/>
  <c r="M227" i="54" s="1"/>
  <c r="D226" i="56" s="1"/>
  <c r="O227" i="54"/>
  <c r="J217" i="54"/>
  <c r="M217" i="54" s="1"/>
  <c r="D216" i="56" s="1"/>
  <c r="O217" i="54"/>
  <c r="Q209" i="54"/>
  <c r="R209" i="54"/>
  <c r="S209" i="54"/>
  <c r="P209" i="54"/>
  <c r="J200" i="54"/>
  <c r="M200" i="54" s="1"/>
  <c r="D199" i="56" s="1"/>
  <c r="O200" i="54"/>
  <c r="J169" i="54"/>
  <c r="M169" i="54" s="1"/>
  <c r="D168" i="56" s="1"/>
  <c r="O169" i="54"/>
  <c r="R153" i="54"/>
  <c r="Q153" i="54"/>
  <c r="J139" i="54"/>
  <c r="M139" i="54" s="1"/>
  <c r="D138" i="56" s="1"/>
  <c r="O139" i="54"/>
  <c r="J115" i="54"/>
  <c r="M115" i="54" s="1"/>
  <c r="D114" i="56" s="1"/>
  <c r="O115" i="54"/>
  <c r="J102" i="54"/>
  <c r="M102" i="54" s="1"/>
  <c r="D101" i="56" s="1"/>
  <c r="O102" i="54"/>
  <c r="O87" i="54"/>
  <c r="J87" i="54"/>
  <c r="M87" i="54" s="1"/>
  <c r="D86" i="56" s="1"/>
  <c r="J71" i="54"/>
  <c r="M71" i="54" s="1"/>
  <c r="D70" i="56" s="1"/>
  <c r="O71" i="54"/>
  <c r="S56" i="54"/>
  <c r="R56" i="54"/>
  <c r="Q56" i="54"/>
  <c r="P56" i="54"/>
  <c r="J42" i="54"/>
  <c r="M42" i="54" s="1"/>
  <c r="D41" i="56" s="1"/>
  <c r="O42" i="54"/>
  <c r="O32" i="54"/>
  <c r="J32" i="54"/>
  <c r="M32" i="54" s="1"/>
  <c r="D31" i="56" s="1"/>
  <c r="R17" i="54"/>
  <c r="S17" i="54"/>
  <c r="P17" i="54"/>
  <c r="Q17" i="54"/>
  <c r="O5" i="54"/>
  <c r="J5" i="54"/>
  <c r="M5" i="54" s="1"/>
  <c r="D4" i="56" s="1"/>
  <c r="J423" i="54"/>
  <c r="M423" i="54" s="1"/>
  <c r="D422" i="56" s="1"/>
  <c r="O423" i="54"/>
  <c r="O430" i="54"/>
  <c r="J430" i="54"/>
  <c r="M430" i="54" s="1"/>
  <c r="D429" i="56" s="1"/>
  <c r="J385" i="54"/>
  <c r="M385" i="54" s="1"/>
  <c r="D384" i="56" s="1"/>
  <c r="O385" i="54"/>
  <c r="O302" i="54"/>
  <c r="J302" i="54"/>
  <c r="M302" i="54" s="1"/>
  <c r="D301" i="56" s="1"/>
  <c r="J416" i="54"/>
  <c r="M416" i="54" s="1"/>
  <c r="D415" i="56" s="1"/>
  <c r="O416" i="54"/>
  <c r="S114" i="54"/>
  <c r="R114" i="54"/>
  <c r="Q114" i="54"/>
  <c r="P114" i="54"/>
  <c r="J86" i="54"/>
  <c r="M86" i="54" s="1"/>
  <c r="D85" i="56" s="1"/>
  <c r="O86" i="54"/>
  <c r="J403" i="54"/>
  <c r="M403" i="54" s="1"/>
  <c r="D402" i="56" s="1"/>
  <c r="O403" i="54"/>
  <c r="S367" i="54"/>
  <c r="R367" i="54"/>
  <c r="Q367" i="54"/>
  <c r="P367" i="54"/>
  <c r="J327" i="54"/>
  <c r="M327" i="54" s="1"/>
  <c r="D326" i="56" s="1"/>
  <c r="O327" i="54"/>
  <c r="Q273" i="54"/>
  <c r="S273" i="54"/>
  <c r="R273" i="54"/>
  <c r="P273" i="54"/>
  <c r="O96" i="54"/>
  <c r="J96" i="54"/>
  <c r="M96" i="54" s="1"/>
  <c r="D95" i="56" s="1"/>
  <c r="J65" i="54"/>
  <c r="M65" i="54" s="1"/>
  <c r="D64" i="56" s="1"/>
  <c r="O65" i="54"/>
  <c r="R18" i="54"/>
  <c r="S18" i="54"/>
  <c r="Q18" i="54"/>
  <c r="C17" i="56" s="1"/>
  <c r="P18" i="54"/>
  <c r="Q438" i="54"/>
  <c r="R438" i="54"/>
  <c r="S438" i="54"/>
  <c r="P438" i="54"/>
  <c r="Q427" i="54"/>
  <c r="R427" i="54"/>
  <c r="S427" i="54"/>
  <c r="J414" i="54"/>
  <c r="M414" i="54" s="1"/>
  <c r="D413" i="56" s="1"/>
  <c r="O414" i="54"/>
  <c r="J377" i="54"/>
  <c r="M377" i="54" s="1"/>
  <c r="D376" i="56" s="1"/>
  <c r="O377" i="54"/>
  <c r="Q343" i="54"/>
  <c r="R343" i="54"/>
  <c r="S343" i="54"/>
  <c r="P343" i="54"/>
  <c r="J333" i="54"/>
  <c r="M333" i="54" s="1"/>
  <c r="D332" i="56" s="1"/>
  <c r="O333" i="54"/>
  <c r="J266" i="54"/>
  <c r="M266" i="54" s="1"/>
  <c r="D265" i="56" s="1"/>
  <c r="O266" i="54"/>
  <c r="R259" i="54"/>
  <c r="S259" i="54"/>
  <c r="P259" i="54"/>
  <c r="Q259" i="54"/>
  <c r="J241" i="54"/>
  <c r="M241" i="54" s="1"/>
  <c r="D240" i="56" s="1"/>
  <c r="O241" i="54"/>
  <c r="R212" i="54"/>
  <c r="S212" i="54"/>
  <c r="Q212" i="54"/>
  <c r="P212" i="54"/>
  <c r="J206" i="54"/>
  <c r="M206" i="54" s="1"/>
  <c r="D205" i="56" s="1"/>
  <c r="O206" i="54"/>
  <c r="O195" i="54"/>
  <c r="J195" i="54"/>
  <c r="M195" i="54" s="1"/>
  <c r="D194" i="56" s="1"/>
  <c r="O162" i="54"/>
  <c r="J162" i="54"/>
  <c r="M162" i="54" s="1"/>
  <c r="D161" i="56" s="1"/>
  <c r="J146" i="54"/>
  <c r="M146" i="54" s="1"/>
  <c r="D145" i="56" s="1"/>
  <c r="O146" i="54"/>
  <c r="J136" i="54"/>
  <c r="M136" i="54" s="1"/>
  <c r="D135" i="56" s="1"/>
  <c r="O136" i="54"/>
  <c r="J122" i="54"/>
  <c r="M122" i="54" s="1"/>
  <c r="D121" i="56" s="1"/>
  <c r="O122" i="54"/>
  <c r="O109" i="54"/>
  <c r="J109" i="54"/>
  <c r="M109" i="54" s="1"/>
  <c r="D108" i="56" s="1"/>
  <c r="J95" i="54"/>
  <c r="M95" i="54" s="1"/>
  <c r="D94" i="56" s="1"/>
  <c r="O95" i="54"/>
  <c r="R38" i="54"/>
  <c r="S38" i="54"/>
  <c r="Q38" i="54"/>
  <c r="P38" i="54"/>
  <c r="R10" i="54"/>
  <c r="S10" i="54"/>
  <c r="Q10" i="54"/>
  <c r="P10" i="54"/>
  <c r="J286" i="54"/>
  <c r="M286" i="54" s="1"/>
  <c r="D285" i="56" s="1"/>
  <c r="O286" i="54"/>
  <c r="J271" i="54"/>
  <c r="M271" i="54" s="1"/>
  <c r="D270" i="56" s="1"/>
  <c r="O271" i="54"/>
  <c r="O254" i="54"/>
  <c r="J254" i="54"/>
  <c r="M254" i="54" s="1"/>
  <c r="D253" i="56" s="1"/>
  <c r="J199" i="54"/>
  <c r="M199" i="54" s="1"/>
  <c r="D198" i="56" s="1"/>
  <c r="O199" i="54"/>
  <c r="J191" i="54"/>
  <c r="M191" i="54" s="1"/>
  <c r="D190" i="56" s="1"/>
  <c r="O191" i="54"/>
  <c r="J168" i="54"/>
  <c r="M168" i="54" s="1"/>
  <c r="D167" i="56" s="1"/>
  <c r="O168" i="54"/>
  <c r="J52" i="54"/>
  <c r="M52" i="54" s="1"/>
  <c r="D51" i="56" s="1"/>
  <c r="O52" i="54"/>
  <c r="R23" i="54"/>
  <c r="S23" i="54"/>
  <c r="Q23" i="54"/>
  <c r="P23" i="54"/>
  <c r="J9" i="54"/>
  <c r="M9" i="54" s="1"/>
  <c r="D8" i="56" s="1"/>
  <c r="O9" i="54"/>
  <c r="Q408" i="54"/>
  <c r="J344" i="54"/>
  <c r="M344" i="54" s="1"/>
  <c r="D343" i="56" s="1"/>
  <c r="O344" i="54"/>
  <c r="J323" i="54"/>
  <c r="M323" i="54" s="1"/>
  <c r="D322" i="56" s="1"/>
  <c r="O323" i="54"/>
  <c r="J295" i="54"/>
  <c r="M295" i="54" s="1"/>
  <c r="D294" i="56" s="1"/>
  <c r="O295" i="54"/>
  <c r="J255" i="54"/>
  <c r="M255" i="54" s="1"/>
  <c r="D254" i="56" s="1"/>
  <c r="O255" i="54"/>
  <c r="J222" i="54"/>
  <c r="M222" i="54" s="1"/>
  <c r="D221" i="56" s="1"/>
  <c r="O222" i="54"/>
  <c r="J201" i="54"/>
  <c r="M201" i="54" s="1"/>
  <c r="D200" i="56" s="1"/>
  <c r="O201" i="54"/>
  <c r="J155" i="54"/>
  <c r="M155" i="54" s="1"/>
  <c r="D154" i="56" s="1"/>
  <c r="O155" i="54"/>
  <c r="R100" i="54"/>
  <c r="S100" i="54"/>
  <c r="Q100" i="54"/>
  <c r="P100" i="54"/>
  <c r="J69" i="54"/>
  <c r="M69" i="54" s="1"/>
  <c r="D68" i="56" s="1"/>
  <c r="O69" i="54"/>
  <c r="R37" i="54"/>
  <c r="S37" i="54"/>
  <c r="Q37" i="54"/>
  <c r="O428" i="54"/>
  <c r="J428" i="54"/>
  <c r="M428" i="54" s="1"/>
  <c r="D427" i="56" s="1"/>
  <c r="J417" i="54"/>
  <c r="M417" i="54" s="1"/>
  <c r="D416" i="56" s="1"/>
  <c r="O417" i="54"/>
  <c r="J382" i="54"/>
  <c r="M382" i="54" s="1"/>
  <c r="D381" i="56" s="1"/>
  <c r="O382" i="54"/>
  <c r="Q369" i="54"/>
  <c r="R369" i="54"/>
  <c r="S369" i="54"/>
  <c r="P369" i="54"/>
  <c r="J334" i="54"/>
  <c r="M334" i="54" s="1"/>
  <c r="D333" i="56" s="1"/>
  <c r="O334" i="54"/>
  <c r="J293" i="54"/>
  <c r="M293" i="54" s="1"/>
  <c r="D292" i="56" s="1"/>
  <c r="O293" i="54"/>
  <c r="J268" i="54"/>
  <c r="M268" i="54" s="1"/>
  <c r="D267" i="56" s="1"/>
  <c r="O268" i="54"/>
  <c r="R260" i="54"/>
  <c r="S260" i="54"/>
  <c r="Q260" i="54"/>
  <c r="P260" i="54"/>
  <c r="J252" i="54"/>
  <c r="M252" i="54" s="1"/>
  <c r="D251" i="56" s="1"/>
  <c r="O252" i="54"/>
  <c r="J176" i="54"/>
  <c r="M176" i="54" s="1"/>
  <c r="D175" i="56" s="1"/>
  <c r="O176" i="54"/>
  <c r="J165" i="54"/>
  <c r="M165" i="54" s="1"/>
  <c r="D164" i="56" s="1"/>
  <c r="O165" i="54"/>
  <c r="J149" i="54"/>
  <c r="M149" i="54" s="1"/>
  <c r="D148" i="56" s="1"/>
  <c r="O149" i="54"/>
  <c r="S125" i="54"/>
  <c r="R125" i="54"/>
  <c r="Q125" i="54"/>
  <c r="P125" i="54"/>
  <c r="Q111" i="54"/>
  <c r="S111" i="54"/>
  <c r="R111" i="54"/>
  <c r="P111" i="54"/>
  <c r="O67" i="54"/>
  <c r="J67" i="54"/>
  <c r="M67" i="54" s="1"/>
  <c r="D66" i="56" s="1"/>
  <c r="Q53" i="54"/>
  <c r="S53" i="54"/>
  <c r="R53" i="54"/>
  <c r="P53" i="54"/>
  <c r="J28" i="54"/>
  <c r="M28" i="54" s="1"/>
  <c r="D27" i="56" s="1"/>
  <c r="O28" i="54"/>
  <c r="O13" i="54"/>
  <c r="J13" i="54"/>
  <c r="M13" i="54" s="1"/>
  <c r="D12" i="56" s="1"/>
  <c r="R14" i="54" l="1"/>
  <c r="R429" i="54"/>
  <c r="Q22" i="54"/>
  <c r="C208" i="56"/>
  <c r="G208" i="56" s="1"/>
  <c r="C312" i="56"/>
  <c r="S22" i="54"/>
  <c r="Q258" i="54"/>
  <c r="S258" i="54"/>
  <c r="S223" i="54"/>
  <c r="P431" i="54"/>
  <c r="C331" i="56"/>
  <c r="G331" i="56" s="1"/>
  <c r="C203" i="56"/>
  <c r="G203" i="56" s="1"/>
  <c r="C366" i="56"/>
  <c r="G366" i="56" s="1"/>
  <c r="C72" i="56"/>
  <c r="G72" i="56" s="1"/>
  <c r="C261" i="56"/>
  <c r="G261" i="56" s="1"/>
  <c r="C158" i="56"/>
  <c r="G158" i="56" s="1"/>
  <c r="C425" i="56"/>
  <c r="G425" i="56" s="1"/>
  <c r="C342" i="56"/>
  <c r="G342" i="56" s="1"/>
  <c r="S221" i="54"/>
  <c r="R275" i="54"/>
  <c r="S400" i="54"/>
  <c r="Q175" i="54"/>
  <c r="C174" i="56" s="1"/>
  <c r="G174" i="56" s="1"/>
  <c r="P275" i="54"/>
  <c r="Q221" i="54"/>
  <c r="S275" i="54"/>
  <c r="Q390" i="54"/>
  <c r="S153" i="54"/>
  <c r="S14" i="54"/>
  <c r="P429" i="54"/>
  <c r="C428" i="56" s="1"/>
  <c r="G428" i="56" s="1"/>
  <c r="Q308" i="54"/>
  <c r="R22" i="54"/>
  <c r="Q400" i="54"/>
  <c r="R400" i="54"/>
  <c r="R390" i="54"/>
  <c r="P98" i="54"/>
  <c r="Q407" i="54"/>
  <c r="Q140" i="54"/>
  <c r="S66" i="54"/>
  <c r="Q406" i="54"/>
  <c r="S291" i="54"/>
  <c r="R319" i="54"/>
  <c r="R74" i="54"/>
  <c r="R338" i="54"/>
  <c r="P320" i="54"/>
  <c r="P153" i="54"/>
  <c r="P14" i="54"/>
  <c r="C13" i="56" s="1"/>
  <c r="G13" i="56" s="1"/>
  <c r="P308" i="54"/>
  <c r="P22" i="54"/>
  <c r="P70" i="54"/>
  <c r="P223" i="54"/>
  <c r="C222" i="56" s="1"/>
  <c r="G222" i="56" s="1"/>
  <c r="P348" i="54"/>
  <c r="P37" i="54"/>
  <c r="P427" i="54"/>
  <c r="Q247" i="54"/>
  <c r="Q48" i="54"/>
  <c r="Q264" i="54"/>
  <c r="S140" i="54"/>
  <c r="S148" i="54"/>
  <c r="S340" i="54"/>
  <c r="R39" i="54"/>
  <c r="S320" i="54"/>
  <c r="S247" i="54"/>
  <c r="C369" i="56"/>
  <c r="G369" i="56" s="1"/>
  <c r="Q51" i="54"/>
  <c r="S264" i="54"/>
  <c r="Q57" i="54"/>
  <c r="R148" i="54"/>
  <c r="R340" i="54"/>
  <c r="Q98" i="54"/>
  <c r="P408" i="54"/>
  <c r="Q66" i="54"/>
  <c r="R406" i="54"/>
  <c r="Q29" i="54"/>
  <c r="C28" i="56" s="1"/>
  <c r="G28" i="56" s="1"/>
  <c r="R48" i="54"/>
  <c r="R51" i="54"/>
  <c r="S74" i="54"/>
  <c r="R264" i="54"/>
  <c r="R57" i="54"/>
  <c r="P407" i="54"/>
  <c r="R63" i="54"/>
  <c r="R175" i="54"/>
  <c r="R221" i="54"/>
  <c r="Q319" i="54"/>
  <c r="P264" i="54"/>
  <c r="P74" i="54"/>
  <c r="P340" i="54"/>
  <c r="P319" i="54"/>
  <c r="P29" i="54"/>
  <c r="P48" i="54"/>
  <c r="R98" i="54"/>
  <c r="S408" i="54"/>
  <c r="R291" i="54"/>
  <c r="P398" i="54"/>
  <c r="P66" i="54"/>
  <c r="S48" i="54"/>
  <c r="Q74" i="54"/>
  <c r="R140" i="54"/>
  <c r="R398" i="54"/>
  <c r="S98" i="54"/>
  <c r="R408" i="54"/>
  <c r="R66" i="54"/>
  <c r="S406" i="54"/>
  <c r="R247" i="54"/>
  <c r="S29" i="54"/>
  <c r="Q291" i="54"/>
  <c r="S51" i="54"/>
  <c r="S57" i="54"/>
  <c r="S398" i="54"/>
  <c r="S407" i="54"/>
  <c r="Q63" i="54"/>
  <c r="S338" i="54"/>
  <c r="Q148" i="54"/>
  <c r="S319" i="54"/>
  <c r="Q340" i="54"/>
  <c r="R320" i="54"/>
  <c r="Q398" i="54"/>
  <c r="R407" i="54"/>
  <c r="S63" i="54"/>
  <c r="Q338" i="54"/>
  <c r="R248" i="54"/>
  <c r="P39" i="54"/>
  <c r="P390" i="54"/>
  <c r="P63" i="54"/>
  <c r="Q39" i="54"/>
  <c r="Q320" i="54"/>
  <c r="C319" i="56" s="1"/>
  <c r="G319" i="56" s="1"/>
  <c r="P247" i="54"/>
  <c r="P140" i="54"/>
  <c r="P291" i="54"/>
  <c r="P406" i="54"/>
  <c r="P51" i="54"/>
  <c r="P338" i="54"/>
  <c r="P148" i="54"/>
  <c r="P57" i="54"/>
  <c r="S431" i="54"/>
  <c r="P400" i="54"/>
  <c r="S390" i="54"/>
  <c r="S175" i="54"/>
  <c r="P258" i="54"/>
  <c r="P221" i="54"/>
  <c r="Q275" i="54"/>
  <c r="S39" i="54"/>
  <c r="R224" i="54"/>
  <c r="S60" i="54"/>
  <c r="R330" i="54"/>
  <c r="R312" i="54"/>
  <c r="Q248" i="54"/>
  <c r="Q292" i="54"/>
  <c r="S248" i="54"/>
  <c r="R89" i="54"/>
  <c r="Q330" i="54"/>
  <c r="S330" i="54"/>
  <c r="Q395" i="54"/>
  <c r="Q297" i="54"/>
  <c r="Q44" i="54"/>
  <c r="S30" i="54"/>
  <c r="Q89" i="54"/>
  <c r="R342" i="54"/>
  <c r="S89" i="54"/>
  <c r="S395" i="54"/>
  <c r="S192" i="54"/>
  <c r="R11" i="54"/>
  <c r="Q283" i="54"/>
  <c r="S342" i="54"/>
  <c r="Q49" i="54"/>
  <c r="S292" i="54"/>
  <c r="R60" i="54"/>
  <c r="Q30" i="54"/>
  <c r="S49" i="54"/>
  <c r="R292" i="54"/>
  <c r="S276" i="54"/>
  <c r="Q224" i="54"/>
  <c r="Q342" i="54"/>
  <c r="R30" i="54"/>
  <c r="R49" i="54"/>
  <c r="Q60" i="54"/>
  <c r="R88" i="54"/>
  <c r="R110" i="54"/>
  <c r="R253" i="54"/>
  <c r="R419" i="54"/>
  <c r="Q186" i="54"/>
  <c r="R365" i="54"/>
  <c r="Q253" i="54"/>
  <c r="Q420" i="54"/>
  <c r="S405" i="54"/>
  <c r="Q129" i="54"/>
  <c r="S54" i="54"/>
  <c r="R59" i="54"/>
  <c r="S194" i="54"/>
  <c r="Q88" i="54"/>
  <c r="S129" i="54"/>
  <c r="S156" i="54"/>
  <c r="Q20" i="54"/>
  <c r="Q240" i="54"/>
  <c r="R242" i="54"/>
  <c r="Q151" i="54"/>
  <c r="Q85" i="54"/>
  <c r="R170" i="54"/>
  <c r="S355" i="54"/>
  <c r="S436" i="54"/>
  <c r="Q318" i="54"/>
  <c r="S186" i="54"/>
  <c r="R15" i="54"/>
  <c r="S190" i="54"/>
  <c r="Q59" i="54"/>
  <c r="S409" i="54"/>
  <c r="S311" i="54"/>
  <c r="Q194" i="54"/>
  <c r="R277" i="54"/>
  <c r="R436" i="54"/>
  <c r="R318" i="54"/>
  <c r="P297" i="54"/>
  <c r="S131" i="54"/>
  <c r="R190" i="54"/>
  <c r="S305" i="54"/>
  <c r="R409" i="54"/>
  <c r="S85" i="54"/>
  <c r="Q41" i="54"/>
  <c r="Q160" i="54"/>
  <c r="R194" i="54"/>
  <c r="S277" i="54"/>
  <c r="Q170" i="54"/>
  <c r="Q110" i="54"/>
  <c r="Q355" i="54"/>
  <c r="S318" i="54"/>
  <c r="R186" i="54"/>
  <c r="R240" i="54"/>
  <c r="S297" i="54"/>
  <c r="Q365" i="54"/>
  <c r="S47" i="54"/>
  <c r="S289" i="54"/>
  <c r="S299" i="54"/>
  <c r="Q339" i="54"/>
  <c r="Q311" i="54"/>
  <c r="R41" i="54"/>
  <c r="S160" i="54"/>
  <c r="S88" i="54"/>
  <c r="S170" i="54"/>
  <c r="S110" i="54"/>
  <c r="P355" i="54"/>
  <c r="S365" i="54"/>
  <c r="Q131" i="54"/>
  <c r="Q47" i="54"/>
  <c r="R289" i="54"/>
  <c r="S15" i="54"/>
  <c r="S419" i="54"/>
  <c r="R420" i="54"/>
  <c r="S214" i="54"/>
  <c r="R197" i="54"/>
  <c r="S8" i="54"/>
  <c r="S257" i="54"/>
  <c r="R166" i="54"/>
  <c r="R151" i="54"/>
  <c r="Q405" i="54"/>
  <c r="R299" i="54"/>
  <c r="R305" i="54"/>
  <c r="S20" i="54"/>
  <c r="S59" i="54"/>
  <c r="S339" i="54"/>
  <c r="R85" i="54"/>
  <c r="R192" i="54"/>
  <c r="R311" i="54"/>
  <c r="R160" i="54"/>
  <c r="Q277" i="54"/>
  <c r="R129" i="54"/>
  <c r="R355" i="54"/>
  <c r="Q436" i="54"/>
  <c r="S240" i="54"/>
  <c r="R297" i="54"/>
  <c r="S253" i="54"/>
  <c r="R131" i="54"/>
  <c r="R47" i="54"/>
  <c r="Q289" i="54"/>
  <c r="Q15" i="54"/>
  <c r="Q190" i="54"/>
  <c r="Q419" i="54"/>
  <c r="S329" i="54"/>
  <c r="S357" i="54"/>
  <c r="Q80" i="54"/>
  <c r="P405" i="54"/>
  <c r="P409" i="54"/>
  <c r="P277" i="54"/>
  <c r="P129" i="54"/>
  <c r="P170" i="54"/>
  <c r="P432" i="54"/>
  <c r="Q198" i="54"/>
  <c r="R185" i="54"/>
  <c r="S116" i="54"/>
  <c r="S224" i="54"/>
  <c r="S283" i="54"/>
  <c r="S97" i="54"/>
  <c r="Q290" i="54"/>
  <c r="R336" i="54"/>
  <c r="Q312" i="54"/>
  <c r="R283" i="54"/>
  <c r="P151" i="54"/>
  <c r="P299" i="54"/>
  <c r="P305" i="54"/>
  <c r="P20" i="54"/>
  <c r="P339" i="54"/>
  <c r="P192" i="54"/>
  <c r="P311" i="54"/>
  <c r="P41" i="54"/>
  <c r="P160" i="54"/>
  <c r="P194" i="54"/>
  <c r="P88" i="54"/>
  <c r="P110" i="54"/>
  <c r="P436" i="54"/>
  <c r="P318" i="54"/>
  <c r="P186" i="54"/>
  <c r="P240" i="54"/>
  <c r="P365" i="54"/>
  <c r="P253" i="54"/>
  <c r="P47" i="54"/>
  <c r="P190" i="54"/>
  <c r="R130" i="54"/>
  <c r="S82" i="54"/>
  <c r="Q386" i="54"/>
  <c r="R384" i="54"/>
  <c r="S120" i="54"/>
  <c r="Q345" i="54"/>
  <c r="S157" i="54"/>
  <c r="Q362" i="54"/>
  <c r="Q381" i="54"/>
  <c r="Q185" i="54"/>
  <c r="S211" i="54"/>
  <c r="S290" i="54"/>
  <c r="Q336" i="54"/>
  <c r="S411" i="54"/>
  <c r="R425" i="54"/>
  <c r="Q178" i="54"/>
  <c r="S84" i="54"/>
  <c r="Q46" i="54"/>
  <c r="Q154" i="54"/>
  <c r="R44" i="54"/>
  <c r="Q270" i="54"/>
  <c r="R245" i="54"/>
  <c r="R270" i="54"/>
  <c r="S117" i="54"/>
  <c r="R219" i="54"/>
  <c r="S434" i="54"/>
  <c r="Q113" i="54"/>
  <c r="S381" i="54"/>
  <c r="R154" i="54"/>
  <c r="S180" i="54"/>
  <c r="P244" i="54"/>
  <c r="Q25" i="54"/>
  <c r="P389" i="54"/>
  <c r="R287" i="54"/>
  <c r="R83" i="54"/>
  <c r="Q152" i="54"/>
  <c r="R347" i="54"/>
  <c r="P193" i="54"/>
  <c r="S151" i="54"/>
  <c r="R405" i="54"/>
  <c r="Q299" i="54"/>
  <c r="Q305" i="54"/>
  <c r="R20" i="54"/>
  <c r="P59" i="54"/>
  <c r="R339" i="54"/>
  <c r="Q409" i="54"/>
  <c r="C408" i="56" s="1"/>
  <c r="G408" i="56" s="1"/>
  <c r="H408" i="56" s="1"/>
  <c r="I408" i="56" s="1"/>
  <c r="P85" i="54"/>
  <c r="Q192" i="54"/>
  <c r="S41" i="54"/>
  <c r="S420" i="54"/>
  <c r="R383" i="54"/>
  <c r="R214" i="54"/>
  <c r="S242" i="54"/>
  <c r="R152" i="54"/>
  <c r="Q244" i="54"/>
  <c r="C243" i="56" s="1"/>
  <c r="G243" i="56" s="1"/>
  <c r="H243" i="56" s="1"/>
  <c r="S25" i="54"/>
  <c r="S80" i="54"/>
  <c r="P249" i="54"/>
  <c r="R389" i="54"/>
  <c r="P128" i="54"/>
  <c r="P287" i="54"/>
  <c r="P257" i="54"/>
  <c r="P329" i="54"/>
  <c r="R156" i="54"/>
  <c r="Q193" i="54"/>
  <c r="S152" i="54"/>
  <c r="S249" i="54"/>
  <c r="P347" i="54"/>
  <c r="S128" i="54"/>
  <c r="S235" i="54"/>
  <c r="P8" i="54"/>
  <c r="Q257" i="54"/>
  <c r="P156" i="54"/>
  <c r="S193" i="54"/>
  <c r="Q166" i="54"/>
  <c r="Q383" i="54"/>
  <c r="S83" i="54"/>
  <c r="R357" i="54"/>
  <c r="P180" i="54"/>
  <c r="R432" i="54"/>
  <c r="Q391" i="54"/>
  <c r="P235" i="54"/>
  <c r="R54" i="54"/>
  <c r="P166" i="54"/>
  <c r="P383" i="54"/>
  <c r="P83" i="54"/>
  <c r="Q214" i="54"/>
  <c r="Q242" i="54"/>
  <c r="P357" i="54"/>
  <c r="Q180" i="54"/>
  <c r="S432" i="54"/>
  <c r="S244" i="54"/>
  <c r="R25" i="54"/>
  <c r="R80" i="54"/>
  <c r="P391" i="54"/>
  <c r="S389" i="54"/>
  <c r="Q287" i="54"/>
  <c r="C286" i="56" s="1"/>
  <c r="G286" i="56" s="1"/>
  <c r="H286" i="56" s="1"/>
  <c r="I286" i="56" s="1"/>
  <c r="Q329" i="54"/>
  <c r="P54" i="54"/>
  <c r="Q83" i="54"/>
  <c r="P214" i="54"/>
  <c r="P242" i="54"/>
  <c r="Q357" i="54"/>
  <c r="R180" i="54"/>
  <c r="Q432" i="54"/>
  <c r="P152" i="54"/>
  <c r="R244" i="54"/>
  <c r="P25" i="54"/>
  <c r="P80" i="54"/>
  <c r="S391" i="54"/>
  <c r="R249" i="54"/>
  <c r="Q347" i="54"/>
  <c r="C346" i="56" s="1"/>
  <c r="G346" i="56" s="1"/>
  <c r="H346" i="56" s="1"/>
  <c r="I346" i="56" s="1"/>
  <c r="R128" i="54"/>
  <c r="Q235" i="54"/>
  <c r="C234" i="56" s="1"/>
  <c r="G234" i="56" s="1"/>
  <c r="H234" i="56" s="1"/>
  <c r="I234" i="56" s="1"/>
  <c r="S287" i="54"/>
  <c r="Q8" i="54"/>
  <c r="R257" i="54"/>
  <c r="R329" i="54"/>
  <c r="Q156" i="54"/>
  <c r="R193" i="54"/>
  <c r="Q54" i="54"/>
  <c r="S166" i="54"/>
  <c r="S383" i="54"/>
  <c r="S325" i="54"/>
  <c r="R64" i="54"/>
  <c r="Q181" i="54"/>
  <c r="S345" i="54"/>
  <c r="S321" i="54"/>
  <c r="P84" i="54"/>
  <c r="P434" i="54"/>
  <c r="P248" i="54"/>
  <c r="P420" i="54"/>
  <c r="P131" i="54"/>
  <c r="P289" i="54"/>
  <c r="P15" i="54"/>
  <c r="P419" i="54"/>
  <c r="R117" i="54"/>
  <c r="R181" i="54"/>
  <c r="Q84" i="54"/>
  <c r="S198" i="54"/>
  <c r="S126" i="54"/>
  <c r="Q120" i="54"/>
  <c r="R345" i="54"/>
  <c r="Q157" i="54"/>
  <c r="R362" i="54"/>
  <c r="R113" i="54"/>
  <c r="R276" i="54"/>
  <c r="R97" i="54"/>
  <c r="S185" i="54"/>
  <c r="R211" i="54"/>
  <c r="R290" i="54"/>
  <c r="R116" i="54"/>
  <c r="S11" i="54"/>
  <c r="Q411" i="54"/>
  <c r="Q321" i="54"/>
  <c r="S234" i="54"/>
  <c r="Q371" i="54"/>
  <c r="S226" i="54"/>
  <c r="R301" i="54"/>
  <c r="P178" i="54"/>
  <c r="S386" i="54"/>
  <c r="S219" i="54"/>
  <c r="R120" i="54"/>
  <c r="R46" i="54"/>
  <c r="R157" i="54"/>
  <c r="Q434" i="54"/>
  <c r="C433" i="56" s="1"/>
  <c r="G433" i="56" s="1"/>
  <c r="H433" i="56" s="1"/>
  <c r="I433" i="56" s="1"/>
  <c r="Q276" i="54"/>
  <c r="R381" i="54"/>
  <c r="Q97" i="54"/>
  <c r="Q211" i="54"/>
  <c r="Q116" i="54"/>
  <c r="S154" i="54"/>
  <c r="Q11" i="54"/>
  <c r="S336" i="54"/>
  <c r="R411" i="54"/>
  <c r="S312" i="54"/>
  <c r="Q425" i="54"/>
  <c r="R321" i="54"/>
  <c r="Q234" i="54"/>
  <c r="Q130" i="54"/>
  <c r="R366" i="54"/>
  <c r="S123" i="54"/>
  <c r="S301" i="54"/>
  <c r="R126" i="54"/>
  <c r="S384" i="54"/>
  <c r="S425" i="54"/>
  <c r="Q82" i="54"/>
  <c r="R226" i="54"/>
  <c r="S261" i="54"/>
  <c r="Q366" i="54"/>
  <c r="R178" i="54"/>
  <c r="Q245" i="54"/>
  <c r="P386" i="54"/>
  <c r="S64" i="54"/>
  <c r="R123" i="54"/>
  <c r="Q301" i="54"/>
  <c r="Q379" i="54"/>
  <c r="S44" i="54"/>
  <c r="P270" i="54"/>
  <c r="Q433" i="54"/>
  <c r="P395" i="54"/>
  <c r="R391" i="54"/>
  <c r="Q249" i="54"/>
  <c r="S347" i="54"/>
  <c r="Q389" i="54"/>
  <c r="C388" i="56" s="1"/>
  <c r="G388" i="56" s="1"/>
  <c r="H388" i="56" s="1"/>
  <c r="I388" i="56" s="1"/>
  <c r="Q128" i="54"/>
  <c r="R235" i="54"/>
  <c r="R8" i="54"/>
  <c r="P197" i="54"/>
  <c r="P325" i="54"/>
  <c r="P371" i="54"/>
  <c r="P82" i="54"/>
  <c r="P261" i="54"/>
  <c r="P379" i="54"/>
  <c r="P433" i="54"/>
  <c r="P245" i="54"/>
  <c r="P117" i="54"/>
  <c r="P181" i="54"/>
  <c r="P219" i="54"/>
  <c r="P198" i="54"/>
  <c r="P126" i="54"/>
  <c r="P384" i="54"/>
  <c r="P298" i="54"/>
  <c r="P46" i="54"/>
  <c r="P362" i="54"/>
  <c r="P113" i="54"/>
  <c r="P381" i="54"/>
  <c r="P97" i="54"/>
  <c r="P185" i="54"/>
  <c r="P211" i="54"/>
  <c r="P290" i="54"/>
  <c r="P116" i="54"/>
  <c r="P154" i="54"/>
  <c r="P11" i="54"/>
  <c r="P336" i="54"/>
  <c r="P411" i="54"/>
  <c r="P312" i="54"/>
  <c r="P425" i="54"/>
  <c r="P321" i="54"/>
  <c r="P224" i="54"/>
  <c r="P283" i="54"/>
  <c r="P342" i="54"/>
  <c r="P30" i="54"/>
  <c r="P49" i="54"/>
  <c r="P292" i="54"/>
  <c r="P60" i="54"/>
  <c r="P330" i="54"/>
  <c r="P89" i="54"/>
  <c r="S298" i="54"/>
  <c r="S433" i="54"/>
  <c r="S197" i="54"/>
  <c r="P234" i="54"/>
  <c r="R325" i="54"/>
  <c r="P130" i="54"/>
  <c r="R371" i="54"/>
  <c r="Q226" i="54"/>
  <c r="Q261" i="54"/>
  <c r="C260" i="56" s="1"/>
  <c r="G260" i="56" s="1"/>
  <c r="H260" i="56" s="1"/>
  <c r="Q64" i="54"/>
  <c r="S366" i="54"/>
  <c r="Q123" i="54"/>
  <c r="R379" i="54"/>
  <c r="S178" i="54"/>
  <c r="S245" i="54"/>
  <c r="R386" i="54"/>
  <c r="P44" i="54"/>
  <c r="S270" i="54"/>
  <c r="Q117" i="54"/>
  <c r="S181" i="54"/>
  <c r="Q219" i="54"/>
  <c r="R84" i="54"/>
  <c r="R198" i="54"/>
  <c r="Q126" i="54"/>
  <c r="Q384" i="54"/>
  <c r="P120" i="54"/>
  <c r="P345" i="54"/>
  <c r="S46" i="54"/>
  <c r="P157" i="54"/>
  <c r="S362" i="54"/>
  <c r="R434" i="54"/>
  <c r="S113" i="54"/>
  <c r="P276" i="54"/>
  <c r="R298" i="54"/>
  <c r="Q298" i="54"/>
  <c r="C297" i="56" s="1"/>
  <c r="G297" i="56" s="1"/>
  <c r="H297" i="56" s="1"/>
  <c r="I297" i="56" s="1"/>
  <c r="Q197" i="54"/>
  <c r="R234" i="54"/>
  <c r="Q325" i="54"/>
  <c r="C324" i="56" s="1"/>
  <c r="G324" i="56" s="1"/>
  <c r="H324" i="56" s="1"/>
  <c r="I324" i="56" s="1"/>
  <c r="S130" i="54"/>
  <c r="S371" i="54"/>
  <c r="R82" i="54"/>
  <c r="P226" i="54"/>
  <c r="R261" i="54"/>
  <c r="P64" i="54"/>
  <c r="P366" i="54"/>
  <c r="P123" i="54"/>
  <c r="P301" i="54"/>
  <c r="S379" i="54"/>
  <c r="R433" i="54"/>
  <c r="C403" i="56"/>
  <c r="G403" i="56" s="1"/>
  <c r="C266" i="56"/>
  <c r="G266" i="56" s="1"/>
  <c r="C20" i="56"/>
  <c r="G20" i="56" s="1"/>
  <c r="C91" i="56"/>
  <c r="G91" i="56" s="1"/>
  <c r="C113" i="56"/>
  <c r="G113" i="56" s="1"/>
  <c r="C152" i="56"/>
  <c r="G152" i="56" s="1"/>
  <c r="C76" i="56"/>
  <c r="G76" i="56" s="1"/>
  <c r="C21" i="56"/>
  <c r="G21" i="56" s="1"/>
  <c r="C120" i="56"/>
  <c r="G120" i="56" s="1"/>
  <c r="C426" i="56"/>
  <c r="G426" i="56" s="1"/>
  <c r="C437" i="56"/>
  <c r="G437" i="56" s="1"/>
  <c r="C272" i="56"/>
  <c r="G272" i="56" s="1"/>
  <c r="C299" i="56"/>
  <c r="G299" i="56" s="1"/>
  <c r="C345" i="56"/>
  <c r="G345" i="56" s="1"/>
  <c r="C330" i="56"/>
  <c r="G330" i="56" s="1"/>
  <c r="C374" i="56"/>
  <c r="G374" i="56" s="1"/>
  <c r="C250" i="56"/>
  <c r="G250" i="56" s="1"/>
  <c r="C257" i="56"/>
  <c r="G257" i="56" s="1"/>
  <c r="P127" i="54"/>
  <c r="C52" i="56"/>
  <c r="G52" i="56" s="1"/>
  <c r="C124" i="56"/>
  <c r="G124" i="56" s="1"/>
  <c r="C259" i="56"/>
  <c r="G259" i="56" s="1"/>
  <c r="C16" i="56"/>
  <c r="G16" i="56" s="1"/>
  <c r="C411" i="56"/>
  <c r="G411" i="56" s="1"/>
  <c r="C6" i="56"/>
  <c r="G6" i="56" s="1"/>
  <c r="C123" i="56"/>
  <c r="G123" i="56" s="1"/>
  <c r="C110" i="56"/>
  <c r="G110" i="56" s="1"/>
  <c r="C368" i="56"/>
  <c r="G368" i="56" s="1"/>
  <c r="C32" i="56"/>
  <c r="G32" i="56" s="1"/>
  <c r="P222" i="54"/>
  <c r="P246" i="54"/>
  <c r="P9" i="54"/>
  <c r="P239" i="54"/>
  <c r="P302" i="54"/>
  <c r="P172" i="54"/>
  <c r="P201" i="54"/>
  <c r="P423" i="54"/>
  <c r="P71" i="54"/>
  <c r="P102" i="54"/>
  <c r="P358" i="54"/>
  <c r="P218" i="54"/>
  <c r="P115" i="54"/>
  <c r="P314" i="54"/>
  <c r="P396" i="54"/>
  <c r="C36" i="56"/>
  <c r="G36" i="56" s="1"/>
  <c r="C407" i="56"/>
  <c r="G407" i="56" s="1"/>
  <c r="C9" i="56"/>
  <c r="G9" i="56" s="1"/>
  <c r="C37" i="56"/>
  <c r="G37" i="56" s="1"/>
  <c r="C258" i="56"/>
  <c r="G258" i="56" s="1"/>
  <c r="P333" i="54"/>
  <c r="P377" i="54"/>
  <c r="G17" i="56"/>
  <c r="P327" i="54"/>
  <c r="P137" i="54"/>
  <c r="P229" i="54"/>
  <c r="P285" i="54"/>
  <c r="P378" i="54"/>
  <c r="C141" i="56"/>
  <c r="G141" i="56" s="1"/>
  <c r="P40" i="54"/>
  <c r="C353" i="56"/>
  <c r="G353" i="56" s="1"/>
  <c r="P238" i="54"/>
  <c r="C140" i="56"/>
  <c r="G140" i="56" s="1"/>
  <c r="C281" i="56"/>
  <c r="G281" i="56" s="1"/>
  <c r="C430" i="56"/>
  <c r="G430" i="56" s="1"/>
  <c r="C204" i="56"/>
  <c r="G204" i="56" s="1"/>
  <c r="P278" i="54"/>
  <c r="P158" i="54"/>
  <c r="C231" i="56"/>
  <c r="G231" i="56" s="1"/>
  <c r="C351" i="56"/>
  <c r="G351" i="56" s="1"/>
  <c r="C434" i="56"/>
  <c r="G434" i="56" s="1"/>
  <c r="C99" i="56"/>
  <c r="G99" i="56" s="1"/>
  <c r="C22" i="56"/>
  <c r="G22" i="56" s="1"/>
  <c r="P195" i="54"/>
  <c r="C211" i="56"/>
  <c r="G211" i="56" s="1"/>
  <c r="C55" i="56"/>
  <c r="G55" i="56" s="1"/>
  <c r="C347" i="56"/>
  <c r="G347" i="56" s="1"/>
  <c r="P397" i="54"/>
  <c r="P207" i="54"/>
  <c r="P243" i="54"/>
  <c r="C303" i="56"/>
  <c r="G303" i="56" s="1"/>
  <c r="P353" i="54"/>
  <c r="P392" i="54"/>
  <c r="C69" i="56"/>
  <c r="G69" i="56" s="1"/>
  <c r="P202" i="54"/>
  <c r="C67" i="56"/>
  <c r="G67" i="56" s="1"/>
  <c r="C98" i="56"/>
  <c r="G98" i="56" s="1"/>
  <c r="C387" i="56"/>
  <c r="G387" i="56" s="1"/>
  <c r="C90" i="56"/>
  <c r="G90" i="56" s="1"/>
  <c r="C131" i="56"/>
  <c r="G131" i="56" s="1"/>
  <c r="C227" i="56"/>
  <c r="G227" i="56" s="1"/>
  <c r="P164" i="54"/>
  <c r="P323" i="54"/>
  <c r="P52" i="54"/>
  <c r="P199" i="54"/>
  <c r="P254" i="54"/>
  <c r="P286" i="54"/>
  <c r="P136" i="54"/>
  <c r="P416" i="54"/>
  <c r="P385" i="54"/>
  <c r="P169" i="54"/>
  <c r="P227" i="54"/>
  <c r="P421" i="54"/>
  <c r="P177" i="54"/>
  <c r="P26" i="54"/>
  <c r="P422" i="54"/>
  <c r="P16" i="54"/>
  <c r="P184" i="54"/>
  <c r="P328" i="54"/>
  <c r="P363" i="54"/>
  <c r="P402" i="54"/>
  <c r="P61" i="54"/>
  <c r="P360" i="54"/>
  <c r="P337" i="54"/>
  <c r="P295" i="54"/>
  <c r="P344" i="54"/>
  <c r="P191" i="54"/>
  <c r="P95" i="54"/>
  <c r="P122" i="54"/>
  <c r="P146" i="54"/>
  <c r="P96" i="54"/>
  <c r="P32" i="54"/>
  <c r="P217" i="54"/>
  <c r="P373" i="54"/>
  <c r="P112" i="54"/>
  <c r="P394" i="54"/>
  <c r="P418" i="54"/>
  <c r="P351" i="54"/>
  <c r="P424" i="54"/>
  <c r="P43" i="54"/>
  <c r="P236" i="54"/>
  <c r="P288" i="54"/>
  <c r="P376" i="54"/>
  <c r="P94" i="54"/>
  <c r="P324" i="54"/>
  <c r="P62" i="54"/>
  <c r="P104" i="54"/>
  <c r="P230" i="54"/>
  <c r="P138" i="54"/>
  <c r="P335" i="54"/>
  <c r="P349" i="54"/>
  <c r="P93" i="54"/>
  <c r="P350" i="54"/>
  <c r="P210" i="54"/>
  <c r="P274" i="54"/>
  <c r="P399" i="54"/>
  <c r="P144" i="54"/>
  <c r="P250" i="54"/>
  <c r="P103" i="54"/>
  <c r="P81" i="54"/>
  <c r="P134" i="54"/>
  <c r="P372" i="54"/>
  <c r="P79" i="54"/>
  <c r="P108" i="54"/>
  <c r="P161" i="54"/>
  <c r="P256" i="54"/>
  <c r="P58" i="54"/>
  <c r="P317" i="54"/>
  <c r="P78" i="54"/>
  <c r="P225" i="54"/>
  <c r="P133" i="54"/>
  <c r="P263" i="54"/>
  <c r="P307" i="54"/>
  <c r="P410" i="54"/>
  <c r="P167" i="54"/>
  <c r="P341" i="54"/>
  <c r="P45" i="54"/>
  <c r="P380" i="54"/>
  <c r="P13" i="54"/>
  <c r="P165" i="54"/>
  <c r="P437" i="54"/>
  <c r="P196" i="54"/>
  <c r="P76" i="54"/>
  <c r="P374" i="54"/>
  <c r="P149" i="54"/>
  <c r="P176" i="54"/>
  <c r="P268" i="54"/>
  <c r="P293" i="54"/>
  <c r="P382" i="54"/>
  <c r="P417" i="54"/>
  <c r="R28" i="54"/>
  <c r="S28" i="54"/>
  <c r="Q28" i="54"/>
  <c r="S67" i="54"/>
  <c r="R67" i="54"/>
  <c r="Q67" i="54"/>
  <c r="R252" i="54"/>
  <c r="S252" i="54"/>
  <c r="Q252" i="54"/>
  <c r="R255" i="54"/>
  <c r="S255" i="54"/>
  <c r="Q255" i="54"/>
  <c r="R428" i="54"/>
  <c r="S428" i="54"/>
  <c r="Q428" i="54"/>
  <c r="R168" i="54"/>
  <c r="S168" i="54"/>
  <c r="Q168" i="54"/>
  <c r="R109" i="54"/>
  <c r="S109" i="54"/>
  <c r="Q109" i="54"/>
  <c r="S403" i="54"/>
  <c r="R403" i="54"/>
  <c r="Q403" i="54"/>
  <c r="S86" i="54"/>
  <c r="R86" i="54"/>
  <c r="Q86" i="54"/>
  <c r="R139" i="54"/>
  <c r="S139" i="54"/>
  <c r="Q139" i="54"/>
  <c r="R200" i="54"/>
  <c r="S200" i="54"/>
  <c r="Q200" i="54"/>
  <c r="R279" i="54"/>
  <c r="S279" i="54"/>
  <c r="Q279" i="54"/>
  <c r="S303" i="54"/>
  <c r="R303" i="54"/>
  <c r="Q303" i="54"/>
  <c r="R6" i="54"/>
  <c r="S6" i="54"/>
  <c r="Q6" i="54"/>
  <c r="S35" i="54"/>
  <c r="R35" i="54"/>
  <c r="Q35" i="54"/>
  <c r="S75" i="54"/>
  <c r="R75" i="54"/>
  <c r="Q75" i="54"/>
  <c r="S182" i="54"/>
  <c r="R182" i="54"/>
  <c r="Q182" i="54"/>
  <c r="S306" i="54"/>
  <c r="R306" i="54"/>
  <c r="Q306" i="54"/>
  <c r="R401" i="54"/>
  <c r="S401" i="54"/>
  <c r="Q401" i="54"/>
  <c r="R233" i="54"/>
  <c r="S233" i="54"/>
  <c r="Q233" i="54"/>
  <c r="O441" i="54"/>
  <c r="S31" i="54"/>
  <c r="R31" i="54"/>
  <c r="Q31" i="54"/>
  <c r="R179" i="54"/>
  <c r="S179" i="54"/>
  <c r="Q179" i="54"/>
  <c r="Q359" i="54"/>
  <c r="R359" i="54"/>
  <c r="S359" i="54"/>
  <c r="R280" i="54"/>
  <c r="S280" i="54"/>
  <c r="Q280" i="54"/>
  <c r="R101" i="54"/>
  <c r="S101" i="54"/>
  <c r="Q101" i="54"/>
  <c r="Q356" i="54"/>
  <c r="R356" i="54"/>
  <c r="S356" i="54"/>
  <c r="Q361" i="54"/>
  <c r="R361" i="54"/>
  <c r="S361" i="54"/>
  <c r="S309" i="54"/>
  <c r="R309" i="54"/>
  <c r="Q309" i="54"/>
  <c r="R135" i="54"/>
  <c r="S135" i="54"/>
  <c r="Q135" i="54"/>
  <c r="S265" i="54"/>
  <c r="R265" i="54"/>
  <c r="Q265" i="54"/>
  <c r="R322" i="54"/>
  <c r="S322" i="54"/>
  <c r="Q322" i="54"/>
  <c r="R119" i="54"/>
  <c r="S119" i="54"/>
  <c r="Q119" i="54"/>
  <c r="R174" i="54"/>
  <c r="S174" i="54"/>
  <c r="Q174" i="54"/>
  <c r="R216" i="54"/>
  <c r="S216" i="54"/>
  <c r="Q216" i="54"/>
  <c r="R364" i="54"/>
  <c r="S364" i="54"/>
  <c r="Q364" i="54"/>
  <c r="R34" i="54"/>
  <c r="S34" i="54"/>
  <c r="Q34" i="54"/>
  <c r="G212" i="56"/>
  <c r="R281" i="54"/>
  <c r="S281" i="54"/>
  <c r="Q281" i="54"/>
  <c r="S284" i="54"/>
  <c r="R284" i="54"/>
  <c r="Q284" i="54"/>
  <c r="Q368" i="54"/>
  <c r="R368" i="54"/>
  <c r="S368" i="54"/>
  <c r="R296" i="54"/>
  <c r="S296" i="54"/>
  <c r="Q296" i="54"/>
  <c r="R155" i="54"/>
  <c r="S155" i="54"/>
  <c r="Q155" i="54"/>
  <c r="S334" i="54"/>
  <c r="R334" i="54"/>
  <c r="Q334" i="54"/>
  <c r="R162" i="54"/>
  <c r="S162" i="54"/>
  <c r="Q162" i="54"/>
  <c r="R206" i="54"/>
  <c r="S206" i="54"/>
  <c r="Q206" i="54"/>
  <c r="S266" i="54"/>
  <c r="R266" i="54"/>
  <c r="Q266" i="54"/>
  <c r="S65" i="54"/>
  <c r="R65" i="54"/>
  <c r="Q65" i="54"/>
  <c r="R42" i="54"/>
  <c r="S42" i="54"/>
  <c r="Q42" i="54"/>
  <c r="S87" i="54"/>
  <c r="R87" i="54"/>
  <c r="Q87" i="54"/>
  <c r="S187" i="54"/>
  <c r="R187" i="54"/>
  <c r="Q187" i="54"/>
  <c r="Q415" i="54"/>
  <c r="S415" i="54"/>
  <c r="R415" i="54"/>
  <c r="S12" i="54"/>
  <c r="R12" i="54"/>
  <c r="Q12" i="54"/>
  <c r="P28" i="54"/>
  <c r="R165" i="54"/>
  <c r="S165" i="54"/>
  <c r="Q165" i="54"/>
  <c r="P252" i="54"/>
  <c r="P428" i="54"/>
  <c r="P69" i="54"/>
  <c r="P155" i="54"/>
  <c r="S201" i="54"/>
  <c r="R201" i="54"/>
  <c r="Q201" i="54"/>
  <c r="P255" i="54"/>
  <c r="R323" i="54"/>
  <c r="S323" i="54"/>
  <c r="Q323" i="54"/>
  <c r="R9" i="54"/>
  <c r="S9" i="54"/>
  <c r="Q9" i="54"/>
  <c r="C8" i="56" s="1"/>
  <c r="G8" i="56" s="1"/>
  <c r="H8" i="56" s="1"/>
  <c r="I8" i="56" s="1"/>
  <c r="R52" i="54"/>
  <c r="S52" i="54"/>
  <c r="Q52" i="54"/>
  <c r="R199" i="54"/>
  <c r="S199" i="54"/>
  <c r="Q199" i="54"/>
  <c r="R254" i="54"/>
  <c r="S254" i="54"/>
  <c r="Q254" i="54"/>
  <c r="P271" i="54"/>
  <c r="S286" i="54"/>
  <c r="R286" i="54"/>
  <c r="Q286" i="54"/>
  <c r="P109" i="54"/>
  <c r="R136" i="54"/>
  <c r="S136" i="54"/>
  <c r="Q136" i="54"/>
  <c r="P162" i="54"/>
  <c r="Q195" i="54"/>
  <c r="R195" i="54"/>
  <c r="S195" i="54"/>
  <c r="P241" i="54"/>
  <c r="R377" i="54"/>
  <c r="S377" i="54"/>
  <c r="Q377" i="54"/>
  <c r="C376" i="56" s="1"/>
  <c r="G376" i="56" s="1"/>
  <c r="P414" i="54"/>
  <c r="R96" i="54"/>
  <c r="S96" i="54"/>
  <c r="Q96" i="54"/>
  <c r="Q302" i="54"/>
  <c r="R302" i="54"/>
  <c r="S302" i="54"/>
  <c r="R385" i="54"/>
  <c r="S385" i="54"/>
  <c r="Q385" i="54"/>
  <c r="R32" i="54"/>
  <c r="S32" i="54"/>
  <c r="Q32" i="54"/>
  <c r="C31" i="56" s="1"/>
  <c r="G31" i="56" s="1"/>
  <c r="P87" i="54"/>
  <c r="S115" i="54"/>
  <c r="R115" i="54"/>
  <c r="Q115" i="54"/>
  <c r="R227" i="54"/>
  <c r="S227" i="54"/>
  <c r="Q227" i="54"/>
  <c r="P272" i="54"/>
  <c r="P315" i="54"/>
  <c r="R373" i="54"/>
  <c r="S373" i="54"/>
  <c r="Q373" i="54"/>
  <c r="S397" i="54"/>
  <c r="R397" i="54"/>
  <c r="Q397" i="54"/>
  <c r="C396" i="56" s="1"/>
  <c r="G396" i="56" s="1"/>
  <c r="R421" i="54"/>
  <c r="S421" i="54"/>
  <c r="Q421" i="54"/>
  <c r="R137" i="54"/>
  <c r="S137" i="54"/>
  <c r="Q137" i="54"/>
  <c r="P187" i="54"/>
  <c r="S229" i="54"/>
  <c r="R229" i="54"/>
  <c r="Q229" i="54"/>
  <c r="C228" i="56" s="1"/>
  <c r="G228" i="56" s="1"/>
  <c r="R378" i="54"/>
  <c r="S378" i="54"/>
  <c r="Q378" i="54"/>
  <c r="P415" i="54"/>
  <c r="P12" i="54"/>
  <c r="P90" i="54"/>
  <c r="P237" i="54"/>
  <c r="S112" i="54"/>
  <c r="R112" i="54"/>
  <c r="Q112" i="54"/>
  <c r="P150" i="54"/>
  <c r="R177" i="54"/>
  <c r="S177" i="54"/>
  <c r="Q177" i="54"/>
  <c r="P269" i="54"/>
  <c r="G312" i="56"/>
  <c r="P326" i="54"/>
  <c r="S394" i="54"/>
  <c r="R394" i="54"/>
  <c r="Q394" i="54"/>
  <c r="R418" i="54"/>
  <c r="S418" i="54"/>
  <c r="Q418" i="54"/>
  <c r="R26" i="54"/>
  <c r="S26" i="54"/>
  <c r="Q26" i="54"/>
  <c r="R314" i="54"/>
  <c r="S314" i="54"/>
  <c r="Q314" i="54"/>
  <c r="R396" i="54"/>
  <c r="S396" i="54"/>
  <c r="Q396" i="54"/>
  <c r="C395" i="56" s="1"/>
  <c r="G395" i="56" s="1"/>
  <c r="P173" i="54"/>
  <c r="P220" i="54"/>
  <c r="S238" i="54"/>
  <c r="R238" i="54"/>
  <c r="Q238" i="54"/>
  <c r="S274" i="54"/>
  <c r="R274" i="54"/>
  <c r="Q274" i="54"/>
  <c r="S351" i="54"/>
  <c r="R351" i="54"/>
  <c r="Q351" i="54"/>
  <c r="R246" i="54"/>
  <c r="S246" i="54"/>
  <c r="Q246" i="54"/>
  <c r="C245" i="56" s="1"/>
  <c r="G245" i="56" s="1"/>
  <c r="H245" i="56" s="1"/>
  <c r="I245" i="56" s="1"/>
  <c r="S399" i="54"/>
  <c r="R399" i="54"/>
  <c r="Q399" i="54"/>
  <c r="C398" i="56" s="1"/>
  <c r="G398" i="56" s="1"/>
  <c r="P31" i="54"/>
  <c r="S250" i="54"/>
  <c r="R250" i="54"/>
  <c r="Q250" i="54"/>
  <c r="P72" i="54"/>
  <c r="R103" i="54"/>
  <c r="S103" i="54"/>
  <c r="Q103" i="54"/>
  <c r="S236" i="54"/>
  <c r="R236" i="54"/>
  <c r="Q236" i="54"/>
  <c r="P359" i="54"/>
  <c r="P387" i="54"/>
  <c r="S81" i="54"/>
  <c r="R81" i="54"/>
  <c r="Q81" i="54"/>
  <c r="P294" i="54"/>
  <c r="R127" i="54"/>
  <c r="S127" i="54"/>
  <c r="Q127" i="54"/>
  <c r="C126" i="56" s="1"/>
  <c r="G126" i="56" s="1"/>
  <c r="P356" i="54"/>
  <c r="R372" i="54"/>
  <c r="S372" i="54"/>
  <c r="Q372" i="54"/>
  <c r="C371" i="56" s="1"/>
  <c r="G371" i="56" s="1"/>
  <c r="P361" i="54"/>
  <c r="P50" i="54"/>
  <c r="R79" i="54"/>
  <c r="S79" i="54"/>
  <c r="Q79" i="54"/>
  <c r="R108" i="54"/>
  <c r="S108" i="54"/>
  <c r="Q108" i="54"/>
  <c r="C107" i="56" s="1"/>
  <c r="G107" i="56" s="1"/>
  <c r="P145" i="54"/>
  <c r="P310" i="54"/>
  <c r="R437" i="54"/>
  <c r="S437" i="54"/>
  <c r="Q437" i="54"/>
  <c r="S58" i="54"/>
  <c r="R58" i="54"/>
  <c r="Q58" i="54"/>
  <c r="P147" i="54"/>
  <c r="Q196" i="54"/>
  <c r="R196" i="54"/>
  <c r="S196" i="54"/>
  <c r="R317" i="54"/>
  <c r="S317" i="54"/>
  <c r="Q317" i="54"/>
  <c r="P19" i="54"/>
  <c r="R78" i="54"/>
  <c r="S78" i="54"/>
  <c r="Q78" i="54"/>
  <c r="P188" i="54"/>
  <c r="P208" i="54"/>
  <c r="R225" i="54"/>
  <c r="S225" i="54"/>
  <c r="Q225" i="54"/>
  <c r="C224" i="56" s="1"/>
  <c r="G224" i="56" s="1"/>
  <c r="P36" i="54"/>
  <c r="R76" i="54"/>
  <c r="S76" i="54"/>
  <c r="Q76" i="54"/>
  <c r="P118" i="54"/>
  <c r="S263" i="54"/>
  <c r="R263" i="54"/>
  <c r="Q263" i="54"/>
  <c r="R307" i="54"/>
  <c r="S307" i="54"/>
  <c r="Q307" i="54"/>
  <c r="R410" i="54"/>
  <c r="S410" i="54"/>
  <c r="Q410" i="54"/>
  <c r="P284" i="54"/>
  <c r="R341" i="54"/>
  <c r="S341" i="54"/>
  <c r="Q341" i="54"/>
  <c r="S45" i="54"/>
  <c r="R45" i="54"/>
  <c r="Q45" i="54"/>
  <c r="P368" i="54"/>
  <c r="R380" i="54"/>
  <c r="S380" i="54"/>
  <c r="Q380" i="54"/>
  <c r="S374" i="54"/>
  <c r="R374" i="54"/>
  <c r="Q374" i="54"/>
  <c r="J441" i="54"/>
  <c r="S69" i="54"/>
  <c r="R69" i="54"/>
  <c r="Q69" i="54"/>
  <c r="S414" i="54"/>
  <c r="R414" i="54"/>
  <c r="Q414" i="54"/>
  <c r="Q106" i="54"/>
  <c r="R106" i="54"/>
  <c r="S106" i="54"/>
  <c r="R163" i="54"/>
  <c r="S163" i="54"/>
  <c r="Q163" i="54"/>
  <c r="Q55" i="54"/>
  <c r="S55" i="54"/>
  <c r="R55" i="54"/>
  <c r="R150" i="54"/>
  <c r="S150" i="54"/>
  <c r="Q150" i="54"/>
  <c r="R215" i="54"/>
  <c r="S215" i="54"/>
  <c r="Q215" i="54"/>
  <c r="R326" i="54"/>
  <c r="S326" i="54"/>
  <c r="Q326" i="54"/>
  <c r="R105" i="54"/>
  <c r="S105" i="54"/>
  <c r="Q105" i="54"/>
  <c r="Q143" i="54"/>
  <c r="S143" i="54"/>
  <c r="R143" i="54"/>
  <c r="R173" i="54"/>
  <c r="S173" i="54"/>
  <c r="Q173" i="54"/>
  <c r="R220" i="54"/>
  <c r="S220" i="54"/>
  <c r="Q220" i="54"/>
  <c r="R171" i="54"/>
  <c r="S171" i="54"/>
  <c r="Q171" i="54"/>
  <c r="R72" i="54"/>
  <c r="S72" i="54"/>
  <c r="Q72" i="54"/>
  <c r="Q316" i="54"/>
  <c r="S316" i="54"/>
  <c r="R316" i="54"/>
  <c r="R387" i="54"/>
  <c r="S387" i="54"/>
  <c r="Q387" i="54"/>
  <c r="R294" i="54"/>
  <c r="S294" i="54"/>
  <c r="Q294" i="54"/>
  <c r="Q393" i="54"/>
  <c r="R393" i="54"/>
  <c r="S393" i="54"/>
  <c r="R24" i="54"/>
  <c r="S24" i="54"/>
  <c r="Q24" i="54"/>
  <c r="R50" i="54"/>
  <c r="S50" i="54"/>
  <c r="Q50" i="54"/>
  <c r="C49" i="56" s="1"/>
  <c r="G49" i="56" s="1"/>
  <c r="R145" i="54"/>
  <c r="S145" i="54"/>
  <c r="Q145" i="54"/>
  <c r="R310" i="54"/>
  <c r="S310" i="54"/>
  <c r="Q310" i="54"/>
  <c r="R413" i="54"/>
  <c r="S413" i="54"/>
  <c r="Q413" i="54"/>
  <c r="R147" i="54"/>
  <c r="S147" i="54"/>
  <c r="Q147" i="54"/>
  <c r="R19" i="54"/>
  <c r="S19" i="54"/>
  <c r="Q19" i="54"/>
  <c r="R188" i="54"/>
  <c r="S188" i="54"/>
  <c r="Q188" i="54"/>
  <c r="S208" i="54"/>
  <c r="R208" i="54"/>
  <c r="Q208" i="54"/>
  <c r="R36" i="54"/>
  <c r="S36" i="54"/>
  <c r="Q36" i="54"/>
  <c r="R118" i="54"/>
  <c r="S118" i="54"/>
  <c r="Q118" i="54"/>
  <c r="S183" i="54"/>
  <c r="R183" i="54"/>
  <c r="Q183" i="54"/>
  <c r="Q107" i="54"/>
  <c r="S107" i="54"/>
  <c r="R107" i="54"/>
  <c r="R271" i="54"/>
  <c r="S271" i="54"/>
  <c r="Q271" i="54"/>
  <c r="C270" i="56" s="1"/>
  <c r="G270" i="56" s="1"/>
  <c r="R241" i="54"/>
  <c r="S241" i="54"/>
  <c r="Q241" i="54"/>
  <c r="S430" i="54"/>
  <c r="R430" i="54"/>
  <c r="Q430" i="54"/>
  <c r="S5" i="54"/>
  <c r="R5" i="54"/>
  <c r="Q5" i="54"/>
  <c r="R272" i="54"/>
  <c r="S272" i="54"/>
  <c r="Q272" i="54"/>
  <c r="R315" i="54"/>
  <c r="S315" i="54"/>
  <c r="Q315" i="54"/>
  <c r="R439" i="54"/>
  <c r="S439" i="54"/>
  <c r="Q439" i="54"/>
  <c r="R27" i="54"/>
  <c r="S27" i="54"/>
  <c r="Q27" i="54"/>
  <c r="R90" i="54"/>
  <c r="S90" i="54"/>
  <c r="Q90" i="54"/>
  <c r="C89" i="56" s="1"/>
  <c r="R237" i="54"/>
  <c r="S237" i="54"/>
  <c r="Q237" i="54"/>
  <c r="Q189" i="54"/>
  <c r="S189" i="54"/>
  <c r="R189" i="54"/>
  <c r="R269" i="54"/>
  <c r="S269" i="54"/>
  <c r="Q269" i="54"/>
  <c r="C268" i="56" s="1"/>
  <c r="G268" i="56" s="1"/>
  <c r="R13" i="54"/>
  <c r="S13" i="54"/>
  <c r="Q13" i="54"/>
  <c r="P67" i="54"/>
  <c r="R149" i="54"/>
  <c r="S149" i="54"/>
  <c r="Q149" i="54"/>
  <c r="R176" i="54"/>
  <c r="S176" i="54"/>
  <c r="Q176" i="54"/>
  <c r="R268" i="54"/>
  <c r="S268" i="54"/>
  <c r="Q268" i="54"/>
  <c r="C267" i="56" s="1"/>
  <c r="G267" i="56" s="1"/>
  <c r="S293" i="54"/>
  <c r="R293" i="54"/>
  <c r="Q293" i="54"/>
  <c r="P334" i="54"/>
  <c r="R382" i="54"/>
  <c r="S382" i="54"/>
  <c r="Q382" i="54"/>
  <c r="R417" i="54"/>
  <c r="S417" i="54"/>
  <c r="Q417" i="54"/>
  <c r="S4" i="54"/>
  <c r="R4" i="54"/>
  <c r="Q4" i="54"/>
  <c r="P4" i="54"/>
  <c r="M441" i="54"/>
  <c r="R222" i="54"/>
  <c r="S222" i="54"/>
  <c r="Q222" i="54"/>
  <c r="R295" i="54"/>
  <c r="S295" i="54"/>
  <c r="Q295" i="54"/>
  <c r="S344" i="54"/>
  <c r="R344" i="54"/>
  <c r="Q344" i="54"/>
  <c r="P168" i="54"/>
  <c r="R191" i="54"/>
  <c r="S191" i="54"/>
  <c r="Q191" i="54"/>
  <c r="C190" i="56" s="1"/>
  <c r="G190" i="56" s="1"/>
  <c r="R95" i="54"/>
  <c r="S95" i="54"/>
  <c r="Q95" i="54"/>
  <c r="R122" i="54"/>
  <c r="S122" i="54"/>
  <c r="Q122" i="54"/>
  <c r="C121" i="56" s="1"/>
  <c r="G121" i="56" s="1"/>
  <c r="S146" i="54"/>
  <c r="R146" i="54"/>
  <c r="Q146" i="54"/>
  <c r="P206" i="54"/>
  <c r="P266" i="54"/>
  <c r="R333" i="54"/>
  <c r="S333" i="54"/>
  <c r="Q333" i="54"/>
  <c r="C332" i="56" s="1"/>
  <c r="G332" i="56" s="1"/>
  <c r="P65" i="54"/>
  <c r="R327" i="54"/>
  <c r="S327" i="54"/>
  <c r="Q327" i="54"/>
  <c r="P403" i="54"/>
  <c r="P86" i="54"/>
  <c r="R416" i="54"/>
  <c r="S416" i="54"/>
  <c r="Q416" i="54"/>
  <c r="P430" i="54"/>
  <c r="S423" i="54"/>
  <c r="R423" i="54"/>
  <c r="Q423" i="54"/>
  <c r="C422" i="56" s="1"/>
  <c r="G422" i="56" s="1"/>
  <c r="P5" i="54"/>
  <c r="P42" i="54"/>
  <c r="R71" i="54"/>
  <c r="S71" i="54"/>
  <c r="Q71" i="54"/>
  <c r="R102" i="54"/>
  <c r="S102" i="54"/>
  <c r="Q102" i="54"/>
  <c r="P139" i="54"/>
  <c r="S169" i="54"/>
  <c r="R169" i="54"/>
  <c r="Q169" i="54"/>
  <c r="P200" i="54"/>
  <c r="S217" i="54"/>
  <c r="R217" i="54"/>
  <c r="Q217" i="54"/>
  <c r="P279" i="54"/>
  <c r="P303" i="54"/>
  <c r="P106" i="54"/>
  <c r="P163" i="54"/>
  <c r="S207" i="54"/>
  <c r="R207" i="54"/>
  <c r="Q207" i="54"/>
  <c r="R243" i="54"/>
  <c r="S243" i="54"/>
  <c r="Q243" i="54"/>
  <c r="R285" i="54"/>
  <c r="S285" i="54"/>
  <c r="Q285" i="54"/>
  <c r="S353" i="54"/>
  <c r="R353" i="54"/>
  <c r="Q353" i="54"/>
  <c r="S392" i="54"/>
  <c r="R392" i="54"/>
  <c r="Q392" i="54"/>
  <c r="P439" i="54"/>
  <c r="P27" i="54"/>
  <c r="P55" i="54"/>
  <c r="S172" i="54"/>
  <c r="R172" i="54"/>
  <c r="Q172" i="54"/>
  <c r="C171" i="56" s="1"/>
  <c r="G171" i="56" s="1"/>
  <c r="R202" i="54"/>
  <c r="S202" i="54"/>
  <c r="Q202" i="54"/>
  <c r="Q230" i="54"/>
  <c r="R230" i="54"/>
  <c r="S230" i="54"/>
  <c r="R40" i="54"/>
  <c r="S40" i="54"/>
  <c r="Q40" i="54"/>
  <c r="C39" i="56" s="1"/>
  <c r="G39" i="56" s="1"/>
  <c r="S138" i="54"/>
  <c r="R138" i="54"/>
  <c r="Q138" i="54"/>
  <c r="P189" i="54"/>
  <c r="P215" i="54"/>
  <c r="Q335" i="54"/>
  <c r="R335" i="54"/>
  <c r="S335" i="54"/>
  <c r="P6" i="54"/>
  <c r="Q349" i="54"/>
  <c r="R349" i="54"/>
  <c r="S349" i="54"/>
  <c r="Q93" i="54"/>
  <c r="C92" i="56" s="1"/>
  <c r="G92" i="56" s="1"/>
  <c r="R93" i="54"/>
  <c r="S93" i="54"/>
  <c r="S358" i="54"/>
  <c r="R358" i="54"/>
  <c r="Q358" i="54"/>
  <c r="Q350" i="54"/>
  <c r="S350" i="54"/>
  <c r="R350" i="54"/>
  <c r="P35" i="54"/>
  <c r="P75" i="54"/>
  <c r="P105" i="54"/>
  <c r="P143" i="54"/>
  <c r="P182" i="54"/>
  <c r="G202" i="56"/>
  <c r="R210" i="54"/>
  <c r="S210" i="54"/>
  <c r="Q210" i="54"/>
  <c r="G230" i="56"/>
  <c r="P306" i="54"/>
  <c r="P401" i="54"/>
  <c r="S424" i="54"/>
  <c r="R424" i="54"/>
  <c r="Q424" i="54"/>
  <c r="P171" i="54"/>
  <c r="P233" i="54"/>
  <c r="R422" i="54"/>
  <c r="S422" i="54"/>
  <c r="Q422" i="54"/>
  <c r="C421" i="56" s="1"/>
  <c r="G421" i="56" s="1"/>
  <c r="R16" i="54"/>
  <c r="S16" i="54"/>
  <c r="Q16" i="54"/>
  <c r="R144" i="54"/>
  <c r="S144" i="54"/>
  <c r="Q144" i="54"/>
  <c r="S43" i="54"/>
  <c r="R43" i="54"/>
  <c r="Q43" i="54"/>
  <c r="C42" i="56" s="1"/>
  <c r="G42" i="56" s="1"/>
  <c r="P179" i="54"/>
  <c r="S218" i="54"/>
  <c r="R218" i="54"/>
  <c r="Q218" i="54"/>
  <c r="C217" i="56" s="1"/>
  <c r="G217" i="56" s="1"/>
  <c r="S288" i="54"/>
  <c r="R288" i="54"/>
  <c r="Q288" i="54"/>
  <c r="P316" i="54"/>
  <c r="R134" i="54"/>
  <c r="S134" i="54"/>
  <c r="Q134" i="54"/>
  <c r="R184" i="54"/>
  <c r="S184" i="54"/>
  <c r="Q184" i="54"/>
  <c r="P280" i="54"/>
  <c r="R376" i="54"/>
  <c r="S376" i="54"/>
  <c r="Q376" i="54"/>
  <c r="P101" i="54"/>
  <c r="P393" i="54"/>
  <c r="R328" i="54"/>
  <c r="S328" i="54"/>
  <c r="Q328" i="54"/>
  <c r="P309" i="54"/>
  <c r="P24" i="54"/>
  <c r="R94" i="54"/>
  <c r="S94" i="54"/>
  <c r="Q94" i="54"/>
  <c r="C93" i="56" s="1"/>
  <c r="G93" i="56" s="1"/>
  <c r="P135" i="54"/>
  <c r="Q161" i="54"/>
  <c r="R161" i="54"/>
  <c r="S161" i="54"/>
  <c r="R256" i="54"/>
  <c r="S256" i="54"/>
  <c r="Q256" i="54"/>
  <c r="P265" i="54"/>
  <c r="P322" i="54"/>
  <c r="P413" i="54"/>
  <c r="P119" i="54"/>
  <c r="P174" i="54"/>
  <c r="P216" i="54"/>
  <c r="P364" i="54"/>
  <c r="P34" i="54"/>
  <c r="R62" i="54"/>
  <c r="S62" i="54"/>
  <c r="Q62" i="54"/>
  <c r="R104" i="54"/>
  <c r="S104" i="54"/>
  <c r="Q104" i="54"/>
  <c r="R164" i="54"/>
  <c r="S164" i="54"/>
  <c r="Q164" i="54"/>
  <c r="C163" i="56" s="1"/>
  <c r="G163" i="56" s="1"/>
  <c r="R278" i="54"/>
  <c r="S278" i="54"/>
  <c r="Q278" i="54"/>
  <c r="C277" i="56" s="1"/>
  <c r="G277" i="56" s="1"/>
  <c r="R133" i="54"/>
  <c r="S133" i="54"/>
  <c r="Q133" i="54"/>
  <c r="R158" i="54"/>
  <c r="S158" i="54"/>
  <c r="Q158" i="54"/>
  <c r="P183" i="54"/>
  <c r="R239" i="54"/>
  <c r="S239" i="54"/>
  <c r="Q239" i="54"/>
  <c r="C238" i="56" s="1"/>
  <c r="G238" i="56" s="1"/>
  <c r="P281" i="54"/>
  <c r="R363" i="54"/>
  <c r="S363" i="54"/>
  <c r="Q363" i="54"/>
  <c r="C362" i="56" s="1"/>
  <c r="G362" i="56" s="1"/>
  <c r="R402" i="54"/>
  <c r="S402" i="54"/>
  <c r="Q402" i="54"/>
  <c r="R61" i="54"/>
  <c r="S61" i="54"/>
  <c r="Q61" i="54"/>
  <c r="Q167" i="54"/>
  <c r="R167" i="54"/>
  <c r="S167" i="54"/>
  <c r="R360" i="54"/>
  <c r="S360" i="54"/>
  <c r="Q360" i="54"/>
  <c r="C359" i="56" s="1"/>
  <c r="G359" i="56" s="1"/>
  <c r="P107" i="54"/>
  <c r="R324" i="54"/>
  <c r="S324" i="54"/>
  <c r="Q324" i="54"/>
  <c r="P296" i="54"/>
  <c r="S337" i="54"/>
  <c r="R337" i="54"/>
  <c r="Q337" i="54"/>
  <c r="C336" i="56" s="1"/>
  <c r="G336" i="56" s="1"/>
  <c r="C81" i="56" l="1"/>
  <c r="G81" i="56" s="1"/>
  <c r="H81" i="56" s="1"/>
  <c r="I81" i="56" s="1"/>
  <c r="C233" i="56"/>
  <c r="G233" i="56" s="1"/>
  <c r="H233" i="56" s="1"/>
  <c r="I233" i="56" s="1"/>
  <c r="C115" i="56"/>
  <c r="G115" i="56" s="1"/>
  <c r="H115" i="56" s="1"/>
  <c r="C165" i="56"/>
  <c r="G165" i="56" s="1"/>
  <c r="H165" i="56" s="1"/>
  <c r="C40" i="56"/>
  <c r="G40" i="56" s="1"/>
  <c r="H40" i="56" s="1"/>
  <c r="I40" i="56" s="1"/>
  <c r="C239" i="56"/>
  <c r="G239" i="56" s="1"/>
  <c r="H239" i="56" s="1"/>
  <c r="I239" i="56" s="1"/>
  <c r="C128" i="56"/>
  <c r="G128" i="56" s="1"/>
  <c r="H128" i="56" s="1"/>
  <c r="I128" i="56" s="1"/>
  <c r="C63" i="56"/>
  <c r="G63" i="56" s="1"/>
  <c r="H63" i="56" s="1"/>
  <c r="I63" i="56" s="1"/>
  <c r="C127" i="56"/>
  <c r="G127" i="56" s="1"/>
  <c r="H127" i="56" s="1"/>
  <c r="I127" i="56" s="1"/>
  <c r="C166" i="56"/>
  <c r="G166" i="56" s="1"/>
  <c r="C357" i="56"/>
  <c r="G357" i="56" s="1"/>
  <c r="H357" i="56" s="1"/>
  <c r="C168" i="56"/>
  <c r="G168" i="56" s="1"/>
  <c r="C307" i="56"/>
  <c r="G307" i="56" s="1"/>
  <c r="C78" i="56"/>
  <c r="G78" i="56" s="1"/>
  <c r="C97" i="56"/>
  <c r="G97" i="56" s="1"/>
  <c r="C139" i="56"/>
  <c r="G139" i="56" s="1"/>
  <c r="C132" i="56"/>
  <c r="G132" i="56" s="1"/>
  <c r="C57" i="56"/>
  <c r="G57" i="56" s="1"/>
  <c r="C102" i="56"/>
  <c r="G102" i="56" s="1"/>
  <c r="H102" i="56" s="1"/>
  <c r="C285" i="56"/>
  <c r="G285" i="56" s="1"/>
  <c r="C322" i="56"/>
  <c r="G322" i="56" s="1"/>
  <c r="C200" i="56"/>
  <c r="G200" i="56" s="1"/>
  <c r="C365" i="56"/>
  <c r="G365" i="56" s="1"/>
  <c r="H365" i="56" s="1"/>
  <c r="I365" i="56" s="1"/>
  <c r="C274" i="56"/>
  <c r="G274" i="56" s="1"/>
  <c r="C410" i="56"/>
  <c r="G410" i="56" s="1"/>
  <c r="H410" i="56" s="1"/>
  <c r="I410" i="56" s="1"/>
  <c r="C338" i="56"/>
  <c r="G338" i="56" s="1"/>
  <c r="H338" i="56" s="1"/>
  <c r="I338" i="56" s="1"/>
  <c r="C364" i="56"/>
  <c r="G364" i="56" s="1"/>
  <c r="H364" i="56" s="1"/>
  <c r="I364" i="56" s="1"/>
  <c r="C328" i="56"/>
  <c r="G328" i="56" s="1"/>
  <c r="H328" i="56" s="1"/>
  <c r="I328" i="56" s="1"/>
  <c r="C179" i="56"/>
  <c r="G179" i="56" s="1"/>
  <c r="H179" i="56" s="1"/>
  <c r="I179" i="56" s="1"/>
  <c r="C304" i="56"/>
  <c r="G304" i="56" s="1"/>
  <c r="H304" i="56" s="1"/>
  <c r="C45" i="56"/>
  <c r="G45" i="56" s="1"/>
  <c r="H45" i="56" s="1"/>
  <c r="I45" i="56" s="1"/>
  <c r="C184" i="56"/>
  <c r="G184" i="56" s="1"/>
  <c r="H184" i="56" s="1"/>
  <c r="I184" i="56" s="1"/>
  <c r="C58" i="56"/>
  <c r="G58" i="56" s="1"/>
  <c r="H58" i="56" s="1"/>
  <c r="I58" i="56" s="1"/>
  <c r="C84" i="56"/>
  <c r="G84" i="56" s="1"/>
  <c r="H84" i="56" s="1"/>
  <c r="I84" i="56" s="1"/>
  <c r="C19" i="56"/>
  <c r="G19" i="56" s="1"/>
  <c r="H19" i="56" s="1"/>
  <c r="I19" i="56" s="1"/>
  <c r="C185" i="56"/>
  <c r="G185" i="56" s="1"/>
  <c r="H185" i="56" s="1"/>
  <c r="I185" i="56" s="1"/>
  <c r="C38" i="56"/>
  <c r="G38" i="56" s="1"/>
  <c r="C397" i="56"/>
  <c r="G397" i="56" s="1"/>
  <c r="C73" i="56"/>
  <c r="G73" i="56" s="1"/>
  <c r="C406" i="56"/>
  <c r="G406" i="56" s="1"/>
  <c r="C399" i="56"/>
  <c r="G399" i="56" s="1"/>
  <c r="C220" i="56"/>
  <c r="G220" i="56" s="1"/>
  <c r="C117" i="56"/>
  <c r="G117" i="56" s="1"/>
  <c r="H117" i="56" s="1"/>
  <c r="C323" i="56"/>
  <c r="G323" i="56" s="1"/>
  <c r="C137" i="56"/>
  <c r="G137" i="56" s="1"/>
  <c r="H137" i="56" s="1"/>
  <c r="C413" i="56"/>
  <c r="G413" i="56" s="1"/>
  <c r="C77" i="56"/>
  <c r="G77" i="56" s="1"/>
  <c r="C393" i="56"/>
  <c r="G393" i="56" s="1"/>
  <c r="H393" i="56" s="1"/>
  <c r="I393" i="56" s="1"/>
  <c r="C136" i="56"/>
  <c r="G136" i="56" s="1"/>
  <c r="C96" i="56"/>
  <c r="G96" i="56" s="1"/>
  <c r="H96" i="56" s="1"/>
  <c r="I96" i="56" s="1"/>
  <c r="C318" i="56"/>
  <c r="G318" i="56" s="1"/>
  <c r="C47" i="56"/>
  <c r="G47" i="56" s="1"/>
  <c r="C405" i="56"/>
  <c r="G405" i="56" s="1"/>
  <c r="C401" i="56"/>
  <c r="G401" i="56" s="1"/>
  <c r="C94" i="56"/>
  <c r="G94" i="56" s="1"/>
  <c r="C381" i="56"/>
  <c r="G381" i="56" s="1"/>
  <c r="C292" i="56"/>
  <c r="G292" i="56" s="1"/>
  <c r="C207" i="56"/>
  <c r="G207" i="56" s="1"/>
  <c r="C377" i="56"/>
  <c r="G377" i="56" s="1"/>
  <c r="H377" i="56" s="1"/>
  <c r="I377" i="56" s="1"/>
  <c r="C194" i="56"/>
  <c r="G194" i="56" s="1"/>
  <c r="C246" i="56"/>
  <c r="G246" i="56" s="1"/>
  <c r="C65" i="56"/>
  <c r="G65" i="56" s="1"/>
  <c r="C373" i="56"/>
  <c r="G373" i="56" s="1"/>
  <c r="H373" i="56" s="1"/>
  <c r="C235" i="56"/>
  <c r="G235" i="56" s="1"/>
  <c r="C420" i="56"/>
  <c r="G420" i="56" s="1"/>
  <c r="H420" i="56" s="1"/>
  <c r="I420" i="56" s="1"/>
  <c r="C198" i="56"/>
  <c r="G198" i="56" s="1"/>
  <c r="H198" i="56" s="1"/>
  <c r="C70" i="56"/>
  <c r="G70" i="56" s="1"/>
  <c r="C343" i="56"/>
  <c r="G343" i="56" s="1"/>
  <c r="C149" i="56"/>
  <c r="G149" i="56" s="1"/>
  <c r="C253" i="56"/>
  <c r="G253" i="56" s="1"/>
  <c r="C116" i="56"/>
  <c r="G116" i="56" s="1"/>
  <c r="H116" i="56" s="1"/>
  <c r="I116" i="56" s="1"/>
  <c r="C275" i="56"/>
  <c r="G275" i="56" s="1"/>
  <c r="H275" i="56" s="1"/>
  <c r="I275" i="56" s="1"/>
  <c r="C83" i="56"/>
  <c r="G83" i="56" s="1"/>
  <c r="H83" i="56" s="1"/>
  <c r="I83" i="56" s="1"/>
  <c r="C155" i="56"/>
  <c r="G155" i="56" s="1"/>
  <c r="H155" i="56" s="1"/>
  <c r="C356" i="56"/>
  <c r="G356" i="56" s="1"/>
  <c r="H356" i="56" s="1"/>
  <c r="I356" i="56" s="1"/>
  <c r="C213" i="56"/>
  <c r="G213" i="56" s="1"/>
  <c r="H213" i="56" s="1"/>
  <c r="I213" i="56" s="1"/>
  <c r="C404" i="56"/>
  <c r="G404" i="56" s="1"/>
  <c r="H404" i="56" s="1"/>
  <c r="I404" i="56" s="1"/>
  <c r="C169" i="56"/>
  <c r="G169" i="56" s="1"/>
  <c r="H169" i="56" s="1"/>
  <c r="C339" i="56"/>
  <c r="G339" i="56" s="1"/>
  <c r="C210" i="56"/>
  <c r="G210" i="56" s="1"/>
  <c r="H210" i="56" s="1"/>
  <c r="I210" i="56" s="1"/>
  <c r="C119" i="56"/>
  <c r="G119" i="56" s="1"/>
  <c r="H119" i="56" s="1"/>
  <c r="I119" i="56" s="1"/>
  <c r="C180" i="56"/>
  <c r="G180" i="56" s="1"/>
  <c r="H180" i="56" s="1"/>
  <c r="C344" i="56"/>
  <c r="G344" i="56" s="1"/>
  <c r="H344" i="56" s="1"/>
  <c r="C288" i="56"/>
  <c r="G288" i="56" s="1"/>
  <c r="C317" i="56"/>
  <c r="G317" i="56" s="1"/>
  <c r="H317" i="56" s="1"/>
  <c r="C341" i="56"/>
  <c r="G341" i="56" s="1"/>
  <c r="H341" i="56" s="1"/>
  <c r="I341" i="56" s="1"/>
  <c r="C48" i="56"/>
  <c r="G48" i="56" s="1"/>
  <c r="H48" i="56" s="1"/>
  <c r="C88" i="56"/>
  <c r="G88" i="56" s="1"/>
  <c r="H88" i="56" s="1"/>
  <c r="I88" i="56" s="1"/>
  <c r="C394" i="56"/>
  <c r="G394" i="56" s="1"/>
  <c r="C290" i="56"/>
  <c r="G290" i="56" s="1"/>
  <c r="C56" i="56"/>
  <c r="G56" i="56" s="1"/>
  <c r="C389" i="56"/>
  <c r="G389" i="56" s="1"/>
  <c r="C391" i="56"/>
  <c r="G391" i="56" s="1"/>
  <c r="C221" i="56"/>
  <c r="G221" i="56" s="1"/>
  <c r="C416" i="56"/>
  <c r="G416" i="56" s="1"/>
  <c r="C271" i="56"/>
  <c r="G271" i="56" s="1"/>
  <c r="C386" i="56"/>
  <c r="G386" i="56" s="1"/>
  <c r="C219" i="56"/>
  <c r="G219" i="56" s="1"/>
  <c r="C379" i="56"/>
  <c r="G379" i="56" s="1"/>
  <c r="C195" i="56"/>
  <c r="G195" i="56" s="1"/>
  <c r="H195" i="56" s="1"/>
  <c r="I195" i="56" s="1"/>
  <c r="C249" i="56"/>
  <c r="G249" i="56" s="1"/>
  <c r="H249" i="56" s="1"/>
  <c r="C25" i="56"/>
  <c r="G25" i="56" s="1"/>
  <c r="H25" i="56" s="1"/>
  <c r="I25" i="56" s="1"/>
  <c r="C114" i="56"/>
  <c r="G114" i="56" s="1"/>
  <c r="C383" i="56"/>
  <c r="G383" i="56" s="1"/>
  <c r="H383" i="56" s="1"/>
  <c r="I383" i="56" s="1"/>
  <c r="C218" i="56"/>
  <c r="G218" i="56" s="1"/>
  <c r="H218" i="56" s="1"/>
  <c r="I218" i="56" s="1"/>
  <c r="C378" i="56"/>
  <c r="G378" i="56" s="1"/>
  <c r="H378" i="56" s="1"/>
  <c r="C424" i="56"/>
  <c r="G424" i="56" s="1"/>
  <c r="H424" i="56" s="1"/>
  <c r="I424" i="56" s="1"/>
  <c r="C10" i="56"/>
  <c r="G10" i="56" s="1"/>
  <c r="H10" i="56" s="1"/>
  <c r="I10" i="56" s="1"/>
  <c r="C370" i="56"/>
  <c r="G370" i="56" s="1"/>
  <c r="H370" i="56" s="1"/>
  <c r="I370" i="56" s="1"/>
  <c r="C53" i="56"/>
  <c r="G53" i="56" s="1"/>
  <c r="H53" i="56" s="1"/>
  <c r="C431" i="56"/>
  <c r="G431" i="56" s="1"/>
  <c r="H431" i="56" s="1"/>
  <c r="C390" i="56"/>
  <c r="G390" i="56" s="1"/>
  <c r="H390" i="56" s="1"/>
  <c r="I390" i="56" s="1"/>
  <c r="C192" i="56"/>
  <c r="G192" i="56" s="1"/>
  <c r="H192" i="56" s="1"/>
  <c r="C298" i="56"/>
  <c r="G298" i="56" s="1"/>
  <c r="H298" i="56" s="1"/>
  <c r="C269" i="56"/>
  <c r="G269" i="56" s="1"/>
  <c r="H269" i="56" s="1"/>
  <c r="I269" i="56" s="1"/>
  <c r="C335" i="56"/>
  <c r="G335" i="56" s="1"/>
  <c r="H335" i="56" s="1"/>
  <c r="I335" i="56" s="1"/>
  <c r="C380" i="56"/>
  <c r="G380" i="56" s="1"/>
  <c r="H380" i="56" s="1"/>
  <c r="I380" i="56" s="1"/>
  <c r="C289" i="56"/>
  <c r="G289" i="56" s="1"/>
  <c r="H289" i="56" s="1"/>
  <c r="C418" i="56"/>
  <c r="G418" i="56" s="1"/>
  <c r="H418" i="56" s="1"/>
  <c r="I418" i="56" s="1"/>
  <c r="C276" i="56"/>
  <c r="G276" i="56" s="1"/>
  <c r="H276" i="56" s="1"/>
  <c r="I276" i="56" s="1"/>
  <c r="C354" i="56"/>
  <c r="G354" i="56" s="1"/>
  <c r="H354" i="56" s="1"/>
  <c r="I354" i="56" s="1"/>
  <c r="C193" i="56"/>
  <c r="G193" i="56" s="1"/>
  <c r="H193" i="56" s="1"/>
  <c r="C150" i="56"/>
  <c r="G150" i="56" s="1"/>
  <c r="H150" i="56" s="1"/>
  <c r="I150" i="56" s="1"/>
  <c r="C419" i="56"/>
  <c r="G419" i="56" s="1"/>
  <c r="H419" i="56" s="1"/>
  <c r="I419" i="56" s="1"/>
  <c r="C59" i="56"/>
  <c r="G59" i="56" s="1"/>
  <c r="H59" i="56" s="1"/>
  <c r="I59" i="56" s="1"/>
  <c r="C223" i="56"/>
  <c r="G223" i="56" s="1"/>
  <c r="H223" i="56" s="1"/>
  <c r="I223" i="56" s="1"/>
  <c r="C29" i="56"/>
  <c r="G29" i="56" s="1"/>
  <c r="H29" i="56" s="1"/>
  <c r="I29" i="56" s="1"/>
  <c r="C291" i="56"/>
  <c r="G291" i="56" s="1"/>
  <c r="H291" i="56" s="1"/>
  <c r="C337" i="56"/>
  <c r="G337" i="56" s="1"/>
  <c r="C147" i="56"/>
  <c r="G147" i="56" s="1"/>
  <c r="C255" i="56"/>
  <c r="G255" i="56" s="1"/>
  <c r="H255" i="56" s="1"/>
  <c r="I255" i="56" s="1"/>
  <c r="C327" i="56"/>
  <c r="G327" i="56" s="1"/>
  <c r="H327" i="56" s="1"/>
  <c r="C133" i="56"/>
  <c r="G133" i="56" s="1"/>
  <c r="H133" i="56" s="1"/>
  <c r="I133" i="56" s="1"/>
  <c r="C206" i="56"/>
  <c r="G206" i="56" s="1"/>
  <c r="C60" i="56"/>
  <c r="G60" i="56" s="1"/>
  <c r="H60" i="56" s="1"/>
  <c r="I60" i="56" s="1"/>
  <c r="C61" i="56"/>
  <c r="G61" i="56" s="1"/>
  <c r="H61" i="56" s="1"/>
  <c r="I61" i="56" s="1"/>
  <c r="C160" i="56"/>
  <c r="G160" i="56" s="1"/>
  <c r="C375" i="56"/>
  <c r="G375" i="56" s="1"/>
  <c r="C183" i="56"/>
  <c r="G183" i="56" s="1"/>
  <c r="C423" i="56"/>
  <c r="G423" i="56" s="1"/>
  <c r="C242" i="56"/>
  <c r="G242" i="56" s="1"/>
  <c r="H242" i="56" s="1"/>
  <c r="C175" i="56"/>
  <c r="G175" i="56" s="1"/>
  <c r="H175" i="56" s="1"/>
  <c r="I175" i="56" s="1"/>
  <c r="C236" i="56"/>
  <c r="G236" i="56" s="1"/>
  <c r="C314" i="56"/>
  <c r="G314" i="56" s="1"/>
  <c r="C144" i="56"/>
  <c r="G144" i="56" s="1"/>
  <c r="H144" i="56" s="1"/>
  <c r="I144" i="56" s="1"/>
  <c r="C293" i="56"/>
  <c r="G293" i="56" s="1"/>
  <c r="C68" i="56"/>
  <c r="G68" i="56" s="1"/>
  <c r="H68" i="56" s="1"/>
  <c r="I68" i="56" s="1"/>
  <c r="C196" i="56"/>
  <c r="G196" i="56" s="1"/>
  <c r="H196" i="56" s="1"/>
  <c r="I196" i="56" s="1"/>
  <c r="C125" i="56"/>
  <c r="G125" i="56" s="1"/>
  <c r="H125" i="56" s="1"/>
  <c r="I125" i="56" s="1"/>
  <c r="C122" i="56"/>
  <c r="G122" i="56" s="1"/>
  <c r="H122" i="56" s="1"/>
  <c r="I122" i="56" s="1"/>
  <c r="C225" i="56"/>
  <c r="G225" i="56" s="1"/>
  <c r="H225" i="56" s="1"/>
  <c r="I225" i="56" s="1"/>
  <c r="C432" i="56"/>
  <c r="G432" i="56" s="1"/>
  <c r="H432" i="56" s="1"/>
  <c r="I432" i="56" s="1"/>
  <c r="C300" i="56"/>
  <c r="G300" i="56" s="1"/>
  <c r="H300" i="56" s="1"/>
  <c r="I300" i="56" s="1"/>
  <c r="C244" i="56"/>
  <c r="G244" i="56" s="1"/>
  <c r="H244" i="56" s="1"/>
  <c r="I244" i="56" s="1"/>
  <c r="C129" i="56"/>
  <c r="G129" i="56" s="1"/>
  <c r="H129" i="56" s="1"/>
  <c r="I129" i="56" s="1"/>
  <c r="C156" i="56"/>
  <c r="G156" i="56" s="1"/>
  <c r="H156" i="56" s="1"/>
  <c r="I156" i="56" s="1"/>
  <c r="C7" i="56"/>
  <c r="G7" i="56" s="1"/>
  <c r="H7" i="56" s="1"/>
  <c r="I7" i="56" s="1"/>
  <c r="C82" i="56"/>
  <c r="G82" i="56" s="1"/>
  <c r="H82" i="56" s="1"/>
  <c r="I82" i="56" s="1"/>
  <c r="C241" i="56"/>
  <c r="G241" i="56" s="1"/>
  <c r="H241" i="56" s="1"/>
  <c r="I241" i="56" s="1"/>
  <c r="C382" i="56"/>
  <c r="G382" i="56" s="1"/>
  <c r="H382" i="56" s="1"/>
  <c r="I382" i="56" s="1"/>
  <c r="C256" i="56"/>
  <c r="G256" i="56" s="1"/>
  <c r="H256" i="56" s="1"/>
  <c r="I256" i="56" s="1"/>
  <c r="C191" i="56"/>
  <c r="G191" i="56" s="1"/>
  <c r="H191" i="56" s="1"/>
  <c r="I191" i="56" s="1"/>
  <c r="C151" i="56"/>
  <c r="G151" i="56" s="1"/>
  <c r="H151" i="56" s="1"/>
  <c r="I151" i="56" s="1"/>
  <c r="C24" i="56"/>
  <c r="G24" i="56" s="1"/>
  <c r="H24" i="56" s="1"/>
  <c r="I24" i="56" s="1"/>
  <c r="C177" i="56"/>
  <c r="G177" i="56" s="1"/>
  <c r="H177" i="56" s="1"/>
  <c r="I177" i="56" s="1"/>
  <c r="C361" i="56"/>
  <c r="G361" i="56" s="1"/>
  <c r="H361" i="56" s="1"/>
  <c r="I361" i="56" s="1"/>
  <c r="C79" i="56"/>
  <c r="G79" i="56" s="1"/>
  <c r="H79" i="56" s="1"/>
  <c r="I79" i="56" s="1"/>
  <c r="C189" i="56"/>
  <c r="G189" i="56" s="1"/>
  <c r="H189" i="56" s="1"/>
  <c r="C435" i="56"/>
  <c r="G435" i="56" s="1"/>
  <c r="H435" i="56" s="1"/>
  <c r="I435" i="56" s="1"/>
  <c r="C46" i="56"/>
  <c r="G46" i="56" s="1"/>
  <c r="H46" i="56" s="1"/>
  <c r="I46" i="56" s="1"/>
  <c r="C109" i="56"/>
  <c r="G109" i="56" s="1"/>
  <c r="H109" i="56" s="1"/>
  <c r="I109" i="56" s="1"/>
  <c r="C159" i="56"/>
  <c r="G159" i="56" s="1"/>
  <c r="H159" i="56" s="1"/>
  <c r="I159" i="56" s="1"/>
  <c r="C252" i="56"/>
  <c r="G252" i="56" s="1"/>
  <c r="H252" i="56" s="1"/>
  <c r="I252" i="56" s="1"/>
  <c r="C282" i="56"/>
  <c r="G282" i="56" s="1"/>
  <c r="H282" i="56" s="1"/>
  <c r="I282" i="56" s="1"/>
  <c r="C43" i="56"/>
  <c r="G43" i="56" s="1"/>
  <c r="H43" i="56" s="1"/>
  <c r="I43" i="56" s="1"/>
  <c r="C329" i="56"/>
  <c r="G329" i="56" s="1"/>
  <c r="C247" i="56"/>
  <c r="G247" i="56" s="1"/>
  <c r="C50" i="56"/>
  <c r="G50" i="56" s="1"/>
  <c r="C263" i="56"/>
  <c r="G263" i="56" s="1"/>
  <c r="C248" i="56"/>
  <c r="G248" i="56" s="1"/>
  <c r="H248" i="56" s="1"/>
  <c r="I248" i="56" s="1"/>
  <c r="C320" i="56"/>
  <c r="G320" i="56" s="1"/>
  <c r="H320" i="56" s="1"/>
  <c r="C112" i="56"/>
  <c r="G112" i="56" s="1"/>
  <c r="H112" i="56" s="1"/>
  <c r="I112" i="56" s="1"/>
  <c r="C153" i="56"/>
  <c r="G153" i="56" s="1"/>
  <c r="H153" i="56" s="1"/>
  <c r="I153" i="56" s="1"/>
  <c r="C385" i="56"/>
  <c r="G385" i="56" s="1"/>
  <c r="H385" i="56" s="1"/>
  <c r="I385" i="56" s="1"/>
  <c r="C311" i="56"/>
  <c r="G311" i="56" s="1"/>
  <c r="H311" i="56" s="1"/>
  <c r="C197" i="56"/>
  <c r="G197" i="56" s="1"/>
  <c r="H197" i="56" s="1"/>
  <c r="I197" i="56" s="1"/>
  <c r="C14" i="56"/>
  <c r="G14" i="56" s="1"/>
  <c r="H14" i="56" s="1"/>
  <c r="C130" i="56"/>
  <c r="G130" i="56" s="1"/>
  <c r="H130" i="56" s="1"/>
  <c r="C310" i="56"/>
  <c r="G310" i="56" s="1"/>
  <c r="H310" i="56" s="1"/>
  <c r="I310" i="56" s="1"/>
  <c r="C87" i="56"/>
  <c r="G87" i="56" s="1"/>
  <c r="H87" i="56" s="1"/>
  <c r="I87" i="56" s="1"/>
  <c r="C296" i="56"/>
  <c r="G296" i="56" s="1"/>
  <c r="H296" i="56" s="1"/>
  <c r="I296" i="56" s="1"/>
  <c r="C62" i="56"/>
  <c r="G62" i="56" s="1"/>
  <c r="H62" i="56" s="1"/>
  <c r="I62" i="56" s="1"/>
  <c r="H428" i="56"/>
  <c r="I428" i="56" s="1"/>
  <c r="H290" i="56"/>
  <c r="I290" i="56" s="1"/>
  <c r="H359" i="56"/>
  <c r="I359" i="56" s="1"/>
  <c r="H163" i="56"/>
  <c r="I163" i="56" s="1"/>
  <c r="H246" i="56"/>
  <c r="I246" i="56" s="1"/>
  <c r="H422" i="56"/>
  <c r="I422" i="56" s="1"/>
  <c r="H94" i="56"/>
  <c r="I94" i="56" s="1"/>
  <c r="H268" i="56"/>
  <c r="I268" i="56" s="1"/>
  <c r="H57" i="56"/>
  <c r="I57" i="56" s="1"/>
  <c r="H78" i="56"/>
  <c r="I78" i="56" s="1"/>
  <c r="H395" i="56"/>
  <c r="I395" i="56" s="1"/>
  <c r="H336" i="56"/>
  <c r="I336" i="56" s="1"/>
  <c r="H362" i="56"/>
  <c r="I362" i="56" s="1"/>
  <c r="H277" i="56"/>
  <c r="I277" i="56" s="1"/>
  <c r="H272" i="56"/>
  <c r="I272" i="56" s="1"/>
  <c r="H120" i="56"/>
  <c r="I120" i="56" s="1"/>
  <c r="H401" i="56"/>
  <c r="I401" i="56" s="1"/>
  <c r="H121" i="56"/>
  <c r="I121" i="56" s="1"/>
  <c r="H270" i="56"/>
  <c r="I270" i="56" s="1"/>
  <c r="H49" i="56"/>
  <c r="I49" i="56" s="1"/>
  <c r="H107" i="56"/>
  <c r="I107" i="56" s="1"/>
  <c r="H126" i="56"/>
  <c r="I126" i="56" s="1"/>
  <c r="H158" i="56"/>
  <c r="I158" i="56" s="1"/>
  <c r="H369" i="56"/>
  <c r="I369" i="56" s="1"/>
  <c r="H396" i="56"/>
  <c r="I396" i="56" s="1"/>
  <c r="H31" i="56"/>
  <c r="I31" i="56" s="1"/>
  <c r="H342" i="56"/>
  <c r="I342" i="56" s="1"/>
  <c r="H227" i="56"/>
  <c r="I227" i="56" s="1"/>
  <c r="H90" i="56"/>
  <c r="I90" i="56" s="1"/>
  <c r="H303" i="56"/>
  <c r="I303" i="56" s="1"/>
  <c r="H351" i="56"/>
  <c r="I351" i="56" s="1"/>
  <c r="H430" i="56"/>
  <c r="I430" i="56" s="1"/>
  <c r="H140" i="56"/>
  <c r="I140" i="56" s="1"/>
  <c r="H141" i="56"/>
  <c r="I141" i="56" s="1"/>
  <c r="H123" i="56"/>
  <c r="I123" i="56" s="1"/>
  <c r="H259" i="56"/>
  <c r="I259" i="56" s="1"/>
  <c r="H330" i="56"/>
  <c r="I330" i="56" s="1"/>
  <c r="H238" i="56"/>
  <c r="I238" i="56" s="1"/>
  <c r="H166" i="56"/>
  <c r="I166" i="56" s="1"/>
  <c r="H93" i="56"/>
  <c r="I93" i="56" s="1"/>
  <c r="H217" i="56"/>
  <c r="I217" i="56" s="1"/>
  <c r="H42" i="56"/>
  <c r="I42" i="56" s="1"/>
  <c r="H230" i="56"/>
  <c r="I230" i="56" s="1"/>
  <c r="H202" i="56"/>
  <c r="I202" i="56" s="1"/>
  <c r="H39" i="56"/>
  <c r="I39" i="56" s="1"/>
  <c r="H332" i="56"/>
  <c r="I332" i="56" s="1"/>
  <c r="H203" i="56"/>
  <c r="I203" i="56" s="1"/>
  <c r="H421" i="56"/>
  <c r="I421" i="56" s="1"/>
  <c r="H92" i="56"/>
  <c r="I92" i="56" s="1"/>
  <c r="H171" i="56"/>
  <c r="I171" i="56" s="1"/>
  <c r="H70" i="56"/>
  <c r="I70" i="56" s="1"/>
  <c r="H190" i="56"/>
  <c r="I190" i="56" s="1"/>
  <c r="H267" i="56"/>
  <c r="I267" i="56" s="1"/>
  <c r="H224" i="56"/>
  <c r="I224" i="56" s="1"/>
  <c r="H398" i="56"/>
  <c r="I398" i="56" s="1"/>
  <c r="H72" i="56"/>
  <c r="I72" i="56" s="1"/>
  <c r="H312" i="56"/>
  <c r="I312" i="56" s="1"/>
  <c r="H228" i="56"/>
  <c r="I228" i="56" s="1"/>
  <c r="H376" i="56"/>
  <c r="I376" i="56" s="1"/>
  <c r="H200" i="56"/>
  <c r="I200" i="56" s="1"/>
  <c r="H212" i="56"/>
  <c r="I212" i="56" s="1"/>
  <c r="H425" i="56"/>
  <c r="I425" i="56" s="1"/>
  <c r="H98" i="56"/>
  <c r="I98" i="56" s="1"/>
  <c r="H55" i="56"/>
  <c r="I55" i="56" s="1"/>
  <c r="H99" i="56"/>
  <c r="I99" i="56" s="1"/>
  <c r="H281" i="56"/>
  <c r="I281" i="56" s="1"/>
  <c r="H17" i="56"/>
  <c r="I17" i="56" s="1"/>
  <c r="H37" i="56"/>
  <c r="I37" i="56" s="1"/>
  <c r="H368" i="56"/>
  <c r="I368" i="56" s="1"/>
  <c r="H411" i="56"/>
  <c r="I411" i="56" s="1"/>
  <c r="H52" i="56"/>
  <c r="I52" i="56" s="1"/>
  <c r="H250" i="56"/>
  <c r="I250" i="56" s="1"/>
  <c r="H299" i="56"/>
  <c r="I299" i="56" s="1"/>
  <c r="H426" i="56"/>
  <c r="I426" i="56" s="1"/>
  <c r="H28" i="56"/>
  <c r="I28" i="56" s="1"/>
  <c r="H319" i="56"/>
  <c r="I319" i="56" s="1"/>
  <c r="H266" i="56"/>
  <c r="I266" i="56" s="1"/>
  <c r="H208" i="56"/>
  <c r="I208" i="56" s="1"/>
  <c r="H261" i="56"/>
  <c r="I261" i="56" s="1"/>
  <c r="H131" i="56"/>
  <c r="I131" i="56" s="1"/>
  <c r="H67" i="56"/>
  <c r="I67" i="56" s="1"/>
  <c r="H211" i="56"/>
  <c r="I211" i="56" s="1"/>
  <c r="H434" i="56"/>
  <c r="I434" i="56" s="1"/>
  <c r="H231" i="56"/>
  <c r="I231" i="56" s="1"/>
  <c r="H204" i="56"/>
  <c r="I204" i="56" s="1"/>
  <c r="H222" i="56"/>
  <c r="I222" i="56" s="1"/>
  <c r="H9" i="56"/>
  <c r="I9" i="56" s="1"/>
  <c r="H97" i="56"/>
  <c r="I97" i="56" s="1"/>
  <c r="H110" i="56"/>
  <c r="I110" i="56" s="1"/>
  <c r="H16" i="56"/>
  <c r="I16" i="56" s="1"/>
  <c r="H374" i="56"/>
  <c r="I374" i="56" s="1"/>
  <c r="H13" i="56"/>
  <c r="I13" i="56" s="1"/>
  <c r="H174" i="56"/>
  <c r="I174" i="56" s="1"/>
  <c r="H76" i="56"/>
  <c r="I76" i="56" s="1"/>
  <c r="H220" i="56"/>
  <c r="I220" i="56" s="1"/>
  <c r="H403" i="56"/>
  <c r="I403" i="56" s="1"/>
  <c r="H152" i="56"/>
  <c r="I152" i="56" s="1"/>
  <c r="H91" i="56"/>
  <c r="I91" i="56" s="1"/>
  <c r="H331" i="56"/>
  <c r="I331" i="56" s="1"/>
  <c r="H366" i="56"/>
  <c r="I366" i="56" s="1"/>
  <c r="H387" i="56"/>
  <c r="I387" i="56" s="1"/>
  <c r="H69" i="56"/>
  <c r="I69" i="56" s="1"/>
  <c r="H347" i="56"/>
  <c r="I347" i="56" s="1"/>
  <c r="H22" i="56"/>
  <c r="I22" i="56" s="1"/>
  <c r="H397" i="56"/>
  <c r="I397" i="56" s="1"/>
  <c r="H258" i="56"/>
  <c r="I258" i="56" s="1"/>
  <c r="H407" i="56"/>
  <c r="I407" i="56" s="1"/>
  <c r="H32" i="56"/>
  <c r="I32" i="56" s="1"/>
  <c r="H6" i="56"/>
  <c r="I6" i="56" s="1"/>
  <c r="H124" i="56"/>
  <c r="I124" i="56" s="1"/>
  <c r="H257" i="56"/>
  <c r="I257" i="56" s="1"/>
  <c r="H345" i="56"/>
  <c r="I345" i="56" s="1"/>
  <c r="H437" i="56"/>
  <c r="I437" i="56" s="1"/>
  <c r="H20" i="56"/>
  <c r="I20" i="56" s="1"/>
  <c r="H113" i="56"/>
  <c r="I113" i="56" s="1"/>
  <c r="H21" i="56"/>
  <c r="I21" i="56" s="1"/>
  <c r="C273" i="56"/>
  <c r="G273" i="56" s="1"/>
  <c r="C164" i="56"/>
  <c r="G164" i="56" s="1"/>
  <c r="C229" i="56"/>
  <c r="G229" i="56" s="1"/>
  <c r="C294" i="56"/>
  <c r="G294" i="56" s="1"/>
  <c r="C284" i="56"/>
  <c r="G284" i="56" s="1"/>
  <c r="C145" i="56"/>
  <c r="G145" i="56" s="1"/>
  <c r="C148" i="56"/>
  <c r="G148" i="56" s="1"/>
  <c r="C209" i="56"/>
  <c r="G209" i="56" s="1"/>
  <c r="C349" i="56"/>
  <c r="G349" i="56" s="1"/>
  <c r="C201" i="56"/>
  <c r="G201" i="56" s="1"/>
  <c r="C352" i="56"/>
  <c r="G352" i="56" s="1"/>
  <c r="C216" i="56"/>
  <c r="G216" i="56" s="1"/>
  <c r="C101" i="56"/>
  <c r="G101" i="56" s="1"/>
  <c r="C12" i="56"/>
  <c r="G12" i="56" s="1"/>
  <c r="C44" i="56"/>
  <c r="G44" i="56" s="1"/>
  <c r="C306" i="56"/>
  <c r="G306" i="56" s="1"/>
  <c r="C316" i="56"/>
  <c r="G316" i="56" s="1"/>
  <c r="C436" i="56"/>
  <c r="G436" i="56" s="1"/>
  <c r="C237" i="56"/>
  <c r="G237" i="56" s="1"/>
  <c r="C313" i="56"/>
  <c r="G313" i="56" s="1"/>
  <c r="C226" i="56"/>
  <c r="G226" i="56" s="1"/>
  <c r="C301" i="56"/>
  <c r="G301" i="56" s="1"/>
  <c r="C157" i="56"/>
  <c r="G157" i="56" s="1"/>
  <c r="C103" i="56"/>
  <c r="G103" i="56" s="1"/>
  <c r="C287" i="56"/>
  <c r="G287" i="56" s="1"/>
  <c r="C143" i="56"/>
  <c r="G143" i="56" s="1"/>
  <c r="C15" i="56"/>
  <c r="G15" i="56" s="1"/>
  <c r="C348" i="56"/>
  <c r="G348" i="56" s="1"/>
  <c r="C334" i="56"/>
  <c r="G334" i="56" s="1"/>
  <c r="C415" i="56"/>
  <c r="G415" i="56" s="1"/>
  <c r="C326" i="56"/>
  <c r="G326" i="56" s="1"/>
  <c r="C35" i="56"/>
  <c r="G35" i="56" s="1"/>
  <c r="C309" i="56"/>
  <c r="G309" i="56" s="1"/>
  <c r="C176" i="56"/>
  <c r="G176" i="56" s="1"/>
  <c r="D440" i="56"/>
  <c r="C325" i="56"/>
  <c r="G325" i="56" s="1"/>
  <c r="C80" i="56"/>
  <c r="G80" i="56" s="1"/>
  <c r="C372" i="56"/>
  <c r="G372" i="56" s="1"/>
  <c r="C51" i="56"/>
  <c r="G51" i="56" s="1"/>
  <c r="C172" i="56"/>
  <c r="G172" i="56" s="1"/>
  <c r="H36" i="56"/>
  <c r="I36" i="56" s="1"/>
  <c r="I243" i="56"/>
  <c r="I115" i="56"/>
  <c r="C75" i="56"/>
  <c r="G75" i="56" s="1"/>
  <c r="C350" i="56"/>
  <c r="G350" i="56" s="1"/>
  <c r="C240" i="56"/>
  <c r="G240" i="56" s="1"/>
  <c r="C340" i="56"/>
  <c r="G340" i="56" s="1"/>
  <c r="C409" i="56"/>
  <c r="G409" i="56" s="1"/>
  <c r="C262" i="56"/>
  <c r="G262" i="56" s="1"/>
  <c r="C135" i="56"/>
  <c r="G135" i="56" s="1"/>
  <c r="C417" i="56"/>
  <c r="G417" i="56" s="1"/>
  <c r="C111" i="56"/>
  <c r="G111" i="56" s="1"/>
  <c r="C384" i="56"/>
  <c r="G384" i="56" s="1"/>
  <c r="C95" i="56"/>
  <c r="G95" i="56" s="1"/>
  <c r="C429" i="56"/>
  <c r="G429" i="56" s="1"/>
  <c r="C146" i="56"/>
  <c r="G146" i="56" s="1"/>
  <c r="C414" i="56"/>
  <c r="G414" i="56" s="1"/>
  <c r="C86" i="56"/>
  <c r="G86" i="56" s="1"/>
  <c r="C188" i="56"/>
  <c r="G188" i="56" s="1"/>
  <c r="C26" i="56"/>
  <c r="G26" i="56" s="1"/>
  <c r="H353" i="56"/>
  <c r="I353" i="56" s="1"/>
  <c r="C438" i="56"/>
  <c r="G438" i="56" s="1"/>
  <c r="C182" i="56"/>
  <c r="G182" i="56" s="1"/>
  <c r="C412" i="56"/>
  <c r="G412" i="56" s="1"/>
  <c r="C162" i="56"/>
  <c r="G162" i="56" s="1"/>
  <c r="C41" i="56"/>
  <c r="G41" i="56" s="1"/>
  <c r="C333" i="56"/>
  <c r="G333" i="56" s="1"/>
  <c r="C154" i="56"/>
  <c r="G154" i="56" s="1"/>
  <c r="C283" i="56"/>
  <c r="G283" i="56" s="1"/>
  <c r="C33" i="56"/>
  <c r="G33" i="56" s="1"/>
  <c r="C118" i="56"/>
  <c r="G118" i="56" s="1"/>
  <c r="C321" i="56"/>
  <c r="G321" i="56" s="1"/>
  <c r="C178" i="56"/>
  <c r="G178" i="56" s="1"/>
  <c r="C30" i="56"/>
  <c r="G30" i="56" s="1"/>
  <c r="C400" i="56"/>
  <c r="G400" i="56" s="1"/>
  <c r="C305" i="56"/>
  <c r="G305" i="56" s="1"/>
  <c r="C34" i="56"/>
  <c r="G34" i="56" s="1"/>
  <c r="C5" i="56"/>
  <c r="G5" i="56" s="1"/>
  <c r="C278" i="56"/>
  <c r="G278" i="56" s="1"/>
  <c r="C402" i="56"/>
  <c r="G402" i="56" s="1"/>
  <c r="C254" i="56"/>
  <c r="G254" i="56" s="1"/>
  <c r="C4" i="56"/>
  <c r="G4" i="56" s="1"/>
  <c r="C105" i="56"/>
  <c r="G105" i="56" s="1"/>
  <c r="C161" i="56"/>
  <c r="G161" i="56" s="1"/>
  <c r="C280" i="56"/>
  <c r="G280" i="56" s="1"/>
  <c r="C173" i="56"/>
  <c r="G173" i="56" s="1"/>
  <c r="C232" i="56"/>
  <c r="G232" i="56" s="1"/>
  <c r="C74" i="56"/>
  <c r="G74" i="56" s="1"/>
  <c r="C302" i="56"/>
  <c r="G302" i="56" s="1"/>
  <c r="C85" i="56"/>
  <c r="G85" i="56" s="1"/>
  <c r="C427" i="56"/>
  <c r="G427" i="56" s="1"/>
  <c r="C27" i="56"/>
  <c r="G27" i="56" s="1"/>
  <c r="C3" i="56"/>
  <c r="C106" i="56"/>
  <c r="G106" i="56" s="1"/>
  <c r="C18" i="56"/>
  <c r="C315" i="56"/>
  <c r="G315" i="56" s="1"/>
  <c r="C142" i="56"/>
  <c r="G142" i="56" s="1"/>
  <c r="C214" i="56"/>
  <c r="G214" i="56" s="1"/>
  <c r="C186" i="56"/>
  <c r="G186" i="56" s="1"/>
  <c r="C265" i="56"/>
  <c r="G265" i="56" s="1"/>
  <c r="C205" i="56"/>
  <c r="G205" i="56" s="1"/>
  <c r="C295" i="56"/>
  <c r="G295" i="56" s="1"/>
  <c r="C215" i="56"/>
  <c r="G215" i="56" s="1"/>
  <c r="C308" i="56"/>
  <c r="G308" i="56" s="1"/>
  <c r="C355" i="56"/>
  <c r="G355" i="56" s="1"/>
  <c r="C279" i="56"/>
  <c r="G279" i="56" s="1"/>
  <c r="C181" i="56"/>
  <c r="G181" i="56" s="1"/>
  <c r="C138" i="56"/>
  <c r="G138" i="56" s="1"/>
  <c r="C167" i="56"/>
  <c r="G167" i="56" s="1"/>
  <c r="C66" i="56"/>
  <c r="G66" i="56" s="1"/>
  <c r="C187" i="56"/>
  <c r="G187" i="56" s="1"/>
  <c r="C23" i="56"/>
  <c r="G23" i="56" s="1"/>
  <c r="C392" i="56"/>
  <c r="G392" i="56" s="1"/>
  <c r="C71" i="56"/>
  <c r="G71" i="56" s="1"/>
  <c r="C170" i="56"/>
  <c r="G170" i="56" s="1"/>
  <c r="C104" i="56"/>
  <c r="G104" i="56" s="1"/>
  <c r="C54" i="56"/>
  <c r="G54" i="56" s="1"/>
  <c r="C11" i="56"/>
  <c r="G11" i="56" s="1"/>
  <c r="C64" i="56"/>
  <c r="G64" i="56" s="1"/>
  <c r="C367" i="56"/>
  <c r="G367" i="56" s="1"/>
  <c r="C363" i="56"/>
  <c r="G363" i="56" s="1"/>
  <c r="C264" i="56"/>
  <c r="G264" i="56" s="1"/>
  <c r="C134" i="56"/>
  <c r="G134" i="56" s="1"/>
  <c r="C360" i="56"/>
  <c r="G360" i="56" s="1"/>
  <c r="C100" i="56"/>
  <c r="G100" i="56" s="1"/>
  <c r="C358" i="56"/>
  <c r="G358" i="56" s="1"/>
  <c r="C199" i="56"/>
  <c r="G199" i="56" s="1"/>
  <c r="C108" i="56"/>
  <c r="G108" i="56" s="1"/>
  <c r="C251" i="56"/>
  <c r="G251" i="56" s="1"/>
  <c r="G89" i="56"/>
  <c r="H371" i="56"/>
  <c r="I371" i="56" s="1"/>
  <c r="P441" i="54"/>
  <c r="B16" i="11" s="1"/>
  <c r="B17" i="11" s="1"/>
  <c r="S441" i="54"/>
  <c r="I304" i="56"/>
  <c r="Q441" i="54"/>
  <c r="I357" i="56"/>
  <c r="I117" i="56"/>
  <c r="I102" i="56"/>
  <c r="R441" i="54"/>
  <c r="I260" i="56"/>
  <c r="H318" i="56" l="1"/>
  <c r="I318" i="56" s="1"/>
  <c r="H413" i="56"/>
  <c r="I413" i="56" s="1"/>
  <c r="H65" i="56"/>
  <c r="I65" i="56" s="1"/>
  <c r="H207" i="56"/>
  <c r="I207" i="56" s="1"/>
  <c r="I165" i="56"/>
  <c r="H274" i="56"/>
  <c r="I274" i="56" s="1"/>
  <c r="I344" i="56"/>
  <c r="I373" i="56"/>
  <c r="I48" i="56"/>
  <c r="H73" i="56"/>
  <c r="I73" i="56" s="1"/>
  <c r="H77" i="56"/>
  <c r="I77" i="56" s="1"/>
  <c r="H194" i="56"/>
  <c r="I194" i="56" s="1"/>
  <c r="H406" i="56"/>
  <c r="I406" i="56" s="1"/>
  <c r="H168" i="56"/>
  <c r="I168" i="56" s="1"/>
  <c r="H139" i="56"/>
  <c r="I139" i="56" s="1"/>
  <c r="H285" i="56"/>
  <c r="I285" i="56" s="1"/>
  <c r="H323" i="56"/>
  <c r="I323" i="56" s="1"/>
  <c r="H381" i="56"/>
  <c r="I381" i="56" s="1"/>
  <c r="I327" i="56"/>
  <c r="H47" i="56"/>
  <c r="I47" i="56" s="1"/>
  <c r="H132" i="56"/>
  <c r="I132" i="56" s="1"/>
  <c r="H307" i="56"/>
  <c r="I307" i="56" s="1"/>
  <c r="I137" i="56"/>
  <c r="H235" i="56"/>
  <c r="I235" i="56" s="1"/>
  <c r="H343" i="56"/>
  <c r="I343" i="56" s="1"/>
  <c r="H322" i="56"/>
  <c r="I322" i="56" s="1"/>
  <c r="H399" i="56"/>
  <c r="I399" i="56" s="1"/>
  <c r="H38" i="56"/>
  <c r="I38" i="56" s="1"/>
  <c r="H405" i="56"/>
  <c r="I405" i="56" s="1"/>
  <c r="H136" i="56"/>
  <c r="I136" i="56" s="1"/>
  <c r="H292" i="56"/>
  <c r="I292" i="56" s="1"/>
  <c r="I291" i="56"/>
  <c r="H389" i="56"/>
  <c r="I389" i="56" s="1"/>
  <c r="H271" i="56"/>
  <c r="I271" i="56" s="1"/>
  <c r="H288" i="56"/>
  <c r="I288" i="56" s="1"/>
  <c r="H394" i="56"/>
  <c r="I394" i="56" s="1"/>
  <c r="H147" i="56"/>
  <c r="I147" i="56" s="1"/>
  <c r="H423" i="56"/>
  <c r="I423" i="56" s="1"/>
  <c r="H56" i="56"/>
  <c r="I56" i="56" s="1"/>
  <c r="H339" i="56"/>
  <c r="I339" i="56" s="1"/>
  <c r="I317" i="56"/>
  <c r="I320" i="56"/>
  <c r="I189" i="56"/>
  <c r="I311" i="56"/>
  <c r="I242" i="56"/>
  <c r="I192" i="56"/>
  <c r="H160" i="56"/>
  <c r="I160" i="56" s="1"/>
  <c r="I198" i="56"/>
  <c r="H337" i="56"/>
  <c r="I337" i="56" s="1"/>
  <c r="H391" i="56"/>
  <c r="I391" i="56" s="1"/>
  <c r="I249" i="56"/>
  <c r="I130" i="56"/>
  <c r="I289" i="56"/>
  <c r="H329" i="56"/>
  <c r="I329" i="56" s="1"/>
  <c r="I193" i="56"/>
  <c r="I378" i="56"/>
  <c r="H375" i="56"/>
  <c r="I375" i="56" s="1"/>
  <c r="H206" i="56"/>
  <c r="I206" i="56" s="1"/>
  <c r="H253" i="56"/>
  <c r="I253" i="56" s="1"/>
  <c r="I53" i="56"/>
  <c r="I155" i="56"/>
  <c r="I169" i="56"/>
  <c r="I180" i="56"/>
  <c r="I298" i="56"/>
  <c r="H221" i="56"/>
  <c r="I221" i="56" s="1"/>
  <c r="H247" i="56"/>
  <c r="I247" i="56" s="1"/>
  <c r="H50" i="56"/>
  <c r="I50" i="56" s="1"/>
  <c r="H183" i="56"/>
  <c r="I183" i="56" s="1"/>
  <c r="H416" i="56"/>
  <c r="I416" i="56" s="1"/>
  <c r="I431" i="56"/>
  <c r="I14" i="56"/>
  <c r="H114" i="56"/>
  <c r="I114" i="56" s="1"/>
  <c r="H379" i="56"/>
  <c r="I379" i="56" s="1"/>
  <c r="H263" i="56"/>
  <c r="I263" i="56" s="1"/>
  <c r="H264" i="56"/>
  <c r="I264" i="56" s="1"/>
  <c r="H66" i="56"/>
  <c r="I66" i="56" s="1"/>
  <c r="H219" i="56"/>
  <c r="I219" i="56" s="1"/>
  <c r="H386" i="56"/>
  <c r="I386" i="56" s="1"/>
  <c r="H302" i="56"/>
  <c r="I302" i="56" s="1"/>
  <c r="H254" i="56"/>
  <c r="I254" i="56" s="1"/>
  <c r="H162" i="56"/>
  <c r="I162" i="56" s="1"/>
  <c r="H293" i="56"/>
  <c r="I293" i="56" s="1"/>
  <c r="H149" i="56"/>
  <c r="I149" i="56" s="1"/>
  <c r="H108" i="56"/>
  <c r="I108" i="56" s="1"/>
  <c r="H360" i="56"/>
  <c r="I360" i="56" s="1"/>
  <c r="H367" i="56"/>
  <c r="I367" i="56" s="1"/>
  <c r="H104" i="56"/>
  <c r="I104" i="56" s="1"/>
  <c r="H23" i="56"/>
  <c r="I23" i="56" s="1"/>
  <c r="H138" i="56"/>
  <c r="I138" i="56" s="1"/>
  <c r="H308" i="56"/>
  <c r="I308" i="56" s="1"/>
  <c r="H265" i="56"/>
  <c r="I265" i="56" s="1"/>
  <c r="H315" i="56"/>
  <c r="I315" i="56" s="1"/>
  <c r="H27" i="56"/>
  <c r="I27" i="56" s="1"/>
  <c r="H74" i="56"/>
  <c r="I74" i="56" s="1"/>
  <c r="H161" i="56"/>
  <c r="I161" i="56" s="1"/>
  <c r="H402" i="56"/>
  <c r="I402" i="56" s="1"/>
  <c r="H305" i="56"/>
  <c r="I305" i="56" s="1"/>
  <c r="H321" i="56"/>
  <c r="I321" i="56" s="1"/>
  <c r="H154" i="56"/>
  <c r="I154" i="56" s="1"/>
  <c r="H412" i="56"/>
  <c r="I412" i="56" s="1"/>
  <c r="H188" i="56"/>
  <c r="I188" i="56" s="1"/>
  <c r="H429" i="56"/>
  <c r="I429" i="56" s="1"/>
  <c r="H417" i="56"/>
  <c r="I417" i="56" s="1"/>
  <c r="H409" i="56"/>
  <c r="I409" i="56" s="1"/>
  <c r="H75" i="56"/>
  <c r="I75" i="56" s="1"/>
  <c r="H372" i="56"/>
  <c r="I372" i="56" s="1"/>
  <c r="H176" i="56"/>
  <c r="I176" i="56" s="1"/>
  <c r="H415" i="56"/>
  <c r="I415" i="56" s="1"/>
  <c r="H143" i="56"/>
  <c r="I143" i="56" s="1"/>
  <c r="H157" i="56"/>
  <c r="I157" i="56" s="1"/>
  <c r="H237" i="56"/>
  <c r="I237" i="56" s="1"/>
  <c r="H44" i="56"/>
  <c r="I44" i="56" s="1"/>
  <c r="H352" i="56"/>
  <c r="I352" i="56" s="1"/>
  <c r="H148" i="56"/>
  <c r="I148" i="56" s="1"/>
  <c r="H229" i="56"/>
  <c r="I229" i="56" s="1"/>
  <c r="H181" i="56"/>
  <c r="I181" i="56" s="1"/>
  <c r="H278" i="56"/>
  <c r="I278" i="56" s="1"/>
  <c r="H118" i="56"/>
  <c r="I118" i="56" s="1"/>
  <c r="H95" i="56"/>
  <c r="I95" i="56" s="1"/>
  <c r="H334" i="56"/>
  <c r="I334" i="56" s="1"/>
  <c r="H287" i="56"/>
  <c r="I287" i="56" s="1"/>
  <c r="H301" i="56"/>
  <c r="I301" i="56" s="1"/>
  <c r="H436" i="56"/>
  <c r="I436" i="56" s="1"/>
  <c r="H12" i="56"/>
  <c r="I12" i="56" s="1"/>
  <c r="H201" i="56"/>
  <c r="I201" i="56" s="1"/>
  <c r="H145" i="56"/>
  <c r="I145" i="56" s="1"/>
  <c r="H164" i="56"/>
  <c r="I164" i="56" s="1"/>
  <c r="H199" i="56"/>
  <c r="I199" i="56" s="1"/>
  <c r="H170" i="56"/>
  <c r="I170" i="56" s="1"/>
  <c r="H215" i="56"/>
  <c r="I215" i="56" s="1"/>
  <c r="H186" i="56"/>
  <c r="I186" i="56" s="1"/>
  <c r="H232" i="56"/>
  <c r="I232" i="56" s="1"/>
  <c r="H105" i="56"/>
  <c r="I105" i="56" s="1"/>
  <c r="H333" i="56"/>
  <c r="I333" i="56" s="1"/>
  <c r="H86" i="56"/>
  <c r="I86" i="56" s="1"/>
  <c r="H309" i="56"/>
  <c r="I309" i="56" s="1"/>
  <c r="H358" i="56"/>
  <c r="I358" i="56" s="1"/>
  <c r="H11" i="56"/>
  <c r="I11" i="56" s="1"/>
  <c r="H71" i="56"/>
  <c r="I71" i="56" s="1"/>
  <c r="H295" i="56"/>
  <c r="I295" i="56" s="1"/>
  <c r="H214" i="56"/>
  <c r="I214" i="56" s="1"/>
  <c r="H106" i="56"/>
  <c r="I106" i="56" s="1"/>
  <c r="H85" i="56"/>
  <c r="I85" i="56" s="1"/>
  <c r="H173" i="56"/>
  <c r="I173" i="56" s="1"/>
  <c r="H4" i="56"/>
  <c r="I4" i="56" s="1"/>
  <c r="H5" i="56"/>
  <c r="I5" i="56" s="1"/>
  <c r="H30" i="56"/>
  <c r="I30" i="56" s="1"/>
  <c r="H33" i="56"/>
  <c r="I33" i="56" s="1"/>
  <c r="H41" i="56"/>
  <c r="I41" i="56" s="1"/>
  <c r="H438" i="56"/>
  <c r="I438" i="56" s="1"/>
  <c r="H414" i="56"/>
  <c r="I414" i="56" s="1"/>
  <c r="H384" i="56"/>
  <c r="I384" i="56" s="1"/>
  <c r="H135" i="56"/>
  <c r="I135" i="56" s="1"/>
  <c r="H240" i="56"/>
  <c r="I240" i="56" s="1"/>
  <c r="H172" i="56"/>
  <c r="I172" i="56" s="1"/>
  <c r="H325" i="56"/>
  <c r="I325" i="56" s="1"/>
  <c r="H35" i="56"/>
  <c r="I35" i="56" s="1"/>
  <c r="H348" i="56"/>
  <c r="I348" i="56" s="1"/>
  <c r="H103" i="56"/>
  <c r="I103" i="56" s="1"/>
  <c r="H226" i="56"/>
  <c r="I226" i="56" s="1"/>
  <c r="H316" i="56"/>
  <c r="I316" i="56" s="1"/>
  <c r="H101" i="56"/>
  <c r="I101" i="56" s="1"/>
  <c r="H284" i="56"/>
  <c r="I284" i="56" s="1"/>
  <c r="H273" i="56"/>
  <c r="I273" i="56" s="1"/>
  <c r="H89" i="56"/>
  <c r="I89" i="56" s="1"/>
  <c r="H314" i="56"/>
  <c r="I314" i="56" s="1"/>
  <c r="H134" i="56"/>
  <c r="I134" i="56" s="1"/>
  <c r="H64" i="56"/>
  <c r="I64" i="56" s="1"/>
  <c r="H187" i="56"/>
  <c r="I187" i="56" s="1"/>
  <c r="H427" i="56"/>
  <c r="I427" i="56" s="1"/>
  <c r="H400" i="56"/>
  <c r="I400" i="56" s="1"/>
  <c r="H182" i="56"/>
  <c r="I182" i="56" s="1"/>
  <c r="H340" i="56"/>
  <c r="I340" i="56" s="1"/>
  <c r="H80" i="56"/>
  <c r="I80" i="56" s="1"/>
  <c r="H236" i="56"/>
  <c r="I236" i="56" s="1"/>
  <c r="H279" i="56"/>
  <c r="I279" i="56" s="1"/>
  <c r="H251" i="56"/>
  <c r="I251" i="56" s="1"/>
  <c r="H100" i="56"/>
  <c r="I100" i="56" s="1"/>
  <c r="H363" i="56"/>
  <c r="I363" i="56" s="1"/>
  <c r="H54" i="56"/>
  <c r="I54" i="56" s="1"/>
  <c r="H392" i="56"/>
  <c r="I392" i="56" s="1"/>
  <c r="H167" i="56"/>
  <c r="I167" i="56" s="1"/>
  <c r="H355" i="56"/>
  <c r="I355" i="56" s="1"/>
  <c r="H205" i="56"/>
  <c r="I205" i="56" s="1"/>
  <c r="H142" i="56"/>
  <c r="I142" i="56" s="1"/>
  <c r="H280" i="56"/>
  <c r="I280" i="56" s="1"/>
  <c r="H34" i="56"/>
  <c r="I34" i="56" s="1"/>
  <c r="H178" i="56"/>
  <c r="I178" i="56" s="1"/>
  <c r="H283" i="56"/>
  <c r="I283" i="56" s="1"/>
  <c r="H26" i="56"/>
  <c r="I26" i="56" s="1"/>
  <c r="H146" i="56"/>
  <c r="I146" i="56" s="1"/>
  <c r="H111" i="56"/>
  <c r="I111" i="56" s="1"/>
  <c r="H262" i="56"/>
  <c r="I262" i="56" s="1"/>
  <c r="H350" i="56"/>
  <c r="I350" i="56" s="1"/>
  <c r="H51" i="56"/>
  <c r="I51" i="56" s="1"/>
  <c r="H326" i="56"/>
  <c r="I326" i="56" s="1"/>
  <c r="H313" i="56"/>
  <c r="I313" i="56" s="1"/>
  <c r="H306" i="56"/>
  <c r="I306" i="56" s="1"/>
  <c r="H216" i="56"/>
  <c r="I216" i="56" s="1"/>
  <c r="H209" i="56"/>
  <c r="I209" i="56" s="1"/>
  <c r="H294" i="56"/>
  <c r="I294" i="56" s="1"/>
  <c r="H15" i="56"/>
  <c r="I15" i="56" s="1"/>
  <c r="H349" i="56"/>
  <c r="I349" i="56" s="1"/>
  <c r="C440" i="56"/>
  <c r="G18" i="56"/>
  <c r="G3" i="56"/>
  <c r="H18" i="56" l="1"/>
  <c r="I18" i="56" s="1"/>
  <c r="G440" i="56"/>
  <c r="H3" i="56"/>
  <c r="H440" i="56" l="1"/>
  <c r="I3" i="56"/>
  <c r="I440" i="56" s="1"/>
</calcChain>
</file>

<file path=xl/sharedStrings.xml><?xml version="1.0" encoding="utf-8"?>
<sst xmlns="http://schemas.openxmlformats.org/spreadsheetml/2006/main" count="8859" uniqueCount="593">
  <si>
    <t>State</t>
  </si>
  <si>
    <t>SAC</t>
  </si>
  <si>
    <t>Study Area Name</t>
  </si>
  <si>
    <t>ME</t>
  </si>
  <si>
    <t>OXFORD WEST TEL CO</t>
  </si>
  <si>
    <t>OXFORD COUNTY TEL</t>
  </si>
  <si>
    <t>UNITY TEL CO., INC.</t>
  </si>
  <si>
    <t>NH</t>
  </si>
  <si>
    <t>GRANITE STATE TEL</t>
  </si>
  <si>
    <t>DIXVILLE TEL CO</t>
  </si>
  <si>
    <t>DUNBARTON TEL CO</t>
  </si>
  <si>
    <t>VT</t>
  </si>
  <si>
    <t>FRANKLIN TEL CO - VT</t>
  </si>
  <si>
    <t>TOPSHAM TEL CO</t>
  </si>
  <si>
    <t>WAITSFIELD/FAYSTON</t>
  </si>
  <si>
    <t>VERMONT TEL. CO-VT</t>
  </si>
  <si>
    <t>NY</t>
  </si>
  <si>
    <t>CASSADAGA TEL CORP</t>
  </si>
  <si>
    <t>CHAMPLAIN TEL CO</t>
  </si>
  <si>
    <t>CROWN POINT TEL CORP</t>
  </si>
  <si>
    <t>DUNKIRK &amp; FREDONIA</t>
  </si>
  <si>
    <t>GERMANTOWN TEL CO</t>
  </si>
  <si>
    <t>ONEIDA COUNTY RURAL</t>
  </si>
  <si>
    <t>ONTARIO TEL CO, INC.</t>
  </si>
  <si>
    <t>STATE TEL CO</t>
  </si>
  <si>
    <t>TRUMANSBURG TEL CO.</t>
  </si>
  <si>
    <t>NJ</t>
  </si>
  <si>
    <t>WARWICK VALLEY-NJ</t>
  </si>
  <si>
    <t>PA</t>
  </si>
  <si>
    <t>CITIZENS - KECKSBURG</t>
  </si>
  <si>
    <t>HICKORY TEL CO</t>
  </si>
  <si>
    <t>IRONTON TEL CO</t>
  </si>
  <si>
    <t>LACKAWAXEN TELECOM</t>
  </si>
  <si>
    <t>LAUREL HIGHLAND TEL</t>
  </si>
  <si>
    <t>ARMSTRONG TEL CO-PA</t>
  </si>
  <si>
    <t>ARMSTRONG TEL NORTH</t>
  </si>
  <si>
    <t>PALMERTON TEL CO</t>
  </si>
  <si>
    <t>PENNSYLVANIA TEL CO</t>
  </si>
  <si>
    <t>SOUTH CANAAN TEL CO</t>
  </si>
  <si>
    <t>YUKON - WALTZ TEL CO</t>
  </si>
  <si>
    <t>MD</t>
  </si>
  <si>
    <t>ARMSTRONG TEL OF MD</t>
  </si>
  <si>
    <t>VA</t>
  </si>
  <si>
    <t>BUGGS ISLAND COOP</t>
  </si>
  <si>
    <t>BURKE'S GARDEN TEL</t>
  </si>
  <si>
    <t>NEW HOPE TEL COOP</t>
  </si>
  <si>
    <t>SHENANDOAH TEL CO</t>
  </si>
  <si>
    <t>SHENANDOAH TELEPHONE COMPANY - NR</t>
  </si>
  <si>
    <t>FL</t>
  </si>
  <si>
    <t>ITS TELECOMM. SYS.</t>
  </si>
  <si>
    <t>GA</t>
  </si>
  <si>
    <t>VALLEY TEL CO, LLC</t>
  </si>
  <si>
    <t>BRANTLEY TEL CO</t>
  </si>
  <si>
    <t>BULLOCH COUNTY RURAL</t>
  </si>
  <si>
    <t>DARIEN TEL CO</t>
  </si>
  <si>
    <t>ELLIJAY TEL CO</t>
  </si>
  <si>
    <t>GLENWOOD TEL CO</t>
  </si>
  <si>
    <t>HART TEL CO</t>
  </si>
  <si>
    <t>KNOLOGY OF THE VALLEY FORMERLY INTERSTATE</t>
  </si>
  <si>
    <t>PEMBROKE TEL CO</t>
  </si>
  <si>
    <t>PLANTERS RURAL COOP</t>
  </si>
  <si>
    <t>PUBLIC SERVICE TEL</t>
  </si>
  <si>
    <t>RINGGOLD TEL CO</t>
  </si>
  <si>
    <t>TRENTON TEL CO</t>
  </si>
  <si>
    <t>WAVERLY HALL, LLC</t>
  </si>
  <si>
    <t>NC</t>
  </si>
  <si>
    <t>ATLANTIC MEMBERSHIP</t>
  </si>
  <si>
    <t>BARNARDSVILLE TEL CO</t>
  </si>
  <si>
    <t>CITIZENS TEL CO</t>
  </si>
  <si>
    <t>ELLERBE TEL CO</t>
  </si>
  <si>
    <t>RANDOLPH MEMBERSHIP</t>
  </si>
  <si>
    <t>PIEDMONT MEMBERSHIP</t>
  </si>
  <si>
    <t>SALUDA MOUNTAIN TEL</t>
  </si>
  <si>
    <t>SERVICE TEL CO</t>
  </si>
  <si>
    <t>SKYLINE MEMBERSHIP</t>
  </si>
  <si>
    <t>STAR MEMBERSHIP CORP</t>
  </si>
  <si>
    <t>SURRY MEMBERSHIP</t>
  </si>
  <si>
    <t>TRI COUNTY TEL MEMBR</t>
  </si>
  <si>
    <t>WILKES MEMBERSHIP</t>
  </si>
  <si>
    <t>YADKIN VALLEY TEL</t>
  </si>
  <si>
    <t>SC</t>
  </si>
  <si>
    <t>BLUFFTON TEL. CO.</t>
  </si>
  <si>
    <t>CHESNEE TEL CO</t>
  </si>
  <si>
    <t>CHESTER TEL CO - SC</t>
  </si>
  <si>
    <t>FARMERS TEL COOP</t>
  </si>
  <si>
    <t>FORT MILL TEL CO</t>
  </si>
  <si>
    <t>HARGRAY TEL CO</t>
  </si>
  <si>
    <t>HOME TEL CO</t>
  </si>
  <si>
    <t>HORRY TEL COOP</t>
  </si>
  <si>
    <t>LANCASTER TEL CO</t>
  </si>
  <si>
    <t>LOCKHART TEL CO INC</t>
  </si>
  <si>
    <t>PALMETTO RURAL COOP</t>
  </si>
  <si>
    <t>PIEDMONT RURAL COOP</t>
  </si>
  <si>
    <t>PBT TELECOM, INC.</t>
  </si>
  <si>
    <t>RIDGEWAY TEL CO</t>
  </si>
  <si>
    <t>ROCK HILL TEL CO</t>
  </si>
  <si>
    <t>SANDHILL TEL COOP</t>
  </si>
  <si>
    <t>AL</t>
  </si>
  <si>
    <t>CASTLEBERRY TEL CO</t>
  </si>
  <si>
    <t>FARMERS TELECOM COOP</t>
  </si>
  <si>
    <t>KNOLOGY TOTAL COMMUNICATIONS</t>
  </si>
  <si>
    <t>HAYNEVILLE TEL CO</t>
  </si>
  <si>
    <t>MON-CRE TEL COOP</t>
  </si>
  <si>
    <t>MOUNDVILLE TEL CO</t>
  </si>
  <si>
    <t>PINE BELT TEL CO</t>
  </si>
  <si>
    <t>RAGLAND TEL CO</t>
  </si>
  <si>
    <t>KY</t>
  </si>
  <si>
    <t>BALLARD RURAL COOP</t>
  </si>
  <si>
    <t>BRANDENBURG TEL CO</t>
  </si>
  <si>
    <t>DUO COUNTY TEL COOP</t>
  </si>
  <si>
    <t>FOOTHILLS RURAL COOP</t>
  </si>
  <si>
    <t>GEARHEART-COALFIELDS</t>
  </si>
  <si>
    <t>LOGAN TEL. COOP. INC</t>
  </si>
  <si>
    <t>MOUNTAIN RURAL COOP</t>
  </si>
  <si>
    <t>PEOPLES RURAL COOP</t>
  </si>
  <si>
    <t>SOUTH CENTRAL RURAL</t>
  </si>
  <si>
    <t>THACKER/GRIGSBY TEL</t>
  </si>
  <si>
    <t>WEST KENTUCKY RURAL</t>
  </si>
  <si>
    <t>LA</t>
  </si>
  <si>
    <t>DELCAMBRE TEL CO</t>
  </si>
  <si>
    <t>EAST ASCENSION TEL</t>
  </si>
  <si>
    <t>KAPLAN TEL CO</t>
  </si>
  <si>
    <t>LAFOURCHE TEL CO</t>
  </si>
  <si>
    <t>NORTHEAST LOUISIANA</t>
  </si>
  <si>
    <t>RESERVE TEL CO</t>
  </si>
  <si>
    <t>STAR TEL CO</t>
  </si>
  <si>
    <t>MS</t>
  </si>
  <si>
    <t>LAKESIDE TEL. CO.</t>
  </si>
  <si>
    <t>NOXAPATER TEL CO</t>
  </si>
  <si>
    <t>SLEDGE TEL CO</t>
  </si>
  <si>
    <t>SMITHVILLE TEL CO</t>
  </si>
  <si>
    <t>TN</t>
  </si>
  <si>
    <t>ARDMORE TEL CO</t>
  </si>
  <si>
    <t>BEN LOMAND RURAL</t>
  </si>
  <si>
    <t>BLEDSOE TEL COOP</t>
  </si>
  <si>
    <t>LORETTO TEL CO</t>
  </si>
  <si>
    <t>NORTH CENTRAL COOP</t>
  </si>
  <si>
    <t>TWIN LAKES TEL COOP</t>
  </si>
  <si>
    <t>UTC OF TN</t>
  </si>
  <si>
    <t>WEST KENTUCKY RURAL TELEPHONE</t>
  </si>
  <si>
    <t>OH</t>
  </si>
  <si>
    <t>THE ARTHUR MUTUAL</t>
  </si>
  <si>
    <t>AYERSVILLE TEL CO</t>
  </si>
  <si>
    <t>BASCOM MUTUAL TEL CO</t>
  </si>
  <si>
    <t>BENTON RIDGE TEL CO</t>
  </si>
  <si>
    <t>THE CHAMPAIGN TEL CO</t>
  </si>
  <si>
    <t>MCCLURE TEL CO</t>
  </si>
  <si>
    <t>CONNEAUT TEL CO</t>
  </si>
  <si>
    <t>DOYLESTOWN TEL CO</t>
  </si>
  <si>
    <t>FARMERS MUTUAL TEL</t>
  </si>
  <si>
    <t>FORT JENNINGS TEL CO</t>
  </si>
  <si>
    <t>GLANDORF TEL CO</t>
  </si>
  <si>
    <t>KALIDA TEL CO</t>
  </si>
  <si>
    <t>MINFORD TEL CO</t>
  </si>
  <si>
    <t>OTTOVILLE MUTUAL</t>
  </si>
  <si>
    <t>SHERWOOD MUTUAL TEL</t>
  </si>
  <si>
    <t>VAUGHNSVILLE TEL CO</t>
  </si>
  <si>
    <t>MI</t>
  </si>
  <si>
    <t>ALLENDALE TEL CO</t>
  </si>
  <si>
    <t>BLANCHARD TEL ASSN</t>
  </si>
  <si>
    <t>BLOOMINGDALE TEL CO</t>
  </si>
  <si>
    <t>CLIMAX TEL CO</t>
  </si>
  <si>
    <t>DEERFIELD FARMERS</t>
  </si>
  <si>
    <t>DRENTHE TEL CO</t>
  </si>
  <si>
    <t>ACE TEL OF MICHIGAN</t>
  </si>
  <si>
    <t>LENNON TEL CO</t>
  </si>
  <si>
    <t>OGDEN TEL CO</t>
  </si>
  <si>
    <t>PIGEON TEL CO</t>
  </si>
  <si>
    <t>SPRINGPORT TEL CO</t>
  </si>
  <si>
    <t>WALDRON TEL CO</t>
  </si>
  <si>
    <t>WINN TEL CO</t>
  </si>
  <si>
    <t>ACE TELEPHONE CO. OF MI, INC. (OLD MISSION)</t>
  </si>
  <si>
    <t>IN</t>
  </si>
  <si>
    <t>CITIZENS TEL CORP</t>
  </si>
  <si>
    <t>CLAY COUNTY RURAL TEL COOP D/B/A ENDEAVOR COMMUNICATIONS</t>
  </si>
  <si>
    <t>CRAIGVILLE TEL CO</t>
  </si>
  <si>
    <t>DAVIESS-MARTIN/RTC</t>
  </si>
  <si>
    <t>GEETINGSVILLE TEL CO</t>
  </si>
  <si>
    <t>HANCOCK TELECOM</t>
  </si>
  <si>
    <t>LIGONIER TEL CO</t>
  </si>
  <si>
    <t>MONON TEL CO</t>
  </si>
  <si>
    <t>MULBERRY COOP TEL CO</t>
  </si>
  <si>
    <t>NEW LISBON TEL CO</t>
  </si>
  <si>
    <t>NEW PARIS TEL INC</t>
  </si>
  <si>
    <t>NORTHWESTERN INDIANA</t>
  </si>
  <si>
    <t>PERRY-SPENCER RURAL</t>
  </si>
  <si>
    <t>PULASKI-WHITE RURAL</t>
  </si>
  <si>
    <t>ROCHESTER TEL CO</t>
  </si>
  <si>
    <t>SE INDIANA RURAL</t>
  </si>
  <si>
    <t>SUNMAN TELECOMM CORP</t>
  </si>
  <si>
    <t>SWAYZEE TEL CO</t>
  </si>
  <si>
    <t>SWEETSER RURAL TEL</t>
  </si>
  <si>
    <t>WASHINGTON CTY RURAL</t>
  </si>
  <si>
    <t>YEOMAN TEL CO, INC</t>
  </si>
  <si>
    <t>WI</t>
  </si>
  <si>
    <t>CHEQUAMEGON COM COOP</t>
  </si>
  <si>
    <t>CHIBARDUN TEL COOP</t>
  </si>
  <si>
    <t>CITIZENS TEL COOP-WI</t>
  </si>
  <si>
    <t>COCHRANE COOP TEL CO</t>
  </si>
  <si>
    <t>LAKEFIELD TEL CO</t>
  </si>
  <si>
    <t>LA VALLE TEL COOP</t>
  </si>
  <si>
    <t>LEMONWEIR VALLEY TEL</t>
  </si>
  <si>
    <t>LUCK TEL CO</t>
  </si>
  <si>
    <t>MARQUETTE-ADAMS COOP</t>
  </si>
  <si>
    <t>MILLTOWN MUTUAL TEL</t>
  </si>
  <si>
    <t>NELSON TEL COOP</t>
  </si>
  <si>
    <t>NIAGARA TEL CO</t>
  </si>
  <si>
    <t>BAYLAND TEL CO</t>
  </si>
  <si>
    <t>PRICE COUNTY TEL CO</t>
  </si>
  <si>
    <t>NORTHEAST TEL CO</t>
  </si>
  <si>
    <t>SHARON TEL CO</t>
  </si>
  <si>
    <t>SIREN TEL CO, INC</t>
  </si>
  <si>
    <t>SPRING VALLEY TEL CO</t>
  </si>
  <si>
    <t>W. WISCONSIN TELCOM</t>
  </si>
  <si>
    <t>WOOD COUNTY TEL CO</t>
  </si>
  <si>
    <t>IL</t>
  </si>
  <si>
    <t>EGYPTIAN COOP ASSN</t>
  </si>
  <si>
    <t>GRANDVIEW MUTUAL TEL</t>
  </si>
  <si>
    <t>GRIDLEY TEL CO</t>
  </si>
  <si>
    <t>HARRISONVILLE TEL CO</t>
  </si>
  <si>
    <t>HOME TEL CO-ST JACOB</t>
  </si>
  <si>
    <t>LA HARPE TEL CO</t>
  </si>
  <si>
    <t>LEAF RIVER TEL CO</t>
  </si>
  <si>
    <t>MCDONOUGH TEL COOP</t>
  </si>
  <si>
    <t>MADISON TEL CO</t>
  </si>
  <si>
    <t>MARSEILLES TEL CO</t>
  </si>
  <si>
    <t>METAMORA TEL CO</t>
  </si>
  <si>
    <t>MONTROSE MUTUAL TEL</t>
  </si>
  <si>
    <t>ONEIDA TEL EXCHANGE</t>
  </si>
  <si>
    <t>VIOLA HOME TEL CO</t>
  </si>
  <si>
    <t>WABASH TEL COOP, INC</t>
  </si>
  <si>
    <t>IA</t>
  </si>
  <si>
    <t>ALPINE COMM.</t>
  </si>
  <si>
    <t>CASCADE COMM. CO.</t>
  </si>
  <si>
    <t>CLEAR LAKE INDEPEND</t>
  </si>
  <si>
    <t>COLO TEL CO</t>
  </si>
  <si>
    <t>DUMONT TEL CO</t>
  </si>
  <si>
    <t>DUNKERTON TEL COOP</t>
  </si>
  <si>
    <t>ELLSWORTH COOP ASSN</t>
  </si>
  <si>
    <t>MINBURN TELECOMM.</t>
  </si>
  <si>
    <t>FARMERS COOP TEL CO</t>
  </si>
  <si>
    <t>FARMERS &amp; MERCHANTS</t>
  </si>
  <si>
    <t>FARMERS MUTUAL COOP</t>
  </si>
  <si>
    <t>FARMERS TEL CO - BAT</t>
  </si>
  <si>
    <t>FARMERS TEL CO -RICE</t>
  </si>
  <si>
    <t>GOLDFIELD TEL CO</t>
  </si>
  <si>
    <t>GRISWOLD CO-OP TEL</t>
  </si>
  <si>
    <t>HUXLEY COMM. COOP.</t>
  </si>
  <si>
    <t>IAMO TEL CO - IA</t>
  </si>
  <si>
    <t>KALONA COOP TEL CO</t>
  </si>
  <si>
    <t>KEYSTONE FRMS COOP</t>
  </si>
  <si>
    <t>LA PORTE CITY TEL CO</t>
  </si>
  <si>
    <t>LEHIGH VALLEY COOP</t>
  </si>
  <si>
    <t>MINBURN TEL CO</t>
  </si>
  <si>
    <t>MUTUAL TEL CO</t>
  </si>
  <si>
    <t>MEDIAPOLIS TEL CO</t>
  </si>
  <si>
    <t>OGDEN TEL CO - IA</t>
  </si>
  <si>
    <t>PALO COOP TEL ASSN</t>
  </si>
  <si>
    <t>PANORA COMM COOP</t>
  </si>
  <si>
    <t>PRAIRIEBURG TEL CO</t>
  </si>
  <si>
    <t>PRESTON TEL CO</t>
  </si>
  <si>
    <t>RINGSTED TEL CO</t>
  </si>
  <si>
    <t>ROYAL TEL CO</t>
  </si>
  <si>
    <t>SOUTH SLOPE COOP TEL</t>
  </si>
  <si>
    <t>SPRINGVILLE COOP TEL</t>
  </si>
  <si>
    <t>SWISHER TEL CO</t>
  </si>
  <si>
    <t>STRATFORD MUTUAL TEL</t>
  </si>
  <si>
    <t>UNITED FARMERS TEL</t>
  </si>
  <si>
    <t>VAN HORNE COOP TEL</t>
  </si>
  <si>
    <t>VENTURA TEL CO, INC</t>
  </si>
  <si>
    <t>VILLISCA FARMERS TEL</t>
  </si>
  <si>
    <t>WELLMAN COOP TEL</t>
  </si>
  <si>
    <t>WEST LIBERTY TEL CO</t>
  </si>
  <si>
    <t>WILTON TEL CO</t>
  </si>
  <si>
    <t>MN</t>
  </si>
  <si>
    <t>ACE TEL ASSN-MN</t>
  </si>
  <si>
    <t>CITY OF BARNESVILLE</t>
  </si>
  <si>
    <t>CONSOLIDATED TEL CO</t>
  </si>
  <si>
    <t>EMILY COOP TEL CO</t>
  </si>
  <si>
    <t>MANCHESTER-HARTLAND</t>
  </si>
  <si>
    <t>SCOTT RICE -INTEGRA</t>
  </si>
  <si>
    <t>CROSSLAKE TEL CO</t>
  </si>
  <si>
    <t>NE</t>
  </si>
  <si>
    <t>THREE RIVER TELCO</t>
  </si>
  <si>
    <t>CAMBRIDGE TEL CO -NE</t>
  </si>
  <si>
    <t>COZAD TEL CO</t>
  </si>
  <si>
    <t>DILLER TEL CO</t>
  </si>
  <si>
    <t>GLENWOOD TEL MEMBER</t>
  </si>
  <si>
    <t>HARTINGTON TEL CO</t>
  </si>
  <si>
    <t>HARTMAN TEL EXCH INC</t>
  </si>
  <si>
    <t>HEMINGFORD COOP TEL</t>
  </si>
  <si>
    <t>HENDERSON CO-OP TEL</t>
  </si>
  <si>
    <t>HERSHEY COOP TEL CO</t>
  </si>
  <si>
    <t>GLENWOOD NETWORK SERVICES, INC</t>
  </si>
  <si>
    <t>PLAINVIEW TEL CO</t>
  </si>
  <si>
    <t>SE NEBRASKA TEL CO</t>
  </si>
  <si>
    <t>STANTON TELECOM INC.</t>
  </si>
  <si>
    <t>WAUNETA TEL CO</t>
  </si>
  <si>
    <t>BENKELMAN TEL CO</t>
  </si>
  <si>
    <t>ND</t>
  </si>
  <si>
    <t>CONSOLIDATED TELCOM</t>
  </si>
  <si>
    <t>MIDSTATE TEL CO</t>
  </si>
  <si>
    <t>NORTHWEST COMM COOP</t>
  </si>
  <si>
    <t>RESERVATION TEL COOP</t>
  </si>
  <si>
    <t>W. RIVER TELECOM.</t>
  </si>
  <si>
    <t>MIDSTATE COMM.</t>
  </si>
  <si>
    <t>SRT COMMUNICATIONS</t>
  </si>
  <si>
    <t>SD</t>
  </si>
  <si>
    <t>CHEYENNE RIVER SIOUX</t>
  </si>
  <si>
    <t>BERESFORD MUNICIPAL</t>
  </si>
  <si>
    <t>CITY OF BROOKINGS</t>
  </si>
  <si>
    <t>CITY OF FAITH MUNIC</t>
  </si>
  <si>
    <t>JEFFERSON TEL CO -SD</t>
  </si>
  <si>
    <t>KENNEBEC TEL CO</t>
  </si>
  <si>
    <t>WEST RIVER(MOBRIDGE)</t>
  </si>
  <si>
    <t>RC TECHNOLOGIES</t>
  </si>
  <si>
    <t>SANTEL COMM. COOP.</t>
  </si>
  <si>
    <t>VALLEY TELECOMM.</t>
  </si>
  <si>
    <t>AR</t>
  </si>
  <si>
    <t>CENTRAL ARKANSAS TEL</t>
  </si>
  <si>
    <t>CLEVELAND COUNTY TEL</t>
  </si>
  <si>
    <t>DECATUR TEL CO INC</t>
  </si>
  <si>
    <t>LAVACA TEL CO-AR</t>
  </si>
  <si>
    <t>MADISON COUNTY TEL</t>
  </si>
  <si>
    <t>NORTH ARKANSAS TEL</t>
  </si>
  <si>
    <t>PRAIRIE GROVE TEL CO</t>
  </si>
  <si>
    <t>RICE BELT TEL CO</t>
  </si>
  <si>
    <t>SW ARKANSAS TEL COOP</t>
  </si>
  <si>
    <t>KS</t>
  </si>
  <si>
    <t>BLUE VALLEY TELE-COM</t>
  </si>
  <si>
    <t>COLUMBUS TELEPHONE</t>
  </si>
  <si>
    <t>COUNCIL GROVE TEL CO</t>
  </si>
  <si>
    <t>CUNNINGHAM TEL CO</t>
  </si>
  <si>
    <t>ELKHART TEL CO INC</t>
  </si>
  <si>
    <t>GOLDEN BELT TEL ASSN</t>
  </si>
  <si>
    <t>GORHAM TEL CO</t>
  </si>
  <si>
    <t>KANOKLA TEL ASSN-KS</t>
  </si>
  <si>
    <t>MADISON TEL., LLC</t>
  </si>
  <si>
    <t>PEOPLES TELECOM LLC</t>
  </si>
  <si>
    <t>PIONEER TEL ASSN INC</t>
  </si>
  <si>
    <t>CRAW-KAN TEL COOP</t>
  </si>
  <si>
    <t>RAINBOW TELECOM</t>
  </si>
  <si>
    <t>S &amp; T TEL COOP ASSN</t>
  </si>
  <si>
    <t>S. CENTRAL TEL - KS</t>
  </si>
  <si>
    <t>SOUTHERN KANSAS TEL</t>
  </si>
  <si>
    <t>TRI-COUNTY TEL ASSN</t>
  </si>
  <si>
    <t>UNITED TEL ASSN</t>
  </si>
  <si>
    <t>WAMEGO TEL CO INC</t>
  </si>
  <si>
    <t>WHEAT STATE TEL, INC</t>
  </si>
  <si>
    <t>WILSON TEL CO INC</t>
  </si>
  <si>
    <t>TOTAH COMMUNICATIONS</t>
  </si>
  <si>
    <t>MO</t>
  </si>
  <si>
    <t>BPS TEL. CO.</t>
  </si>
  <si>
    <t>IAMO TEL CO - MO</t>
  </si>
  <si>
    <t>ALMA COMM. CO.</t>
  </si>
  <si>
    <t>OZARK TEL. CO.</t>
  </si>
  <si>
    <t>FARBER TEL CO</t>
  </si>
  <si>
    <t>GOODMAN TEL CO</t>
  </si>
  <si>
    <t>GRANBY TEL CO - MO</t>
  </si>
  <si>
    <t>KINGDOM TELEPHONE CO</t>
  </si>
  <si>
    <t>MCDONALD COUNTY TEL</t>
  </si>
  <si>
    <t>MILLER TEL CO - MO</t>
  </si>
  <si>
    <t>NE MISSOURI RURAL</t>
  </si>
  <si>
    <t>SENECA TEL CO</t>
  </si>
  <si>
    <t>OK</t>
  </si>
  <si>
    <t>LAVACA TEL CO-OK</t>
  </si>
  <si>
    <t>KANOKLA TEL ASSN-OK</t>
  </si>
  <si>
    <t>S. CENTRAL TEL - OK</t>
  </si>
  <si>
    <t>BEGGS TEL CO</t>
  </si>
  <si>
    <t>BIXBY TEL CO</t>
  </si>
  <si>
    <t>CANADIAN VALLEY TEL</t>
  </si>
  <si>
    <t>CENTRAL OKLAHOMA TEL</t>
  </si>
  <si>
    <t>CHICKASAW TEL CO</t>
  </si>
  <si>
    <t>GRAND TEL CO INC</t>
  </si>
  <si>
    <t>MEDICINE PARK TEL CO</t>
  </si>
  <si>
    <t>PANHANDLE TEL COOP</t>
  </si>
  <si>
    <t>PINE TELEPHONE CO</t>
  </si>
  <si>
    <t>SHIDLER TEL CO</t>
  </si>
  <si>
    <t>TERRAL TEL CO</t>
  </si>
  <si>
    <t>WYANDOTTE TEL CO</t>
  </si>
  <si>
    <t>TX</t>
  </si>
  <si>
    <t>BLOSSOM TEL CO</t>
  </si>
  <si>
    <t>BIG BEND TEL CO INC</t>
  </si>
  <si>
    <t>BRAZORIA TEL CO</t>
  </si>
  <si>
    <t>COMMUNITY TEL CO</t>
  </si>
  <si>
    <t>DELL TEL. CO-OP - TX</t>
  </si>
  <si>
    <t>EASTEX TEL COOP INC</t>
  </si>
  <si>
    <t>ELECTRA TELEPHONE CO</t>
  </si>
  <si>
    <t>BORDER TO BORDER</t>
  </si>
  <si>
    <t>GANADO TELEPHONE CO</t>
  </si>
  <si>
    <t>GUADALUPE VALLEY TEL</t>
  </si>
  <si>
    <t>ALENCO COMMUNICATION</t>
  </si>
  <si>
    <t>ETS TEL. CO., INC.</t>
  </si>
  <si>
    <t>LA WARD TEL EXCHANGE</t>
  </si>
  <si>
    <t>LAKE LIVINGSTON TEL</t>
  </si>
  <si>
    <t>LIPAN TEL CO</t>
  </si>
  <si>
    <t>LIVINGSTON TEL CO</t>
  </si>
  <si>
    <t>MUENSTER DBA NORTEX</t>
  </si>
  <si>
    <t>PEOPLES TEL COOP -TX</t>
  </si>
  <si>
    <t>SOUTHWEST TEXAS TEL</t>
  </si>
  <si>
    <t>TATUM TEL CO</t>
  </si>
  <si>
    <t>VALLEY TEL CO-OP -TX</t>
  </si>
  <si>
    <t>AZ</t>
  </si>
  <si>
    <t>SAN CARLOS APACHE</t>
  </si>
  <si>
    <t>GILA RIVER TELECOM.</t>
  </si>
  <si>
    <t>FORT MOJAVE TEL, INC</t>
  </si>
  <si>
    <t>MIDVALE-AZ</t>
  </si>
  <si>
    <t>CO</t>
  </si>
  <si>
    <t>BLANCA TEL CO</t>
  </si>
  <si>
    <t>NUNN TEL CO</t>
  </si>
  <si>
    <t>ID</t>
  </si>
  <si>
    <t>ALBION TEL CO-ATC</t>
  </si>
  <si>
    <t>CUSTER TEL COOP</t>
  </si>
  <si>
    <t>FILER MUTUAL TEL -ID</t>
  </si>
  <si>
    <t>MIDVALE TEL EXCH INC</t>
  </si>
  <si>
    <t>DIRECT COMM-ROCKLAND</t>
  </si>
  <si>
    <t>MT</t>
  </si>
  <si>
    <t>INTERBEL TEL COOP</t>
  </si>
  <si>
    <t>3-RIVERS TEL COOP</t>
  </si>
  <si>
    <t>TRIANGLE TEL COOP</t>
  </si>
  <si>
    <t>CENTRAL MONTANA</t>
  </si>
  <si>
    <t>NM</t>
  </si>
  <si>
    <t>MESCALERO APACHE</t>
  </si>
  <si>
    <t>DELL TEL CO-OP - NM</t>
  </si>
  <si>
    <t>BACA VALLEY TEL CO</t>
  </si>
  <si>
    <t>ENMR TEL COOP INC-NM</t>
  </si>
  <si>
    <t>LA JICARITA RURAL</t>
  </si>
  <si>
    <t>LEACO RURAL TEL COOP</t>
  </si>
  <si>
    <t>TULAROSA BASIN TEL.</t>
  </si>
  <si>
    <t>PENASCO VALLEY TEL</t>
  </si>
  <si>
    <t>SACRED WIND</t>
  </si>
  <si>
    <t>UT</t>
  </si>
  <si>
    <t>DIRECT COMMUNICATIONS CEDAR VALLEY, LLC</t>
  </si>
  <si>
    <t>EMRY DBA EMRY TELCOM</t>
  </si>
  <si>
    <t>MANTI TEL CO</t>
  </si>
  <si>
    <t>SOUTH CENTRAL UTAH</t>
  </si>
  <si>
    <t>WY</t>
  </si>
  <si>
    <t>TRI COUNTY TEL ASSN</t>
  </si>
  <si>
    <t>WA</t>
  </si>
  <si>
    <t>BEAVER CREEK TELEPHONE COMPANY</t>
  </si>
  <si>
    <t>HAT ISLAND TEL CO</t>
  </si>
  <si>
    <t>HOOD CANAL TEL CO</t>
  </si>
  <si>
    <t>KALAMA TEL CO</t>
  </si>
  <si>
    <t>MASHELL TELECOM INC</t>
  </si>
  <si>
    <t>ST JOHN TEL CO</t>
  </si>
  <si>
    <t>TENINO TELEPHONE CO</t>
  </si>
  <si>
    <t>TOLEDO TELEPHONE CO</t>
  </si>
  <si>
    <t>WESTERN WAHKIAKUM</t>
  </si>
  <si>
    <t>WHIDBEY TEL CO.</t>
  </si>
  <si>
    <t>OR</t>
  </si>
  <si>
    <t>BEAVER CREEK COOP</t>
  </si>
  <si>
    <t>CANBY TEL ASSN</t>
  </si>
  <si>
    <t>CLEAR CREEK MUTUAL</t>
  </si>
  <si>
    <t>COLTON TEL CO</t>
  </si>
  <si>
    <t>EAGLE TEL SYSTEMS</t>
  </si>
  <si>
    <t>GERVAIS TELEPHONE CO</t>
  </si>
  <si>
    <t>MOLALLA TEL CO.</t>
  </si>
  <si>
    <t>MONITOR COOP TEL</t>
  </si>
  <si>
    <t>MT. ANGEL TEL CO.</t>
  </si>
  <si>
    <t>NEHALEM TELECOMM.</t>
  </si>
  <si>
    <t>OREGON-IDAHO UTIL.</t>
  </si>
  <si>
    <t>PEOPLES TEL CO. - OR</t>
  </si>
  <si>
    <t>SCIO MUTUAL TEL ASSN</t>
  </si>
  <si>
    <t>STAYTON COOP TEL CO</t>
  </si>
  <si>
    <t>CA</t>
  </si>
  <si>
    <t>CALAVERAS TEL CO</t>
  </si>
  <si>
    <t>FORESTHILL TEL CO.</t>
  </si>
  <si>
    <t>KERMAN TELEPHONE CO</t>
  </si>
  <si>
    <t>THE PONDEROSA TEL CO</t>
  </si>
  <si>
    <t>SIERRA TELEPHONE CO</t>
  </si>
  <si>
    <t>THE SISKIYOU TEL CO</t>
  </si>
  <si>
    <t>VOLCANO TEL CO</t>
  </si>
  <si>
    <t>NV</t>
  </si>
  <si>
    <t>CHURCHILL-CC COMM.</t>
  </si>
  <si>
    <t>HUMBOLDT TEL CO</t>
  </si>
  <si>
    <t>GU</t>
  </si>
  <si>
    <t>GTA TELECOM, LLC</t>
  </si>
  <si>
    <t>Revenue Type</t>
  </si>
  <si>
    <t>R</t>
  </si>
  <si>
    <t>SVS Forecasted</t>
  </si>
  <si>
    <t>Sums</t>
  </si>
  <si>
    <t>CAF BLS  (plus True Up)</t>
  </si>
  <si>
    <t>True Up</t>
  </si>
  <si>
    <t xml:space="preserve">CAF BLS Attributed to True Up </t>
  </si>
  <si>
    <t xml:space="preserve"> Total CAF BLS </t>
  </si>
  <si>
    <t>Budget for HCLS and CAF BLS RoR Support Mechanisms</t>
  </si>
  <si>
    <t>* For the purpose of calculating CAF BLS under section 54.901, and consistent with section 69.132 of the Commission’s rules, a consumer broadband-only loop is a line provided by a rate-of-return incumbent local exchange carrier to a customer without regulated local exchange voice service, for use in connection with fixed Broadband Internet access service, as defined in section 8.2 of the Commission’s rules.</t>
  </si>
  <si>
    <t>CAF BLS Attributed to Common Line Loops</t>
  </si>
  <si>
    <t>Projected CAF BLS for Common Line Loops (Before Budget Adjustment)</t>
  </si>
  <si>
    <r>
      <t>Projected CAF BLS for Consumer Broadband-Only Loops (Before Budget Adjustment)</t>
    </r>
    <r>
      <rPr>
        <b/>
        <vertAlign val="superscript"/>
        <sz val="11"/>
        <color theme="1"/>
        <rFont val="Calibri"/>
        <family val="2"/>
        <scheme val="minor"/>
      </rPr>
      <t>*</t>
    </r>
  </si>
  <si>
    <r>
      <t>CAF BLS Attributed to Broadband-Only Loops</t>
    </r>
    <r>
      <rPr>
        <b/>
        <vertAlign val="superscript"/>
        <sz val="11"/>
        <color theme="1"/>
        <rFont val="Calibri"/>
        <family val="2"/>
        <scheme val="minor"/>
      </rPr>
      <t>*</t>
    </r>
    <r>
      <rPr>
        <b/>
        <sz val="11"/>
        <color theme="1"/>
        <rFont val="Calibri"/>
        <family val="2"/>
        <scheme val="minor"/>
      </rPr>
      <t xml:space="preserve"> </t>
    </r>
  </si>
  <si>
    <r>
      <rPr>
        <vertAlign val="superscript"/>
        <sz val="11"/>
        <color theme="1"/>
        <rFont val="Calibri"/>
        <family val="2"/>
        <scheme val="minor"/>
      </rPr>
      <t>*</t>
    </r>
    <r>
      <rPr>
        <sz val="11"/>
        <color theme="1"/>
        <rFont val="Calibri"/>
        <family val="2"/>
        <scheme val="minor"/>
      </rPr>
      <t xml:space="preserve"> For the purpose of calculating CAF BLS under section 54.901, and consistent with section 69.132 of the Commission’s rules, a consumer broadband-only loop is a line provided by a rate-of-return incumbent local exchange carrier to a customer without regulated local exchange voice service, for use in connection with fixed Broadband Internet access service, as defined in section 8.2 of the Commission’s rules.</t>
    </r>
  </si>
  <si>
    <r>
      <t>CAF BLS Based on Consumer Broadband-Only Loops</t>
    </r>
    <r>
      <rPr>
        <b/>
        <vertAlign val="superscript"/>
        <sz val="11"/>
        <color theme="1"/>
        <rFont val="Calibri"/>
        <family val="2"/>
        <scheme val="minor"/>
      </rPr>
      <t>*</t>
    </r>
  </si>
  <si>
    <t>CAF BLS Based on Common Line Loops</t>
  </si>
  <si>
    <t xml:space="preserve">Forecasted HCL </t>
  </si>
  <si>
    <t>N</t>
  </si>
  <si>
    <t>Y</t>
  </si>
  <si>
    <t>Acquired Exchange (Y/N)</t>
  </si>
  <si>
    <t>Total Forecasted</t>
  </si>
  <si>
    <t>HCLS (plus SVS)</t>
  </si>
  <si>
    <t>FMTC-I35, INC.</t>
  </si>
  <si>
    <t>UNITEL, INC.</t>
  </si>
  <si>
    <t>ALTEVA WARWICK</t>
  </si>
  <si>
    <t>SHENANDOAH - NR</t>
  </si>
  <si>
    <t>KNOLOGY - VALLEY</t>
  </si>
  <si>
    <t>COMPORIUM, INC.</t>
  </si>
  <si>
    <t>KNOLOGY TOTAL COMM</t>
  </si>
  <si>
    <t>UTC-TN-UNITED COMM</t>
  </si>
  <si>
    <t>WEST KY COOP-TN</t>
  </si>
  <si>
    <t>ACE-MI ALLENDALE</t>
  </si>
  <si>
    <t>BLANCHARD TEL. CO.</t>
  </si>
  <si>
    <t>ACE-MI DRENTHE</t>
  </si>
  <si>
    <t>ACE-MI OLD MISSION</t>
  </si>
  <si>
    <t>CLAY DBA ENDEAVOR</t>
  </si>
  <si>
    <t>HANCOCK DBA NINESTAR</t>
  </si>
  <si>
    <t>LIGHTSTREAM</t>
  </si>
  <si>
    <t>SMITHVILLE COMM.</t>
  </si>
  <si>
    <t>SUNMAN - ENHANCED</t>
  </si>
  <si>
    <t>CHEQUAMEGON COM
COOP</t>
  </si>
  <si>
    <t>LAKELAND-LUCK</t>
  </si>
  <si>
    <t>NELSON COMM COOP</t>
  </si>
  <si>
    <t>BAYLAND TEL, LLC</t>
  </si>
  <si>
    <t>WABASH COMM CO-OP</t>
  </si>
  <si>
    <t>FMTC-I35 (SWT)</t>
  </si>
  <si>
    <t>SO. SLOPE-SWISHER</t>
  </si>
  <si>
    <t>TRI-CO/CROSSLAKE</t>
  </si>
  <si>
    <t>HARTINGTON TELECOM</t>
  </si>
  <si>
    <t>GLENWOOD NET SRV</t>
  </si>
  <si>
    <t>SE NEBRASKA COMM INC</t>
  </si>
  <si>
    <t>BPS Tel. Co.</t>
  </si>
  <si>
    <t>Ozark Tel. Co.</t>
  </si>
  <si>
    <t>GANADO TEL.</t>
  </si>
  <si>
    <t>SOUTHWEST TEXAS COMM</t>
  </si>
  <si>
    <t>BLANCA NETWORKS</t>
  </si>
  <si>
    <t>TRIANGLE-CMC</t>
  </si>
  <si>
    <t>Tularosa Basin Tel.</t>
  </si>
  <si>
    <t>DIRECTCOMM-CEDAR VAL</t>
  </si>
  <si>
    <t>EMRY dba EMRY TELCOM</t>
  </si>
  <si>
    <t>SKYLINE TELECOM CO.</t>
  </si>
  <si>
    <t>ST. JOHN TEL.</t>
  </si>
  <si>
    <t>GERVAIS-DATAVISION</t>
  </si>
  <si>
    <t>CANBY-MT ANGEL</t>
  </si>
  <si>
    <t>FORESTHILL-SEBASTIAN</t>
  </si>
  <si>
    <t>KERMAN TEL-SEBASTIAN</t>
  </si>
  <si>
    <t>TELEGUAM HOLDINGS</t>
  </si>
  <si>
    <t>Ratio of  Budget/Forecasted Amount</t>
  </si>
  <si>
    <t>Summary of Forecasted Individual Mechanisms</t>
  </si>
  <si>
    <t xml:space="preserve">Sum HCLS and CAF BLS Forecasted Amount </t>
  </si>
  <si>
    <t>Source:</t>
  </si>
  <si>
    <t>Total Amount After ProRata</t>
  </si>
  <si>
    <t>Projected HCL Support</t>
  </si>
  <si>
    <t>Projected SVS Support</t>
  </si>
  <si>
    <t>Pro Rata Support Keep Factor (aka Adjustment Factor)</t>
  </si>
  <si>
    <t>Budget Adjustment Keep Factor  (Minimum of above ratio and 1)</t>
  </si>
  <si>
    <t>Total Projected Support (excludes true-ups)</t>
  </si>
  <si>
    <t>ST</t>
  </si>
  <si>
    <t xml:space="preserve">CAF BLS projections modeled using assumptions pursuant to 
Appendix D of the 2018 USF Reform Order </t>
  </si>
  <si>
    <t xml:space="preserve"> </t>
  </si>
  <si>
    <t>Annual CAF BLS Forecasted Support Amounts Before Budget Control Adjustments</t>
  </si>
  <si>
    <t>Annual HCLS Forecasted Support Amounts Before Budget Control Adjustments</t>
  </si>
  <si>
    <t>Annual SVS Forecasted Support Amounts Before Budget Control Adjustments</t>
  </si>
  <si>
    <t>BLS</t>
  </si>
  <si>
    <t>HCLS</t>
  </si>
  <si>
    <t>SVS</t>
  </si>
  <si>
    <t>Projected  Total CAF BLS Support Excluding True-ups</t>
  </si>
  <si>
    <t>Projected High Cost Support Before true-ups but after Budget Adjustment</t>
  </si>
  <si>
    <t>Projected High Cost Support Before true-ups and after Budget Adjustment and Minimum Threshold</t>
  </si>
  <si>
    <t xml:space="preserve">BLS True-ups After Budget Adjustment </t>
  </si>
  <si>
    <t>BLS True-Ups (Before Budget Adjustment)</t>
  </si>
  <si>
    <t>High Cost Support After Budget Control Mechanism (Includes Projected Support and BLS True-ups)</t>
  </si>
  <si>
    <t>Annual Legacy Support Calculations</t>
  </si>
  <si>
    <t>BLS True-ups Plus BLS Support (Both After Budget Control Mechanism)</t>
  </si>
  <si>
    <t>BLS True-Up (Before Budget Adjustment)</t>
  </si>
  <si>
    <t>High Cost Support Breakout (Excluding True-ups) After Budget Control Mechanism</t>
  </si>
  <si>
    <t xml:space="preserve"> ACAM/ACAM II/AK Plan Study Area (Y/N)</t>
  </si>
  <si>
    <t>Total Amount After Minimum Threshold</t>
  </si>
  <si>
    <t>Note:  5-year forecasts for merged study areas have been combined.  Also, this list shows 5-year projections for SACs receiving legacy support.</t>
  </si>
  <si>
    <t>Notes:</t>
  </si>
  <si>
    <r>
      <t>4</t>
    </r>
    <r>
      <rPr>
        <b/>
        <vertAlign val="superscript"/>
        <sz val="11"/>
        <color theme="1"/>
        <rFont val="Calibri"/>
        <family val="2"/>
        <scheme val="minor"/>
      </rPr>
      <t>th</t>
    </r>
    <r>
      <rPr>
        <b/>
        <sz val="11"/>
        <color theme="1"/>
        <rFont val="Calibri"/>
        <family val="2"/>
        <scheme val="minor"/>
      </rPr>
      <t xml:space="preserve"> Year (2022)</t>
    </r>
  </si>
  <si>
    <r>
      <t>5</t>
    </r>
    <r>
      <rPr>
        <b/>
        <vertAlign val="superscript"/>
        <sz val="11"/>
        <color theme="1"/>
        <rFont val="Calibri"/>
        <family val="2"/>
        <scheme val="minor"/>
      </rPr>
      <t xml:space="preserve">th </t>
    </r>
    <r>
      <rPr>
        <b/>
        <sz val="11"/>
        <color theme="1"/>
        <rFont val="Calibri"/>
        <family val="2"/>
        <scheme val="minor"/>
      </rPr>
      <t>Year (2023)</t>
    </r>
  </si>
  <si>
    <t>Budget Adjustment Keep Factor in Percentage Format</t>
  </si>
  <si>
    <t>Budget Control Adjustment Factor</t>
  </si>
  <si>
    <t>Industry-Wide Reduction After Minimum Threshold in Percentage Format</t>
  </si>
  <si>
    <t>suppport</t>
  </si>
  <si>
    <t>tu</t>
  </si>
  <si>
    <t>Calculate Budget Control Factor 2022-2023</t>
  </si>
  <si>
    <t>4th Year of NECA 5-Year Forecast</t>
  </si>
  <si>
    <t>Minimum Threshold (Lesser of Total Projected Support Excluding True-ups and 4th of NECA 5-Year Forecast)</t>
  </si>
  <si>
    <t>Values in this Budget Analysis may differ from the quarterly USAC filings at the FCC.  Data represented in the quarterly USAC filings are as of a prior time period whereas the Budget Analysis encompasses current 3Q22 forecast amounts.</t>
  </si>
  <si>
    <t>New budget based on ROR order (2021/2022 Budget (approx. $1.18 billion) increased by inflation of 1.30%</t>
  </si>
  <si>
    <t>Support Attributions for 2022-2023</t>
  </si>
  <si>
    <t>3Q22 forecasted amount for HCLS, SVS, BLS (post $200 cap) and BLS True-up (post $225 cap (Jan-Dec 2020))</t>
  </si>
  <si>
    <r>
      <t xml:space="preserve">In </t>
    </r>
    <r>
      <rPr>
        <sz val="11"/>
        <color rgb="FF000000"/>
        <rFont val="Calibri"/>
        <family val="2"/>
        <scheme val="minor"/>
      </rPr>
      <t>the Order released May 10, 2022 (FCC 22-32), the Commission waived  for one year application of the current budget control mechanism for rate-of-return carriers that receive high-cost universal service support from legacy mechanisms.  Therefore, no budget constraint will be applied for the July 2022 to June 2023 tariff year.  The numbers in this spreadsheet represent the budget constraint that would have been in effect had the Commission not waived its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</si>
</sst>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000_);\(#,##0.0000000\)"/>
    <numFmt numFmtId="167" formatCode="&quot;$&quot;#,##0"/>
    <numFmt numFmtId="168" formatCode="0_);\(0\)"/>
    <numFmt numFmtId="169" formatCode="0.0000000"/>
    <numFmt numFmtId="170" formatCode="0.00000%"/>
  </numFmts>
  <fonts count="64">
    <font>
      <sz val="11"/>
      <color theme="1"/>
      <name val="Calibri"/>
      <family val="2"/>
      <scheme val="minor"/>
    </font>
    <font>
      <sz val="11"/>
      <color theme="1"/>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0"/>
      <name val="Arial"/>
      <family val="2"/>
    </font>
    <font>
      <sz val="10"/>
      <color indexed="8"/>
      <name val="Arial"/>
      <family val="2"/>
    </font>
    <font>
      <sz val="11"/>
      <color theme="1"/>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sz val="11"/>
      <color indexed="8"/>
      <name val="Arial"/>
      <family val="2"/>
    </font>
    <font>
      <sz val="10"/>
      <color theme="1"/>
      <name val="Calibri"/>
      <family val="2"/>
    </font>
    <font>
      <sz val="10"/>
      <name val="MS Sans Serif"/>
      <family val="2"/>
    </font>
    <font>
      <sz val="10"/>
      <color indexed="8"/>
      <name val="Calibri"/>
      <family val="2"/>
    </font>
    <font>
      <sz val="10"/>
      <color theme="1"/>
      <name val="Calibri"/>
      <family val="2"/>
      <scheme val="minor"/>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sz val="11"/>
      <color theme="1"/>
      <name val="Calibri"/>
      <family val="2"/>
      <charset val="129"/>
      <scheme val="minor"/>
    </font>
    <font>
      <sz val="11"/>
      <name val="Calibri"/>
      <family val="2"/>
    </font>
    <font>
      <sz val="11"/>
      <color rgb="FF000000"/>
      <name val="Calibri"/>
      <family val="2"/>
      <scheme val="minor"/>
    </font>
    <font>
      <sz val="10"/>
      <color indexed="72"/>
      <name val="MS Sans Serif"/>
      <family val="2"/>
    </font>
    <font>
      <sz val="10"/>
      <name val="Times New Roman"/>
      <family val="1"/>
    </font>
    <font>
      <sz val="10"/>
      <color rgb="FF000000"/>
      <name val="Times New Roman"/>
      <family val="1"/>
    </font>
    <font>
      <b/>
      <sz val="11"/>
      <color indexed="62"/>
      <name val="Calibri"/>
      <family val="2"/>
    </font>
    <font>
      <b/>
      <sz val="18"/>
      <color indexed="61"/>
      <name val="Cambria"/>
      <family val="2"/>
    </font>
    <font>
      <b/>
      <sz val="11"/>
      <color indexed="8"/>
      <name val="Calibri"/>
      <family val="2"/>
    </font>
    <font>
      <sz val="11"/>
      <color indexed="10"/>
      <name val="Calibri"/>
      <family val="2"/>
    </font>
    <font>
      <sz val="10"/>
      <name val="Arial"/>
      <family val="2"/>
    </font>
    <font>
      <b/>
      <sz val="12"/>
      <color theme="1"/>
      <name val="Calibri"/>
      <family val="2"/>
      <scheme val="minor"/>
    </font>
    <font>
      <sz val="14"/>
      <color theme="1"/>
      <name val="Calibri"/>
      <family val="2"/>
      <scheme val="minor"/>
    </font>
    <font>
      <sz val="11"/>
      <color rgb="FF1F497D"/>
      <name val="Calibri"/>
      <family val="2"/>
      <scheme val="minor"/>
    </font>
    <font>
      <b/>
      <vertAlign val="superscript"/>
      <sz val="11"/>
      <color theme="1"/>
      <name val="Calibri"/>
      <family val="2"/>
      <scheme val="minor"/>
    </font>
    <font>
      <vertAlign val="superscript"/>
      <sz val="11"/>
      <color theme="1"/>
      <name val="Calibri"/>
      <family val="2"/>
      <scheme val="minor"/>
    </font>
    <font>
      <sz val="10"/>
      <color indexed="8"/>
      <name val="Arial"/>
      <family val="2"/>
    </font>
    <font>
      <sz val="11"/>
      <color indexed="8"/>
      <name val="Calibri"/>
      <family val="2"/>
    </font>
    <font>
      <b/>
      <sz val="20"/>
      <color theme="1"/>
      <name val="Calibri"/>
      <family val="2"/>
      <scheme val="minor"/>
    </font>
    <font>
      <b/>
      <sz val="11"/>
      <color rgb="FF000000"/>
      <name val="Calibri"/>
      <family val="2"/>
    </font>
    <font>
      <sz val="16"/>
      <color theme="1"/>
      <name val="Calibri"/>
      <family val="2"/>
      <scheme val="minor"/>
    </font>
    <font>
      <b/>
      <sz val="16"/>
      <color theme="1"/>
      <name val="Calibri"/>
      <family val="2"/>
      <scheme val="minor"/>
    </font>
    <font>
      <sz val="11"/>
      <name val="Calibri"/>
      <family val="2"/>
      <scheme val="minor"/>
    </font>
  </fonts>
  <fills count="51">
    <fill>
      <patternFill patternType="none"/>
    </fill>
    <fill>
      <patternFill patternType="gray125"/>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8"/>
      </patternFill>
    </fill>
    <fill>
      <patternFill patternType="solid">
        <fgColor indexed="10"/>
      </patternFill>
    </fill>
    <fill>
      <patternFill patternType="solid">
        <fgColor indexed="56"/>
      </patternFill>
    </fill>
    <fill>
      <patternFill patternType="solid">
        <fgColor indexed="53"/>
      </patternFill>
    </fill>
    <fill>
      <patternFill patternType="solid">
        <fgColor indexed="52"/>
      </patternFill>
    </fill>
    <fill>
      <patternFill patternType="solid">
        <fgColor indexed="45"/>
      </patternFill>
    </fill>
    <fill>
      <patternFill patternType="solid">
        <fgColor indexed="9"/>
      </patternFill>
    </fill>
    <fill>
      <patternFill patternType="solid">
        <fgColor indexed="63"/>
      </patternFill>
    </fill>
    <fill>
      <patternFill patternType="solid">
        <fgColor indexed="42"/>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thick">
        <color indexed="22"/>
      </bottom>
      <diagonal/>
    </border>
    <border>
      <left/>
      <right/>
      <top/>
      <bottom style="medium">
        <color indexed="48"/>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s>
  <cellStyleXfs count="35391">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0" borderId="10"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33" borderId="0" applyNumberFormat="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21" fillId="0" borderId="0"/>
    <xf numFmtId="44" fontId="21" fillId="0" borderId="0" applyFont="0" applyFill="0" applyBorder="0" applyAlignment="0" applyProtection="0"/>
    <xf numFmtId="43" fontId="19" fillId="0" borderId="0" applyFont="0" applyFill="0" applyBorder="0" applyAlignment="0" applyProtection="0"/>
    <xf numFmtId="0" fontId="20" fillId="0" borderId="0"/>
    <xf numFmtId="0" fontId="20" fillId="0" borderId="0"/>
    <xf numFmtId="44" fontId="21" fillId="0" borderId="0" applyFont="0" applyFill="0" applyBorder="0" applyAlignment="0" applyProtection="0"/>
    <xf numFmtId="0" fontId="1" fillId="1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1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19"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23"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31"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12"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6"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20"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24"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2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32"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6" fillId="47" borderId="11" applyNumberFormat="0" applyAlignment="0" applyProtection="0"/>
    <xf numFmtId="0" fontId="26" fillId="47" borderId="11" applyNumberFormat="0" applyAlignment="0" applyProtection="0"/>
    <xf numFmtId="0" fontId="26" fillId="47" borderId="11" applyNumberFormat="0" applyAlignment="0" applyProtection="0"/>
    <xf numFmtId="0" fontId="26" fillId="47" borderId="11" applyNumberFormat="0" applyAlignment="0" applyProtection="0"/>
    <xf numFmtId="0" fontId="26" fillId="47" borderId="11" applyNumberFormat="0" applyAlignment="0" applyProtection="0"/>
    <xf numFmtId="0" fontId="27" fillId="48" borderId="12" applyNumberFormat="0" applyAlignment="0" applyProtection="0"/>
    <xf numFmtId="0" fontId="27" fillId="48" borderId="12" applyNumberFormat="0" applyAlignment="0" applyProtection="0"/>
    <xf numFmtId="0" fontId="27" fillId="48" borderId="12" applyNumberFormat="0" applyAlignment="0" applyProtection="0"/>
    <xf numFmtId="0" fontId="27" fillId="48" borderId="12" applyNumberFormat="0" applyAlignment="0" applyProtection="0"/>
    <xf numFmtId="0" fontId="27" fillId="48" borderId="1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0" fontId="20" fillId="0" borderId="0" applyNumberForma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2" fontId="20"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2" fontId="20"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1" fontId="19" fillId="0" borderId="0" applyFont="0" applyFill="0" applyBorder="0" applyAlignment="0" applyProtection="0"/>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43" fontId="19" fillId="0" borderId="0" applyFont="0" applyFill="0" applyBorder="0" applyAlignment="0" applyProtection="0"/>
    <xf numFmtId="0" fontId="20" fillId="0" borderId="0" applyNumberFormat="0" applyFill="0" applyBorder="0" applyAlignment="0" applyProtection="0">
      <alignment vertical="top"/>
    </xf>
    <xf numFmtId="0" fontId="20" fillId="0" borderId="0" applyNumberForma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alignment vertical="top"/>
    </xf>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0" fontId="20" fillId="0" borderId="0" applyNumberFormat="0" applyFill="0" applyBorder="0" applyAlignment="0" applyProtection="0">
      <alignment vertical="top"/>
    </xf>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0" fontId="20" fillId="0" borderId="0" applyNumberFormat="0" applyFill="0" applyBorder="0" applyAlignment="0" applyProtection="0">
      <alignment vertical="top"/>
    </xf>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1" fontId="19"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8"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applyNumberForma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20" fillId="0" borderId="0" applyNumberFormat="0" applyFill="0" applyBorder="0" applyAlignment="0" applyProtection="0">
      <alignment vertical="top"/>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0" fontId="20" fillId="0" borderId="0" applyNumberFormat="0" applyFill="0" applyBorder="0" applyAlignment="0" applyProtection="0">
      <alignment vertical="top"/>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1" fontId="20" fillId="0" borderId="0">
      <alignment vertical="top"/>
    </xf>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9"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30" fillId="0" borderId="0" applyFont="0" applyFill="0" applyBorder="0" applyAlignment="0" applyProtection="0"/>
    <xf numFmtId="41" fontId="20" fillId="0" borderId="0">
      <alignment vertical="top"/>
    </xf>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3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1" fontId="20" fillId="0" borderId="0">
      <alignment vertical="top"/>
    </xf>
    <xf numFmtId="44" fontId="28" fillId="0" borderId="0" applyFont="0" applyFill="0" applyBorder="0" applyAlignment="0" applyProtection="0"/>
    <xf numFmtId="41" fontId="20" fillId="0" borderId="0">
      <alignment vertical="top"/>
    </xf>
    <xf numFmtId="44" fontId="21" fillId="0" borderId="0" applyFont="0" applyFill="0" applyBorder="0" applyAlignment="0" applyProtection="0"/>
    <xf numFmtId="44" fontId="28"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4" fillId="0" borderId="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0" fontId="5" fillId="0" borderId="3" applyNumberFormat="0" applyFill="0" applyAlignment="0" applyProtection="0"/>
    <xf numFmtId="0" fontId="36" fillId="0" borderId="14"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6" fillId="0" borderId="4" applyNumberFormat="0" applyFill="0" applyAlignment="0" applyProtection="0"/>
    <xf numFmtId="0" fontId="37" fillId="0" borderId="15"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8" fillId="39" borderId="11" applyNumberFormat="0" applyAlignment="0" applyProtection="0"/>
    <xf numFmtId="0" fontId="38" fillId="39" borderId="11" applyNumberFormat="0" applyAlignment="0" applyProtection="0"/>
    <xf numFmtId="0" fontId="38" fillId="39" borderId="11" applyNumberFormat="0" applyAlignment="0" applyProtection="0"/>
    <xf numFmtId="0" fontId="38" fillId="39" borderId="11" applyNumberFormat="0" applyAlignment="0" applyProtection="0"/>
    <xf numFmtId="0" fontId="38" fillId="39" borderId="11" applyNumberFormat="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13" fillId="0" borderId="7" applyNumberFormat="0" applyFill="0" applyAlignment="0" applyProtection="0"/>
    <xf numFmtId="0" fontId="39" fillId="0" borderId="16" applyNumberFormat="0" applyFill="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1"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30" fillId="0" borderId="0"/>
    <xf numFmtId="0" fontId="30" fillId="0" borderId="0"/>
    <xf numFmtId="0" fontId="30" fillId="0" borderId="0"/>
    <xf numFmtId="0" fontId="19" fillId="0" borderId="0"/>
    <xf numFmtId="0" fontId="19" fillId="0" borderId="0"/>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20" fillId="0" borderId="0">
      <alignment vertical="top"/>
    </xf>
    <xf numFmtId="0" fontId="20" fillId="0" borderId="0">
      <alignment vertical="top"/>
    </xf>
    <xf numFmtId="0" fontId="3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30"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1" fillId="0" borderId="0"/>
    <xf numFmtId="0" fontId="21"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1" fillId="0" borderId="0"/>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20" fillId="0" borderId="0">
      <alignment vertical="top"/>
    </xf>
    <xf numFmtId="0" fontId="20" fillId="0" borderId="0">
      <alignment vertical="top"/>
    </xf>
    <xf numFmtId="0" fontId="30"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0" fillId="0" borderId="0"/>
    <xf numFmtId="0" fontId="19" fillId="0" borderId="0"/>
    <xf numFmtId="0" fontId="30" fillId="0" borderId="0"/>
    <xf numFmtId="0" fontId="19" fillId="0" borderId="0"/>
    <xf numFmtId="0" fontId="20" fillId="0" borderId="0"/>
    <xf numFmtId="0" fontId="20" fillId="0" borderId="0"/>
    <xf numFmtId="0" fontId="30" fillId="0" borderId="0"/>
    <xf numFmtId="0" fontId="19" fillId="0" borderId="0"/>
    <xf numFmtId="0" fontId="20" fillId="0" borderId="0"/>
    <xf numFmtId="0" fontId="19"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xf numFmtId="0" fontId="30" fillId="0" borderId="0"/>
    <xf numFmtId="0" fontId="20" fillId="0" borderId="0"/>
    <xf numFmtId="0" fontId="20" fillId="0" borderId="0"/>
    <xf numFmtId="0" fontId="1" fillId="0" borderId="0"/>
    <xf numFmtId="0" fontId="1" fillId="0" borderId="0"/>
    <xf numFmtId="0" fontId="1" fillId="0" borderId="0"/>
    <xf numFmtId="0" fontId="30" fillId="0" borderId="0"/>
    <xf numFmtId="0" fontId="20" fillId="0" borderId="0">
      <alignment vertical="top"/>
    </xf>
    <xf numFmtId="0" fontId="20" fillId="0" borderId="0">
      <alignment vertical="top"/>
    </xf>
    <xf numFmtId="0" fontId="30" fillId="0" borderId="0"/>
    <xf numFmtId="0" fontId="3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9" fillId="0" borderId="0"/>
    <xf numFmtId="0" fontId="19"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19"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9" fillId="0" borderId="0"/>
    <xf numFmtId="0" fontId="19"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 fillId="0" borderId="0"/>
    <xf numFmtId="0" fontId="30" fillId="0" borderId="0"/>
    <xf numFmtId="0" fontId="30" fillId="0" borderId="0"/>
    <xf numFmtId="0" fontId="30" fillId="0" borderId="0"/>
    <xf numFmtId="0" fontId="30" fillId="0" borderId="0"/>
    <xf numFmtId="0" fontId="30" fillId="0" borderId="0"/>
    <xf numFmtId="0" fontId="20" fillId="0" borderId="0">
      <alignment vertical="top"/>
    </xf>
    <xf numFmtId="0" fontId="30" fillId="0" borderId="0"/>
    <xf numFmtId="0" fontId="20" fillId="0" borderId="0">
      <alignment vertical="top"/>
    </xf>
    <xf numFmtId="0" fontId="30" fillId="0" borderId="0"/>
    <xf numFmtId="0" fontId="30" fillId="0" borderId="0"/>
    <xf numFmtId="0" fontId="30" fillId="0" borderId="0"/>
    <xf numFmtId="0" fontId="20" fillId="0" borderId="0">
      <alignment vertical="top"/>
    </xf>
    <xf numFmtId="0" fontId="30" fillId="0" borderId="0"/>
    <xf numFmtId="0" fontId="20" fillId="0" borderId="0">
      <alignment vertical="top"/>
    </xf>
    <xf numFmtId="0" fontId="30" fillId="0" borderId="0"/>
    <xf numFmtId="0" fontId="30" fillId="0" borderId="0"/>
    <xf numFmtId="0" fontId="30" fillId="0" borderId="0"/>
    <xf numFmtId="0" fontId="20" fillId="0" borderId="0">
      <alignment vertical="top"/>
    </xf>
    <xf numFmtId="0" fontId="30" fillId="0" borderId="0"/>
    <xf numFmtId="0" fontId="20" fillId="0" borderId="0">
      <alignment vertical="top"/>
    </xf>
    <xf numFmtId="0" fontId="30" fillId="0" borderId="0"/>
    <xf numFmtId="0" fontId="30" fillId="0" borderId="0"/>
    <xf numFmtId="0" fontId="30" fillId="0" borderId="0"/>
    <xf numFmtId="0" fontId="20" fillId="0" borderId="0">
      <alignment vertical="top"/>
    </xf>
    <xf numFmtId="0" fontId="30" fillId="0" borderId="0"/>
    <xf numFmtId="0" fontId="20" fillId="0" borderId="0">
      <alignment vertical="top"/>
    </xf>
    <xf numFmtId="0" fontId="30" fillId="0" borderId="0"/>
    <xf numFmtId="0" fontId="30" fillId="0" borderId="0"/>
    <xf numFmtId="0" fontId="30" fillId="0" borderId="0"/>
    <xf numFmtId="0" fontId="30" fillId="0" borderId="0"/>
    <xf numFmtId="0" fontId="20" fillId="0" borderId="0">
      <alignment vertical="top"/>
    </xf>
    <xf numFmtId="0" fontId="20" fillId="0" borderId="0">
      <alignment vertical="top"/>
    </xf>
    <xf numFmtId="0" fontId="30" fillId="0" borderId="0"/>
    <xf numFmtId="0" fontId="30" fillId="0" borderId="0"/>
    <xf numFmtId="0" fontId="30"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30" fillId="0" borderId="0"/>
    <xf numFmtId="0" fontId="30" fillId="0" borderId="0"/>
    <xf numFmtId="0" fontId="19" fillId="0" borderId="0"/>
    <xf numFmtId="0" fontId="18" fillId="0" borderId="0"/>
    <xf numFmtId="0" fontId="19" fillId="0" borderId="0"/>
    <xf numFmtId="0" fontId="19" fillId="0" borderId="0"/>
    <xf numFmtId="0" fontId="20" fillId="0" borderId="0">
      <alignment vertical="top"/>
    </xf>
    <xf numFmtId="0" fontId="18" fillId="0" borderId="0"/>
    <xf numFmtId="0" fontId="18" fillId="0" borderId="0"/>
    <xf numFmtId="0" fontId="30" fillId="0" borderId="0"/>
    <xf numFmtId="0" fontId="18" fillId="0" borderId="0"/>
    <xf numFmtId="0" fontId="30" fillId="0" borderId="0"/>
    <xf numFmtId="0" fontId="19" fillId="0" borderId="0"/>
    <xf numFmtId="0" fontId="19" fillId="0" borderId="0"/>
    <xf numFmtId="0" fontId="20" fillId="0" borderId="0">
      <alignment vertical="top"/>
    </xf>
    <xf numFmtId="0" fontId="30" fillId="0" borderId="0"/>
    <xf numFmtId="0" fontId="18" fillId="0" borderId="0"/>
    <xf numFmtId="0" fontId="30" fillId="0" borderId="0"/>
    <xf numFmtId="0" fontId="30"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30" fillId="0" borderId="0"/>
    <xf numFmtId="0" fontId="1" fillId="0" borderId="0"/>
    <xf numFmtId="0" fontId="30" fillId="0" borderId="0"/>
    <xf numFmtId="0" fontId="30" fillId="0" borderId="0"/>
    <xf numFmtId="0" fontId="30" fillId="0" borderId="0"/>
    <xf numFmtId="0" fontId="20" fillId="0" borderId="0">
      <alignment vertical="top"/>
    </xf>
    <xf numFmtId="0" fontId="20" fillId="0" borderId="0">
      <alignment vertical="top"/>
    </xf>
    <xf numFmtId="0" fontId="20" fillId="0" borderId="0">
      <alignment vertical="top"/>
    </xf>
    <xf numFmtId="0" fontId="3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31"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1" fillId="0" borderId="0"/>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31" fillId="0" borderId="0"/>
    <xf numFmtId="0" fontId="19" fillId="0" borderId="0"/>
    <xf numFmtId="0" fontId="20" fillId="0" borderId="0">
      <alignment vertical="top"/>
    </xf>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19" fillId="0" borderId="0"/>
    <xf numFmtId="0" fontId="19"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20" fillId="0" borderId="0"/>
    <xf numFmtId="0" fontId="19" fillId="0" borderId="0"/>
    <xf numFmtId="0" fontId="19" fillId="0" borderId="0"/>
    <xf numFmtId="0" fontId="19" fillId="0" borderId="0"/>
    <xf numFmtId="0" fontId="20" fillId="0" borderId="0"/>
    <xf numFmtId="0" fontId="31" fillId="0" borderId="0"/>
    <xf numFmtId="0" fontId="19" fillId="0" borderId="0"/>
    <xf numFmtId="0" fontId="20" fillId="0" borderId="0"/>
    <xf numFmtId="0" fontId="19" fillId="0" borderId="0"/>
    <xf numFmtId="0" fontId="20" fillId="0" borderId="0"/>
    <xf numFmtId="0" fontId="31" fillId="0" borderId="0"/>
    <xf numFmtId="0" fontId="19" fillId="0" borderId="0"/>
    <xf numFmtId="0" fontId="20" fillId="0" borderId="0"/>
    <xf numFmtId="0" fontId="19" fillId="0" borderId="0"/>
    <xf numFmtId="0" fontId="20" fillId="0" borderId="0"/>
    <xf numFmtId="0" fontId="31"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32" fillId="0" borderId="0"/>
    <xf numFmtId="0" fontId="32" fillId="0" borderId="0"/>
    <xf numFmtId="0" fontId="32" fillId="0" borderId="0"/>
    <xf numFmtId="0" fontId="19" fillId="0" borderId="0"/>
    <xf numFmtId="0" fontId="32" fillId="0" borderId="0"/>
    <xf numFmtId="0" fontId="19" fillId="0" borderId="0"/>
    <xf numFmtId="0" fontId="20" fillId="0" borderId="0"/>
    <xf numFmtId="0" fontId="19" fillId="0" borderId="0"/>
    <xf numFmtId="0" fontId="19" fillId="0" borderId="0"/>
    <xf numFmtId="0" fontId="32" fillId="0" borderId="0"/>
    <xf numFmtId="0" fontId="19" fillId="0" borderId="0"/>
    <xf numFmtId="0" fontId="19" fillId="0" borderId="0"/>
    <xf numFmtId="0" fontId="31" fillId="0" borderId="0"/>
    <xf numFmtId="0" fontId="32"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20" fillId="0" borderId="0"/>
    <xf numFmtId="0" fontId="19" fillId="0" borderId="0"/>
    <xf numFmtId="0" fontId="19" fillId="0" borderId="0"/>
    <xf numFmtId="0" fontId="19" fillId="0" borderId="0"/>
    <xf numFmtId="0" fontId="20" fillId="0" borderId="0"/>
    <xf numFmtId="0" fontId="32" fillId="0" borderId="0"/>
    <xf numFmtId="0" fontId="31" fillId="0" borderId="0"/>
    <xf numFmtId="0" fontId="19" fillId="0" borderId="0"/>
    <xf numFmtId="0" fontId="20" fillId="0" borderId="0"/>
    <xf numFmtId="0" fontId="19" fillId="0" borderId="0"/>
    <xf numFmtId="0" fontId="20" fillId="0" borderId="0"/>
    <xf numFmtId="0" fontId="32" fillId="0" borderId="0"/>
    <xf numFmtId="0" fontId="19" fillId="0" borderId="0"/>
    <xf numFmtId="0" fontId="20" fillId="0" borderId="0"/>
    <xf numFmtId="0" fontId="19" fillId="0" borderId="0"/>
    <xf numFmtId="0" fontId="20" fillId="0" borderId="0"/>
    <xf numFmtId="0" fontId="32" fillId="0" borderId="0"/>
    <xf numFmtId="0" fontId="31" fillId="0" borderId="0"/>
    <xf numFmtId="0" fontId="31" fillId="0" borderId="0"/>
    <xf numFmtId="0" fontId="31" fillId="0" borderId="0"/>
    <xf numFmtId="0" fontId="19" fillId="0" borderId="0"/>
    <xf numFmtId="0" fontId="20" fillId="0" borderId="0"/>
    <xf numFmtId="0" fontId="19" fillId="0" borderId="0"/>
    <xf numFmtId="0" fontId="20" fillId="0" borderId="0"/>
    <xf numFmtId="0" fontId="32" fillId="0" borderId="0"/>
    <xf numFmtId="0" fontId="31"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31" fillId="0" borderId="0"/>
    <xf numFmtId="0" fontId="20" fillId="0" borderId="0">
      <alignment vertical="top"/>
    </xf>
    <xf numFmtId="0" fontId="20" fillId="0" borderId="0"/>
    <xf numFmtId="0" fontId="20" fillId="0" borderId="0">
      <alignment vertical="top"/>
    </xf>
    <xf numFmtId="0" fontId="19" fillId="0" borderId="0"/>
    <xf numFmtId="0" fontId="31" fillId="0" borderId="0"/>
    <xf numFmtId="0" fontId="20" fillId="0" borderId="0"/>
    <xf numFmtId="0" fontId="19" fillId="0" borderId="0"/>
    <xf numFmtId="0" fontId="19" fillId="0" borderId="0"/>
    <xf numFmtId="0" fontId="19" fillId="0" borderId="0"/>
    <xf numFmtId="0" fontId="20" fillId="0" borderId="0"/>
    <xf numFmtId="0" fontId="31" fillId="0" borderId="0"/>
    <xf numFmtId="0" fontId="20" fillId="0" borderId="0">
      <alignment vertical="top"/>
    </xf>
    <xf numFmtId="0" fontId="20" fillId="0" borderId="0"/>
    <xf numFmtId="0" fontId="20" fillId="0" borderId="0">
      <alignment vertical="top"/>
    </xf>
    <xf numFmtId="0" fontId="20" fillId="0" borderId="0"/>
    <xf numFmtId="0" fontId="31" fillId="0" borderId="0"/>
    <xf numFmtId="0" fontId="20" fillId="0" borderId="0">
      <alignment vertical="top"/>
    </xf>
    <xf numFmtId="0" fontId="20" fillId="0" borderId="0"/>
    <xf numFmtId="0" fontId="20" fillId="0" borderId="0">
      <alignment vertical="top"/>
    </xf>
    <xf numFmtId="0" fontId="20" fillId="0" borderId="0"/>
    <xf numFmtId="0" fontId="31"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2" fillId="0" borderId="0"/>
    <xf numFmtId="0" fontId="41" fillId="0" borderId="0">
      <alignment vertical="center"/>
    </xf>
    <xf numFmtId="0" fontId="20" fillId="0" borderId="0">
      <alignment vertical="top"/>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20" fillId="0" borderId="0">
      <alignment vertical="top"/>
    </xf>
    <xf numFmtId="0" fontId="20" fillId="0" borderId="0">
      <alignment vertical="top"/>
    </xf>
    <xf numFmtId="0" fontId="41" fillId="0" borderId="0">
      <alignment vertical="center"/>
    </xf>
    <xf numFmtId="0" fontId="20" fillId="0" borderId="0">
      <alignment vertical="top"/>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20" fillId="0" borderId="0">
      <alignment vertical="top"/>
    </xf>
    <xf numFmtId="0" fontId="20" fillId="0" borderId="0">
      <alignment vertical="top"/>
    </xf>
    <xf numFmtId="0" fontId="41" fillId="0" borderId="0">
      <alignment vertical="center"/>
    </xf>
    <xf numFmtId="0" fontId="20" fillId="0" borderId="0">
      <alignment vertical="top"/>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20" fillId="0" borderId="0">
      <alignment vertical="top"/>
    </xf>
    <xf numFmtId="0" fontId="20" fillId="0" borderId="0">
      <alignment vertical="top"/>
    </xf>
    <xf numFmtId="0" fontId="41" fillId="0" borderId="0">
      <alignment vertical="center"/>
    </xf>
    <xf numFmtId="0" fontId="19" fillId="0" borderId="0"/>
    <xf numFmtId="0" fontId="19" fillId="0" borderId="0"/>
    <xf numFmtId="0" fontId="19"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2" fillId="0" borderId="0"/>
    <xf numFmtId="0" fontId="22" fillId="0" borderId="0"/>
    <xf numFmtId="0" fontId="19" fillId="0" borderId="0"/>
    <xf numFmtId="0" fontId="22" fillId="0" borderId="0"/>
    <xf numFmtId="0" fontId="19" fillId="0" borderId="0"/>
    <xf numFmtId="0" fontId="30" fillId="0" borderId="0"/>
    <xf numFmtId="0" fontId="30" fillId="0" borderId="0"/>
    <xf numFmtId="0" fontId="19" fillId="0" borderId="0"/>
    <xf numFmtId="0" fontId="22" fillId="0" borderId="0"/>
    <xf numFmtId="0" fontId="20" fillId="0" borderId="0">
      <alignment vertical="top"/>
    </xf>
    <xf numFmtId="0" fontId="20" fillId="0" borderId="0">
      <alignment vertical="top"/>
    </xf>
    <xf numFmtId="0" fontId="20" fillId="0" borderId="0">
      <alignment vertical="top"/>
    </xf>
    <xf numFmtId="0" fontId="30" fillId="0" borderId="0"/>
    <xf numFmtId="0" fontId="31" fillId="0" borderId="0"/>
    <xf numFmtId="0" fontId="19" fillId="0" borderId="0"/>
    <xf numFmtId="0" fontId="20" fillId="0" borderId="0">
      <alignment vertical="top"/>
    </xf>
    <xf numFmtId="0" fontId="20" fillId="0" borderId="0">
      <alignment vertical="top"/>
    </xf>
    <xf numFmtId="0" fontId="30" fillId="0" borderId="0"/>
    <xf numFmtId="0" fontId="20" fillId="0" borderId="0">
      <alignment vertical="top"/>
    </xf>
    <xf numFmtId="0" fontId="22" fillId="0" borderId="0"/>
    <xf numFmtId="0" fontId="31" fillId="0" borderId="0"/>
    <xf numFmtId="0" fontId="20" fillId="0" borderId="0">
      <alignment vertical="top"/>
    </xf>
    <xf numFmtId="0" fontId="22" fillId="0" borderId="0"/>
    <xf numFmtId="0" fontId="20" fillId="0" borderId="0">
      <alignment vertical="top"/>
    </xf>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9" fillId="0" borderId="0"/>
    <xf numFmtId="0" fontId="20" fillId="0" borderId="0">
      <alignment vertical="top"/>
    </xf>
    <xf numFmtId="0" fontId="19" fillId="0" borderId="0"/>
    <xf numFmtId="0" fontId="19" fillId="0" borderId="0"/>
    <xf numFmtId="0" fontId="32" fillId="0" borderId="0"/>
    <xf numFmtId="0" fontId="19" fillId="0" borderId="0"/>
    <xf numFmtId="0" fontId="22" fillId="0" borderId="0"/>
    <xf numFmtId="0" fontId="20" fillId="0" borderId="0">
      <alignment vertical="top"/>
    </xf>
    <xf numFmtId="0" fontId="22" fillId="0" borderId="0"/>
    <xf numFmtId="0" fontId="19" fillId="0" borderId="0"/>
    <xf numFmtId="0" fontId="20" fillId="0" borderId="0">
      <alignment vertical="top"/>
    </xf>
    <xf numFmtId="0" fontId="19" fillId="0" borderId="0"/>
    <xf numFmtId="0" fontId="1" fillId="0" borderId="0">
      <alignment vertical="center"/>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9" fillId="0" borderId="0"/>
    <xf numFmtId="0" fontId="31" fillId="0" borderId="0"/>
    <xf numFmtId="0" fontId="19"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31" fillId="0" borderId="0"/>
    <xf numFmtId="0" fontId="19" fillId="0" borderId="0"/>
    <xf numFmtId="0" fontId="20" fillId="0" borderId="0"/>
    <xf numFmtId="0" fontId="19" fillId="0" borderId="0"/>
    <xf numFmtId="0" fontId="31" fillId="0" borderId="0"/>
    <xf numFmtId="0" fontId="20" fillId="0" borderId="0"/>
    <xf numFmtId="0" fontId="1" fillId="0" borderId="0"/>
    <xf numFmtId="0" fontId="1" fillId="0" borderId="0"/>
    <xf numFmtId="0" fontId="1" fillId="0" borderId="0"/>
    <xf numFmtId="0" fontId="20" fillId="0" borderId="0"/>
    <xf numFmtId="0" fontId="19" fillId="0" borderId="0"/>
    <xf numFmtId="0" fontId="20" fillId="0" borderId="0"/>
    <xf numFmtId="0" fontId="31" fillId="0" borderId="0"/>
    <xf numFmtId="0" fontId="19" fillId="0" borderId="0"/>
    <xf numFmtId="0" fontId="31" fillId="0" borderId="0"/>
    <xf numFmtId="0" fontId="19"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31" fillId="0" borderId="0"/>
    <xf numFmtId="0" fontId="19" fillId="0" borderId="0"/>
    <xf numFmtId="0" fontId="20" fillId="0" borderId="0"/>
    <xf numFmtId="0" fontId="19" fillId="0" borderId="0"/>
    <xf numFmtId="0" fontId="31" fillId="0" borderId="0"/>
    <xf numFmtId="0" fontId="20" fillId="0" borderId="0"/>
    <xf numFmtId="0" fontId="19"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1" fillId="0" borderId="0"/>
    <xf numFmtId="0" fontId="19" fillId="0" borderId="0"/>
    <xf numFmtId="0" fontId="31" fillId="0" borderId="0"/>
    <xf numFmtId="0" fontId="19"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31" fillId="0" borderId="0"/>
    <xf numFmtId="0" fontId="20" fillId="0" borderId="0"/>
    <xf numFmtId="0" fontId="31" fillId="0" borderId="0"/>
    <xf numFmtId="0" fontId="19" fillId="0" borderId="0"/>
    <xf numFmtId="0" fontId="20" fillId="0" borderId="0"/>
    <xf numFmtId="0" fontId="19" fillId="0" borderId="0"/>
    <xf numFmtId="0" fontId="31" fillId="0" borderId="0"/>
    <xf numFmtId="0" fontId="20" fillId="0" borderId="0"/>
    <xf numFmtId="0" fontId="1" fillId="0" borderId="0"/>
    <xf numFmtId="0" fontId="1" fillId="0" borderId="0"/>
    <xf numFmtId="0" fontId="1"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alignment vertical="center"/>
    </xf>
    <xf numFmtId="0" fontId="19" fillId="0" borderId="0"/>
    <xf numFmtId="0" fontId="1" fillId="0" borderId="0">
      <alignment vertical="center"/>
    </xf>
    <xf numFmtId="0" fontId="1" fillId="0" borderId="0">
      <alignment vertical="center"/>
    </xf>
    <xf numFmtId="0" fontId="1" fillId="0" borderId="0">
      <alignment vertical="center"/>
    </xf>
    <xf numFmtId="0" fontId="19" fillId="0" borderId="0"/>
    <xf numFmtId="0" fontId="30" fillId="0" borderId="0"/>
    <xf numFmtId="0" fontId="1" fillId="0" borderId="0">
      <alignment vertical="center"/>
    </xf>
    <xf numFmtId="0" fontId="1" fillId="0" borderId="0">
      <alignment vertical="center"/>
    </xf>
    <xf numFmtId="0" fontId="1" fillId="0" borderId="0">
      <alignment vertical="center"/>
    </xf>
    <xf numFmtId="0" fontId="19" fillId="0" borderId="0"/>
    <xf numFmtId="0" fontId="30" fillId="0" borderId="0"/>
    <xf numFmtId="0" fontId="1" fillId="0" borderId="0">
      <alignment vertical="center"/>
    </xf>
    <xf numFmtId="0" fontId="1" fillId="0" borderId="0">
      <alignment vertical="center"/>
    </xf>
    <xf numFmtId="0" fontId="1" fillId="0" borderId="0">
      <alignment vertical="center"/>
    </xf>
    <xf numFmtId="0" fontId="19" fillId="0" borderId="0"/>
    <xf numFmtId="0" fontId="19" fillId="0" borderId="0"/>
    <xf numFmtId="0" fontId="1" fillId="0" borderId="0">
      <alignment vertical="center"/>
    </xf>
    <xf numFmtId="0" fontId="3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32" fillId="0" borderId="0"/>
    <xf numFmtId="0" fontId="32" fillId="0" borderId="0"/>
    <xf numFmtId="0" fontId="19" fillId="0" borderId="0"/>
    <xf numFmtId="0" fontId="19" fillId="0" borderId="0"/>
    <xf numFmtId="0" fontId="1" fillId="0" borderId="0">
      <alignment vertical="center"/>
    </xf>
    <xf numFmtId="0" fontId="1" fillId="0" borderId="0">
      <alignment vertical="center"/>
    </xf>
    <xf numFmtId="0" fontId="1" fillId="0" borderId="0">
      <alignment vertical="center"/>
    </xf>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 fillId="0" borderId="0">
      <alignment vertical="center"/>
    </xf>
    <xf numFmtId="0" fontId="19" fillId="0" borderId="0"/>
    <xf numFmtId="0" fontId="19" fillId="0" borderId="0"/>
    <xf numFmtId="0" fontId="19" fillId="0" borderId="0"/>
    <xf numFmtId="0" fontId="1" fillId="0" borderId="0">
      <alignment vertical="center"/>
    </xf>
    <xf numFmtId="0" fontId="1" fillId="0" borderId="0">
      <alignment vertical="center"/>
    </xf>
    <xf numFmtId="0" fontId="1" fillId="0" borderId="0">
      <alignment vertical="center"/>
    </xf>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32" fillId="0" borderId="0"/>
    <xf numFmtId="0" fontId="20" fillId="0" borderId="0"/>
    <xf numFmtId="0" fontId="19" fillId="0" borderId="0"/>
    <xf numFmtId="0" fontId="20" fillId="0" borderId="0"/>
    <xf numFmtId="0" fontId="19" fillId="0" borderId="0"/>
    <xf numFmtId="0" fontId="20" fillId="0" borderId="0"/>
    <xf numFmtId="0" fontId="20" fillId="0" borderId="0"/>
    <xf numFmtId="0" fontId="32" fillId="0" borderId="0"/>
    <xf numFmtId="0" fontId="20" fillId="0" borderId="0"/>
    <xf numFmtId="0" fontId="20" fillId="0" borderId="0"/>
    <xf numFmtId="0" fontId="32" fillId="0" borderId="0"/>
    <xf numFmtId="0" fontId="32" fillId="0" borderId="0"/>
    <xf numFmtId="0" fontId="20" fillId="0" borderId="0"/>
    <xf numFmtId="0" fontId="20"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32" fillId="0" borderId="0"/>
    <xf numFmtId="0" fontId="20" fillId="0" borderId="0"/>
    <xf numFmtId="0" fontId="20" fillId="0" borderId="0"/>
    <xf numFmtId="0" fontId="32" fillId="0" borderId="0"/>
    <xf numFmtId="0" fontId="20" fillId="0" borderId="0"/>
    <xf numFmtId="0" fontId="20" fillId="0" borderId="0"/>
    <xf numFmtId="0" fontId="32" fillId="0" borderId="0"/>
    <xf numFmtId="0" fontId="20" fillId="0" borderId="0"/>
    <xf numFmtId="0" fontId="20" fillId="0" borderId="0"/>
    <xf numFmtId="0" fontId="19" fillId="0" borderId="0"/>
    <xf numFmtId="0" fontId="19" fillId="0" borderId="0"/>
    <xf numFmtId="0" fontId="19" fillId="0" borderId="0"/>
    <xf numFmtId="0" fontId="41" fillId="0" borderId="0">
      <alignment vertical="center"/>
    </xf>
    <xf numFmtId="0" fontId="20" fillId="0" borderId="0"/>
    <xf numFmtId="0" fontId="41" fillId="0" borderId="0">
      <alignment vertical="center"/>
    </xf>
    <xf numFmtId="0" fontId="41"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20" fillId="0" borderId="0"/>
    <xf numFmtId="0" fontId="20" fillId="0" borderId="0"/>
    <xf numFmtId="0" fontId="32" fillId="0" borderId="0"/>
    <xf numFmtId="0" fontId="20" fillId="0" borderId="0"/>
    <xf numFmtId="0" fontId="19" fillId="0" borderId="0"/>
    <xf numFmtId="0" fontId="20" fillId="0" borderId="0"/>
    <xf numFmtId="0" fontId="19" fillId="0" borderId="0"/>
    <xf numFmtId="0" fontId="41" fillId="0" borderId="0">
      <alignment vertical="center"/>
    </xf>
    <xf numFmtId="0" fontId="41" fillId="0" borderId="0">
      <alignment vertical="center"/>
    </xf>
    <xf numFmtId="0" fontId="32" fillId="0" borderId="0"/>
    <xf numFmtId="0" fontId="32" fillId="0" borderId="0"/>
    <xf numFmtId="0" fontId="20" fillId="0" borderId="0"/>
    <xf numFmtId="0" fontId="20" fillId="0" borderId="0"/>
    <xf numFmtId="0" fontId="20" fillId="0" borderId="0"/>
    <xf numFmtId="0" fontId="20" fillId="0" borderId="0"/>
    <xf numFmtId="0" fontId="32" fillId="0" borderId="0"/>
    <xf numFmtId="0" fontId="20" fillId="0" borderId="0"/>
    <xf numFmtId="0" fontId="20" fillId="0" borderId="0"/>
    <xf numFmtId="0" fontId="20" fillId="0" borderId="0"/>
    <xf numFmtId="0" fontId="32"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41" fillId="0" borderId="0">
      <alignment vertical="center"/>
    </xf>
    <xf numFmtId="0" fontId="41" fillId="0" borderId="0">
      <alignment vertical="center"/>
    </xf>
    <xf numFmtId="0" fontId="32" fillId="0" borderId="0"/>
    <xf numFmtId="0" fontId="32" fillId="0" borderId="0"/>
    <xf numFmtId="0" fontId="20" fillId="0" borderId="0"/>
    <xf numFmtId="0" fontId="20"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1" fillId="0" borderId="0">
      <alignment vertical="center"/>
    </xf>
    <xf numFmtId="0" fontId="1" fillId="0" borderId="0">
      <alignment vertical="center"/>
    </xf>
    <xf numFmtId="0" fontId="1" fillId="0" borderId="0">
      <alignment vertical="center"/>
    </xf>
    <xf numFmtId="0" fontId="19" fillId="0" borderId="0"/>
    <xf numFmtId="0" fontId="30" fillId="0" borderId="0"/>
    <xf numFmtId="0" fontId="19" fillId="0" borderId="0"/>
    <xf numFmtId="0" fontId="30" fillId="0" borderId="0"/>
    <xf numFmtId="0" fontId="41"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19" fillId="0" borderId="0"/>
    <xf numFmtId="0" fontId="19" fillId="0" borderId="0"/>
    <xf numFmtId="0" fontId="19"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41" fillId="0" borderId="0">
      <alignment vertical="center"/>
    </xf>
    <xf numFmtId="0" fontId="19" fillId="0" borderId="0"/>
    <xf numFmtId="0" fontId="19" fillId="0" borderId="0"/>
    <xf numFmtId="0" fontId="19"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19" fillId="0" borderId="0"/>
    <xf numFmtId="0" fontId="41" fillId="0" borderId="0">
      <alignment vertical="center"/>
    </xf>
    <xf numFmtId="0" fontId="41" fillId="0" borderId="0">
      <alignment vertical="center"/>
    </xf>
    <xf numFmtId="0" fontId="41" fillId="0" borderId="0">
      <alignment vertical="center"/>
    </xf>
    <xf numFmtId="0" fontId="19" fillId="0" borderId="0"/>
    <xf numFmtId="0" fontId="19" fillId="0" borderId="0"/>
    <xf numFmtId="0" fontId="19" fillId="0" borderId="0"/>
    <xf numFmtId="0" fontId="41" fillId="0" borderId="0">
      <alignment vertical="center"/>
    </xf>
    <xf numFmtId="0" fontId="41" fillId="0" borderId="0">
      <alignment vertical="center"/>
    </xf>
    <xf numFmtId="0" fontId="19" fillId="0" borderId="0"/>
    <xf numFmtId="0" fontId="41" fillId="0" borderId="0">
      <alignment vertical="center"/>
    </xf>
    <xf numFmtId="0" fontId="41" fillId="0" borderId="0">
      <alignment vertical="center"/>
    </xf>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19" fillId="0" borderId="0"/>
    <xf numFmtId="0" fontId="32" fillId="0" borderId="0"/>
    <xf numFmtId="0" fontId="32" fillId="0" borderId="0"/>
    <xf numFmtId="0" fontId="3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9" fillId="0" borderId="0"/>
    <xf numFmtId="0" fontId="32" fillId="0" borderId="0"/>
    <xf numFmtId="0" fontId="19" fillId="0" borderId="0"/>
    <xf numFmtId="0" fontId="19"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0" fillId="0" borderId="0"/>
    <xf numFmtId="0" fontId="19" fillId="0" borderId="0"/>
    <xf numFmtId="0" fontId="19" fillId="0" borderId="0"/>
    <xf numFmtId="0" fontId="20" fillId="0" borderId="0"/>
    <xf numFmtId="0" fontId="32" fillId="0" borderId="0"/>
    <xf numFmtId="0" fontId="19" fillId="0" borderId="0"/>
    <xf numFmtId="0" fontId="20" fillId="0" borderId="0"/>
    <xf numFmtId="0" fontId="19" fillId="0" borderId="0"/>
    <xf numFmtId="0" fontId="20" fillId="0" borderId="0"/>
    <xf numFmtId="0" fontId="32" fillId="0" borderId="0"/>
    <xf numFmtId="0" fontId="19" fillId="0" borderId="0"/>
    <xf numFmtId="0" fontId="20" fillId="0" borderId="0"/>
    <xf numFmtId="0" fontId="19" fillId="0" borderId="0"/>
    <xf numFmtId="0" fontId="20" fillId="0" borderId="0"/>
    <xf numFmtId="0" fontId="32"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32"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2" fillId="0" borderId="0"/>
    <xf numFmtId="0" fontId="22"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20" fillId="0" borderId="0">
      <alignment vertical="top"/>
    </xf>
    <xf numFmtId="0" fontId="20" fillId="0" borderId="0">
      <alignment vertical="top"/>
    </xf>
    <xf numFmtId="0" fontId="30" fillId="0" borderId="0"/>
    <xf numFmtId="0" fontId="19" fillId="0" borderId="0"/>
    <xf numFmtId="0" fontId="19" fillId="0" borderId="0"/>
    <xf numFmtId="0" fontId="19" fillId="0" borderId="0"/>
    <xf numFmtId="0" fontId="19" fillId="0" borderId="0"/>
    <xf numFmtId="0" fontId="19" fillId="0" borderId="0"/>
    <xf numFmtId="0" fontId="32"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3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alignment vertical="top"/>
    </xf>
    <xf numFmtId="0" fontId="1" fillId="0" borderId="0"/>
    <xf numFmtId="0" fontId="1" fillId="0" borderId="0"/>
    <xf numFmtId="0" fontId="1" fillId="0" borderId="0"/>
    <xf numFmtId="0" fontId="20" fillId="0" borderId="0"/>
    <xf numFmtId="0" fontId="30" fillId="0" borderId="0"/>
    <xf numFmtId="0" fontId="20" fillId="0" borderId="0"/>
    <xf numFmtId="0" fontId="20" fillId="0" borderId="0"/>
    <xf numFmtId="0" fontId="19" fillId="0" borderId="0"/>
    <xf numFmtId="0" fontId="19" fillId="0" borderId="0"/>
    <xf numFmtId="0" fontId="19" fillId="0" borderId="0"/>
    <xf numFmtId="0" fontId="19" fillId="0" borderId="0"/>
    <xf numFmtId="0" fontId="30" fillId="0" borderId="0"/>
    <xf numFmtId="0" fontId="20" fillId="0" borderId="0"/>
    <xf numFmtId="0" fontId="20" fillId="0" borderId="0"/>
    <xf numFmtId="0" fontId="30" fillId="0" borderId="0"/>
    <xf numFmtId="0" fontId="20" fillId="0" borderId="0"/>
    <xf numFmtId="0" fontId="20" fillId="0" borderId="0"/>
    <xf numFmtId="0" fontId="30" fillId="0" borderId="0"/>
    <xf numFmtId="0" fontId="20" fillId="0" borderId="0"/>
    <xf numFmtId="0" fontId="20" fillId="0" borderId="0"/>
    <xf numFmtId="0" fontId="19" fillId="0" borderId="0"/>
    <xf numFmtId="0" fontId="2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30" fillId="0" borderId="0"/>
    <xf numFmtId="0" fontId="20" fillId="0" borderId="0"/>
    <xf numFmtId="0" fontId="20" fillId="0" borderId="0"/>
    <xf numFmtId="0" fontId="19" fillId="0" borderId="0"/>
    <xf numFmtId="0" fontId="19" fillId="0" borderId="0"/>
    <xf numFmtId="0" fontId="30" fillId="0" borderId="0"/>
    <xf numFmtId="0" fontId="20" fillId="0" borderId="0"/>
    <xf numFmtId="0" fontId="20" fillId="0" borderId="0"/>
    <xf numFmtId="0" fontId="30" fillId="0" borderId="0"/>
    <xf numFmtId="0" fontId="20" fillId="0" borderId="0"/>
    <xf numFmtId="0" fontId="20" fillId="0" borderId="0"/>
    <xf numFmtId="0" fontId="30" fillId="0" borderId="0"/>
    <xf numFmtId="0" fontId="20" fillId="0" borderId="0"/>
    <xf numFmtId="0" fontId="20" fillId="0" borderId="0"/>
    <xf numFmtId="0" fontId="32" fillId="0" borderId="0"/>
    <xf numFmtId="0" fontId="20" fillId="0" borderId="0"/>
    <xf numFmtId="0" fontId="20" fillId="0" borderId="0"/>
    <xf numFmtId="0" fontId="19" fillId="0" borderId="0"/>
    <xf numFmtId="0" fontId="20" fillId="0" borderId="0"/>
    <xf numFmtId="0" fontId="20" fillId="0" borderId="0">
      <alignment vertical="top"/>
    </xf>
    <xf numFmtId="0" fontId="20" fillId="0" borderId="0"/>
    <xf numFmtId="0" fontId="20" fillId="0" borderId="0"/>
    <xf numFmtId="0" fontId="20" fillId="0" borderId="0"/>
    <xf numFmtId="0" fontId="3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20" fillId="0" borderId="0"/>
    <xf numFmtId="0" fontId="19" fillId="0" borderId="0"/>
    <xf numFmtId="0" fontId="19"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alignment vertical="top"/>
    </xf>
    <xf numFmtId="0" fontId="20" fillId="0" borderId="0"/>
    <xf numFmtId="0" fontId="19"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31"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1" fillId="0" borderId="0"/>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41" fillId="0" borderId="0">
      <alignment vertical="center"/>
    </xf>
    <xf numFmtId="0" fontId="20" fillId="0" borderId="0">
      <alignment vertical="top"/>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alignment vertical="top"/>
    </xf>
    <xf numFmtId="0" fontId="20" fillId="0" borderId="0">
      <alignment vertical="top"/>
    </xf>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18" fillId="0" borderId="0"/>
    <xf numFmtId="0" fontId="30" fillId="0" borderId="0"/>
    <xf numFmtId="0" fontId="31" fillId="0" borderId="0"/>
    <xf numFmtId="0" fontId="30" fillId="0" borderId="0"/>
    <xf numFmtId="0" fontId="20" fillId="0" borderId="0">
      <alignment vertical="top"/>
    </xf>
    <xf numFmtId="0" fontId="30" fillId="0" borderId="0"/>
    <xf numFmtId="0" fontId="20" fillId="0" borderId="0">
      <alignment vertical="top"/>
    </xf>
    <xf numFmtId="0" fontId="20" fillId="0" borderId="0">
      <alignment vertical="top"/>
    </xf>
    <xf numFmtId="0" fontId="31" fillId="0" borderId="0"/>
    <xf numFmtId="0" fontId="18" fillId="0" borderId="0"/>
    <xf numFmtId="0" fontId="18" fillId="0" borderId="0"/>
    <xf numFmtId="0" fontId="31" fillId="0" borderId="0"/>
    <xf numFmtId="0" fontId="30" fillId="0" borderId="0"/>
    <xf numFmtId="0" fontId="30" fillId="0" borderId="0"/>
    <xf numFmtId="0" fontId="31" fillId="0" borderId="0"/>
    <xf numFmtId="0" fontId="1" fillId="0" borderId="0"/>
    <xf numFmtId="0" fontId="1" fillId="0" borderId="0"/>
    <xf numFmtId="0" fontId="1" fillId="0" borderId="0"/>
    <xf numFmtId="0" fontId="1" fillId="0" borderId="0"/>
    <xf numFmtId="0" fontId="31" fillId="0" borderId="0"/>
    <xf numFmtId="0" fontId="30" fillId="0" borderId="0"/>
    <xf numFmtId="0" fontId="30"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42" fillId="0" borderId="0" applyBorder="0">
      <protection locked="0"/>
    </xf>
    <xf numFmtId="0" fontId="1" fillId="0" borderId="0"/>
    <xf numFmtId="0" fontId="1" fillId="0" borderId="0"/>
    <xf numFmtId="0" fontId="1" fillId="0" borderId="0"/>
    <xf numFmtId="0" fontId="1" fillId="0" borderId="0"/>
    <xf numFmtId="0" fontId="31" fillId="0" borderId="0"/>
    <xf numFmtId="0" fontId="19" fillId="0" borderId="0"/>
    <xf numFmtId="0" fontId="1" fillId="0" borderId="0"/>
    <xf numFmtId="0" fontId="1" fillId="0" borderId="0"/>
    <xf numFmtId="0" fontId="1" fillId="0" borderId="0"/>
    <xf numFmtId="0" fontId="19" fillId="0" borderId="0"/>
    <xf numFmtId="0" fontId="42" fillId="0" borderId="0" applyBorder="0">
      <protection locked="0"/>
    </xf>
    <xf numFmtId="0" fontId="31" fillId="0" borderId="0"/>
    <xf numFmtId="0" fontId="19" fillId="0" borderId="0"/>
    <xf numFmtId="0" fontId="42" fillId="0" borderId="0" applyBorder="0">
      <protection locked="0"/>
    </xf>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3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30" fillId="0" borderId="0"/>
    <xf numFmtId="0" fontId="19" fillId="0" borderId="0"/>
    <xf numFmtId="0" fontId="42" fillId="0" borderId="0" applyBorder="0">
      <protection locked="0"/>
    </xf>
    <xf numFmtId="0" fontId="42" fillId="0" borderId="0" applyBorder="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9" fillId="0" borderId="0"/>
    <xf numFmtId="0" fontId="19" fillId="0" borderId="0"/>
    <xf numFmtId="0" fontId="30" fillId="0" borderId="0"/>
    <xf numFmtId="0" fontId="30" fillId="0" borderId="0"/>
    <xf numFmtId="0" fontId="30" fillId="0" borderId="0"/>
    <xf numFmtId="0" fontId="19" fillId="0" borderId="0"/>
    <xf numFmtId="0" fontId="19" fillId="0" borderId="0"/>
    <xf numFmtId="0" fontId="19" fillId="0" borderId="0"/>
    <xf numFmtId="0" fontId="20" fillId="0" borderId="0">
      <alignment vertical="top"/>
    </xf>
    <xf numFmtId="0" fontId="19" fillId="0" borderId="0"/>
    <xf numFmtId="0" fontId="42" fillId="0" borderId="0" applyBorder="0">
      <protection locked="0"/>
    </xf>
    <xf numFmtId="0" fontId="30" fillId="0" borderId="0"/>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9"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30"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30"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31"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31" fillId="0" borderId="0"/>
    <xf numFmtId="0" fontId="20" fillId="0" borderId="0">
      <alignment vertical="top"/>
    </xf>
    <xf numFmtId="0" fontId="31" fillId="0" borderId="0"/>
    <xf numFmtId="0" fontId="32" fillId="0" borderId="0"/>
    <xf numFmtId="0" fontId="20" fillId="0" borderId="0">
      <alignment vertical="top"/>
    </xf>
    <xf numFmtId="0" fontId="22"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30" fillId="0" borderId="0"/>
    <xf numFmtId="0" fontId="1" fillId="0" borderId="0">
      <alignment vertical="center"/>
    </xf>
    <xf numFmtId="0" fontId="31" fillId="0" borderId="0"/>
    <xf numFmtId="0" fontId="32" fillId="0" borderId="0"/>
    <xf numFmtId="0" fontId="31" fillId="0" borderId="0"/>
    <xf numFmtId="0" fontId="32" fillId="0" borderId="0"/>
    <xf numFmtId="0" fontId="31" fillId="0" borderId="0"/>
    <xf numFmtId="0" fontId="3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9" fillId="0" borderId="0"/>
    <xf numFmtId="0" fontId="30" fillId="0" borderId="0"/>
    <xf numFmtId="0" fontId="1" fillId="0" borderId="0">
      <alignment vertical="center"/>
    </xf>
    <xf numFmtId="0" fontId="19" fillId="0" borderId="0"/>
    <xf numFmtId="0" fontId="19" fillId="0" borderId="0"/>
    <xf numFmtId="0" fontId="3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 fillId="0" borderId="0">
      <alignment vertical="center"/>
    </xf>
    <xf numFmtId="0" fontId="19" fillId="0" borderId="0"/>
    <xf numFmtId="0" fontId="19" fillId="0" borderId="0"/>
    <xf numFmtId="0" fontId="30" fillId="0" borderId="0"/>
    <xf numFmtId="0" fontId="19" fillId="0" borderId="0"/>
    <xf numFmtId="0" fontId="19" fillId="0" borderId="0"/>
    <xf numFmtId="0" fontId="32" fillId="0" borderId="0"/>
    <xf numFmtId="0" fontId="41" fillId="0" borderId="0">
      <alignment vertical="center"/>
    </xf>
    <xf numFmtId="0" fontId="41" fillId="0" borderId="0">
      <alignment vertical="center"/>
    </xf>
    <xf numFmtId="0" fontId="19" fillId="0" borderId="0"/>
    <xf numFmtId="0" fontId="19" fillId="0" borderId="0"/>
    <xf numFmtId="0" fontId="30" fillId="0" borderId="0"/>
    <xf numFmtId="0" fontId="19" fillId="0" borderId="0"/>
    <xf numFmtId="0" fontId="19"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32" fillId="0" borderId="0"/>
    <xf numFmtId="0" fontId="19" fillId="0" borderId="0"/>
    <xf numFmtId="0" fontId="32" fillId="0" borderId="0"/>
    <xf numFmtId="0" fontId="32" fillId="0" borderId="0"/>
    <xf numFmtId="0" fontId="32" fillId="0" borderId="0"/>
    <xf numFmtId="0" fontId="31" fillId="0" borderId="0"/>
    <xf numFmtId="0" fontId="32" fillId="0" borderId="0"/>
    <xf numFmtId="0" fontId="19" fillId="0" borderId="0"/>
    <xf numFmtId="0" fontId="19" fillId="0" borderId="0"/>
    <xf numFmtId="0" fontId="19" fillId="0" borderId="0"/>
    <xf numFmtId="0" fontId="30" fillId="0" borderId="0"/>
    <xf numFmtId="0" fontId="30" fillId="0" borderId="0"/>
    <xf numFmtId="0" fontId="32" fillId="0" borderId="0"/>
    <xf numFmtId="0" fontId="30" fillId="0" borderId="0"/>
    <xf numFmtId="0" fontId="30" fillId="0" borderId="0"/>
    <xf numFmtId="0" fontId="19" fillId="0" borderId="0"/>
    <xf numFmtId="0" fontId="19" fillId="0" borderId="0"/>
    <xf numFmtId="0" fontId="19" fillId="0" borderId="0"/>
    <xf numFmtId="0" fontId="31" fillId="0" borderId="0"/>
    <xf numFmtId="0" fontId="19" fillId="0" borderId="0"/>
    <xf numFmtId="0" fontId="31" fillId="0" borderId="0"/>
    <xf numFmtId="0" fontId="31" fillId="0" borderId="0"/>
    <xf numFmtId="0" fontId="31" fillId="0" borderId="0"/>
    <xf numFmtId="0" fontId="31" fillId="0" borderId="0"/>
    <xf numFmtId="0" fontId="19" fillId="0" borderId="0"/>
    <xf numFmtId="0" fontId="32" fillId="0" borderId="0"/>
    <xf numFmtId="0" fontId="19" fillId="0" borderId="0"/>
    <xf numFmtId="0" fontId="20" fillId="0" borderId="0">
      <alignment vertical="top"/>
    </xf>
    <xf numFmtId="0" fontId="31" fillId="0" borderId="0"/>
    <xf numFmtId="0" fontId="20" fillId="0" borderId="0">
      <alignment vertical="top"/>
    </xf>
    <xf numFmtId="0" fontId="31" fillId="0" borderId="0"/>
    <xf numFmtId="0" fontId="31" fillId="0" borderId="0"/>
    <xf numFmtId="0" fontId="31" fillId="0" borderId="0"/>
    <xf numFmtId="0" fontId="31" fillId="0" borderId="0"/>
    <xf numFmtId="0" fontId="20" fillId="0" borderId="0">
      <alignment vertical="top"/>
    </xf>
    <xf numFmtId="0" fontId="19" fillId="0" borderId="0"/>
    <xf numFmtId="0" fontId="32"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31"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19" fillId="0" borderId="0"/>
    <xf numFmtId="0" fontId="31" fillId="0" borderId="0"/>
    <xf numFmtId="0" fontId="31" fillId="0" borderId="0"/>
    <xf numFmtId="0" fontId="31" fillId="0" borderId="0"/>
    <xf numFmtId="0" fontId="31"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30" fillId="0" borderId="0"/>
    <xf numFmtId="0" fontId="19" fillId="0" borderId="0"/>
    <xf numFmtId="0" fontId="30"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19" fillId="0" borderId="0">
      <alignment wrapText="1"/>
    </xf>
    <xf numFmtId="0" fontId="20" fillId="0" borderId="0"/>
    <xf numFmtId="0" fontId="20" fillId="0" borderId="0"/>
    <xf numFmtId="0" fontId="32" fillId="0" borderId="0"/>
    <xf numFmtId="0" fontId="19" fillId="0" borderId="0">
      <alignment wrapText="1"/>
    </xf>
    <xf numFmtId="0" fontId="20" fillId="0" borderId="0"/>
    <xf numFmtId="0" fontId="32" fillId="0" borderId="0"/>
    <xf numFmtId="0" fontId="20" fillId="0" borderId="0"/>
    <xf numFmtId="0" fontId="20" fillId="0" borderId="0"/>
    <xf numFmtId="0" fontId="19" fillId="0" borderId="0">
      <alignment wrapText="1"/>
    </xf>
    <xf numFmtId="0" fontId="20" fillId="0" borderId="0"/>
    <xf numFmtId="0" fontId="20" fillId="0" borderId="0"/>
    <xf numFmtId="0" fontId="32" fillId="0" borderId="0"/>
    <xf numFmtId="0" fontId="20" fillId="0" borderId="0"/>
    <xf numFmtId="0" fontId="32" fillId="0" borderId="0"/>
    <xf numFmtId="0" fontId="20" fillId="0" borderId="0"/>
    <xf numFmtId="0" fontId="20" fillId="0" borderId="0"/>
    <xf numFmtId="0" fontId="20" fillId="0" borderId="0"/>
    <xf numFmtId="0" fontId="3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xf numFmtId="0" fontId="31" fillId="0" borderId="0"/>
    <xf numFmtId="0" fontId="32" fillId="0" borderId="0"/>
    <xf numFmtId="0" fontId="31" fillId="0" borderId="0"/>
    <xf numFmtId="0" fontId="32" fillId="0" borderId="0"/>
    <xf numFmtId="0" fontId="31" fillId="0" borderId="0"/>
    <xf numFmtId="0" fontId="31" fillId="0" borderId="0"/>
    <xf numFmtId="0" fontId="20" fillId="0" borderId="0"/>
    <xf numFmtId="0" fontId="20" fillId="0" borderId="0"/>
    <xf numFmtId="0" fontId="19" fillId="0" borderId="0"/>
    <xf numFmtId="0" fontId="19" fillId="0" borderId="0"/>
    <xf numFmtId="0" fontId="30" fillId="0" borderId="0"/>
    <xf numFmtId="0" fontId="19" fillId="0" borderId="0"/>
    <xf numFmtId="0" fontId="20" fillId="0" borderId="0"/>
    <xf numFmtId="0" fontId="19" fillId="0" borderId="0"/>
    <xf numFmtId="0" fontId="19" fillId="0" borderId="0"/>
    <xf numFmtId="0" fontId="32" fillId="0" borderId="0"/>
    <xf numFmtId="0" fontId="20" fillId="0" borderId="0"/>
    <xf numFmtId="0" fontId="20" fillId="0" borderId="0"/>
    <xf numFmtId="0" fontId="19" fillId="0" borderId="0"/>
    <xf numFmtId="0" fontId="19" fillId="0" borderId="0"/>
    <xf numFmtId="0" fontId="30" fillId="0" borderId="0"/>
    <xf numFmtId="0" fontId="19" fillId="0" borderId="0"/>
    <xf numFmtId="0" fontId="19" fillId="0" borderId="0"/>
    <xf numFmtId="0" fontId="32" fillId="0" borderId="0"/>
    <xf numFmtId="0" fontId="19" fillId="0" borderId="0"/>
    <xf numFmtId="0" fontId="30" fillId="0" borderId="0"/>
    <xf numFmtId="0" fontId="19" fillId="0" borderId="0"/>
    <xf numFmtId="0" fontId="20" fillId="0" borderId="0"/>
    <xf numFmtId="0" fontId="19" fillId="0" borderId="0"/>
    <xf numFmtId="0" fontId="19" fillId="0" borderId="0"/>
    <xf numFmtId="0" fontId="32" fillId="0" borderId="0"/>
    <xf numFmtId="0" fontId="19" fillId="0" borderId="0"/>
    <xf numFmtId="0" fontId="20" fillId="0" borderId="0"/>
    <xf numFmtId="0" fontId="19" fillId="0" borderId="0"/>
    <xf numFmtId="0" fontId="20" fillId="0" borderId="0"/>
    <xf numFmtId="0" fontId="19" fillId="0" borderId="0"/>
    <xf numFmtId="0" fontId="19" fillId="0" borderId="0"/>
    <xf numFmtId="0" fontId="32" fillId="0" borderId="0"/>
    <xf numFmtId="0" fontId="19" fillId="0" borderId="0"/>
    <xf numFmtId="0" fontId="20" fillId="0" borderId="0"/>
    <xf numFmtId="0" fontId="19" fillId="0" borderId="0"/>
    <xf numFmtId="0" fontId="20" fillId="0" borderId="0"/>
    <xf numFmtId="0" fontId="20" fillId="0" borderId="0"/>
    <xf numFmtId="0" fontId="32" fillId="0" borderId="0"/>
    <xf numFmtId="0" fontId="20" fillId="0" borderId="0"/>
    <xf numFmtId="0" fontId="20" fillId="0" borderId="0"/>
    <xf numFmtId="0" fontId="32" fillId="0" borderId="0"/>
    <xf numFmtId="0" fontId="32" fillId="0" borderId="0"/>
    <xf numFmtId="0" fontId="31" fillId="0" borderId="0"/>
    <xf numFmtId="0" fontId="32" fillId="0" borderId="0"/>
    <xf numFmtId="0" fontId="32" fillId="0" borderId="0"/>
    <xf numFmtId="0" fontId="32" fillId="0" borderId="0"/>
    <xf numFmtId="0" fontId="41" fillId="0" borderId="0">
      <alignment vertical="center"/>
    </xf>
    <xf numFmtId="0" fontId="20" fillId="0" borderId="0">
      <alignment vertical="top"/>
    </xf>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30" fillId="0" borderId="0"/>
    <xf numFmtId="0" fontId="19" fillId="0" borderId="0"/>
    <xf numFmtId="0" fontId="30" fillId="0" borderId="0"/>
    <xf numFmtId="0" fontId="32" fillId="0" borderId="0"/>
    <xf numFmtId="0" fontId="19" fillId="0" borderId="0"/>
    <xf numFmtId="0" fontId="3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31" fillId="0" borderId="0"/>
    <xf numFmtId="0" fontId="19" fillId="0" borderId="0"/>
    <xf numFmtId="0" fontId="20" fillId="0" borderId="0"/>
    <xf numFmtId="0" fontId="19"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31" fillId="0" borderId="0"/>
    <xf numFmtId="0" fontId="19" fillId="0" borderId="0"/>
    <xf numFmtId="0" fontId="20" fillId="0" borderId="0"/>
    <xf numFmtId="0" fontId="19"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20" fillId="0" borderId="0"/>
    <xf numFmtId="0" fontId="31" fillId="0" borderId="0"/>
    <xf numFmtId="0" fontId="20" fillId="0" borderId="0"/>
    <xf numFmtId="0" fontId="31" fillId="0" borderId="0"/>
    <xf numFmtId="0" fontId="31"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xf numFmtId="0" fontId="32" fillId="0" borderId="0"/>
    <xf numFmtId="0" fontId="32" fillId="0" borderId="0"/>
    <xf numFmtId="0" fontId="20" fillId="0" borderId="0"/>
    <xf numFmtId="0" fontId="20" fillId="0" borderId="0"/>
    <xf numFmtId="0" fontId="19" fillId="0" borderId="0"/>
    <xf numFmtId="0" fontId="19" fillId="0" borderId="0"/>
    <xf numFmtId="0" fontId="20" fillId="0" borderId="0"/>
    <xf numFmtId="0" fontId="19" fillId="0" borderId="0"/>
    <xf numFmtId="0" fontId="19" fillId="0" borderId="0"/>
    <xf numFmtId="0" fontId="32" fillId="0" borderId="0"/>
    <xf numFmtId="0" fontId="20" fillId="0" borderId="0"/>
    <xf numFmtId="0" fontId="20"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32" fillId="0" borderId="0"/>
    <xf numFmtId="0" fontId="19" fillId="0" borderId="0"/>
    <xf numFmtId="0" fontId="30" fillId="0" borderId="0"/>
    <xf numFmtId="0" fontId="19" fillId="0" borderId="0"/>
    <xf numFmtId="0" fontId="20" fillId="0" borderId="0"/>
    <xf numFmtId="0" fontId="19" fillId="0" borderId="0"/>
    <xf numFmtId="0" fontId="20" fillId="0" borderId="0"/>
    <xf numFmtId="0" fontId="19" fillId="0" borderId="0"/>
    <xf numFmtId="0" fontId="19" fillId="0" borderId="0"/>
    <xf numFmtId="0" fontId="32" fillId="0" borderId="0"/>
    <xf numFmtId="0" fontId="19" fillId="0" borderId="0"/>
    <xf numFmtId="0" fontId="20" fillId="0" borderId="0"/>
    <xf numFmtId="0" fontId="19" fillId="0" borderId="0"/>
    <xf numFmtId="0" fontId="20" fillId="0" borderId="0"/>
    <xf numFmtId="0" fontId="20" fillId="0" borderId="0"/>
    <xf numFmtId="0" fontId="32" fillId="0" borderId="0"/>
    <xf numFmtId="0" fontId="20" fillId="0" borderId="0"/>
    <xf numFmtId="0" fontId="20" fillId="0" borderId="0"/>
    <xf numFmtId="0" fontId="32" fillId="0" borderId="0"/>
    <xf numFmtId="0" fontId="20" fillId="0" borderId="0">
      <alignment vertical="top"/>
    </xf>
    <xf numFmtId="0" fontId="32" fillId="0" borderId="0"/>
    <xf numFmtId="0" fontId="32"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43"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30" fillId="0" borderId="0"/>
    <xf numFmtId="0" fontId="20" fillId="0" borderId="0"/>
    <xf numFmtId="0" fontId="21" fillId="0" borderId="0"/>
    <xf numFmtId="0" fontId="21" fillId="0" borderId="0"/>
    <xf numFmtId="0" fontId="20" fillId="0" borderId="0">
      <alignment vertical="top"/>
    </xf>
    <xf numFmtId="0" fontId="20" fillId="0" borderId="0"/>
    <xf numFmtId="0" fontId="20" fillId="0" borderId="0"/>
    <xf numFmtId="0" fontId="21" fillId="0" borderId="0"/>
    <xf numFmtId="0" fontId="20" fillId="0" borderId="0"/>
    <xf numFmtId="0" fontId="20" fillId="0" borderId="0"/>
    <xf numFmtId="0" fontId="20" fillId="0" borderId="0"/>
    <xf numFmtId="0" fontId="19" fillId="0" borderId="0"/>
    <xf numFmtId="0" fontId="19" fillId="0" borderId="0"/>
    <xf numFmtId="0" fontId="20" fillId="0" borderId="0">
      <alignment vertical="top"/>
    </xf>
    <xf numFmtId="0" fontId="41" fillId="0" borderId="0">
      <alignment vertical="center"/>
    </xf>
    <xf numFmtId="0" fontId="31" fillId="0" borderId="0"/>
    <xf numFmtId="0" fontId="31" fillId="0" borderId="0"/>
    <xf numFmtId="0" fontId="31" fillId="0" borderId="0"/>
    <xf numFmtId="0" fontId="31" fillId="0" borderId="0"/>
    <xf numFmtId="0" fontId="31" fillId="0" borderId="0"/>
    <xf numFmtId="0" fontId="41" fillId="0" borderId="0">
      <alignment vertical="center"/>
    </xf>
    <xf numFmtId="0" fontId="41" fillId="0" borderId="0">
      <alignment vertical="center"/>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3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3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41" fillId="0" borderId="0">
      <alignment vertical="center"/>
    </xf>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1" fillId="0" borderId="0">
      <alignment vertical="center"/>
    </xf>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8"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2" fillId="0" borderId="0"/>
    <xf numFmtId="0" fontId="30"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0" fillId="0" borderId="0">
      <alignment vertical="top"/>
    </xf>
    <xf numFmtId="0" fontId="1" fillId="0" borderId="0"/>
    <xf numFmtId="0" fontId="22"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30" fillId="0" borderId="0"/>
    <xf numFmtId="0" fontId="19"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2"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30" fillId="0" borderId="0"/>
    <xf numFmtId="0" fontId="19" fillId="0" borderId="0"/>
    <xf numFmtId="0" fontId="19" fillId="0" borderId="0"/>
    <xf numFmtId="0" fontId="1" fillId="0" borderId="0"/>
    <xf numFmtId="0" fontId="43"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32" fillId="0" borderId="0"/>
    <xf numFmtId="0" fontId="19" fillId="0" borderId="0"/>
    <xf numFmtId="0" fontId="2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20" fillId="0" borderId="0">
      <alignment vertical="top"/>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42" fillId="0" borderId="0" applyBorder="0">
      <protection locked="0"/>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45" fillId="0" borderId="0"/>
    <xf numFmtId="0" fontId="18"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3"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32" fillId="0" borderId="0"/>
    <xf numFmtId="0" fontId="20"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6" fillId="0" borderId="0"/>
    <xf numFmtId="0" fontId="19"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42" fillId="0" borderId="0" applyBorder="0">
      <protection locked="0"/>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9"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2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20" fillId="0" borderId="0">
      <alignment vertical="top"/>
    </xf>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9"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6"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30"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6"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43"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0" borderId="0"/>
    <xf numFmtId="0" fontId="1" fillId="0" borderId="0"/>
    <xf numFmtId="0" fontId="1" fillId="9" borderId="9" applyNumberFormat="0" applyFont="0" applyAlignment="0" applyProtection="0"/>
    <xf numFmtId="0" fontId="1" fillId="0" borderId="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20" fillId="36" borderId="17" applyNumberFormat="0" applyFont="0" applyAlignment="0" applyProtection="0"/>
    <xf numFmtId="0" fontId="1" fillId="0" borderId="0"/>
    <xf numFmtId="0" fontId="1" fillId="0" borderId="0"/>
    <xf numFmtId="0" fontId="1"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3" fillId="9"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47" borderId="1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9" fontId="32" fillId="0" borderId="0" applyFont="0" applyFill="0" applyBorder="0" applyAlignment="0" applyProtection="0"/>
    <xf numFmtId="0" fontId="1" fillId="0" borderId="0"/>
    <xf numFmtId="0" fontId="1" fillId="0" borderId="0"/>
    <xf numFmtId="0" fontId="1" fillId="0" borderId="0"/>
    <xf numFmtId="9" fontId="32" fillId="0" borderId="0" applyFont="0" applyFill="0" applyBorder="0" applyAlignment="0" applyProtection="0"/>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2" fontId="20" fillId="0" borderId="0">
      <alignment vertical="top"/>
    </xf>
    <xf numFmtId="0" fontId="1" fillId="0" borderId="0"/>
    <xf numFmtId="0" fontId="1" fillId="0" borderId="0"/>
    <xf numFmtId="0" fontId="1" fillId="0" borderId="0"/>
    <xf numFmtId="0" fontId="1" fillId="0" borderId="0"/>
    <xf numFmtId="0" fontId="1" fillId="0" borderId="0"/>
    <xf numFmtId="9" fontId="3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1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49" fillId="0" borderId="1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43" fontId="23"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0" fontId="20" fillId="0" borderId="0" applyNumberFormat="0" applyFill="0" applyBorder="0" applyAlignment="0" applyProtection="0">
      <alignment vertical="top"/>
    </xf>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alignment vertical="top"/>
    </xf>
    <xf numFmtId="43" fontId="20"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1" fontId="20" fillId="0" borderId="0">
      <alignment vertical="top"/>
    </xf>
    <xf numFmtId="44" fontId="19" fillId="0" borderId="0" applyFont="0" applyFill="0" applyBorder="0" applyAlignment="0" applyProtection="0"/>
    <xf numFmtId="44" fontId="19" fillId="0" borderId="0" applyFont="0" applyFill="0" applyBorder="0" applyAlignment="0" applyProtection="0"/>
    <xf numFmtId="41" fontId="20" fillId="0" borderId="0">
      <alignment vertical="top"/>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19" fillId="0" borderId="0"/>
    <xf numFmtId="0" fontId="20" fillId="0" borderId="0"/>
    <xf numFmtId="0" fontId="19"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19" fillId="0" borderId="0"/>
    <xf numFmtId="0" fontId="20" fillId="0" borderId="0"/>
    <xf numFmtId="0" fontId="19" fillId="0" borderId="0"/>
    <xf numFmtId="0" fontId="19" fillId="0" borderId="0"/>
    <xf numFmtId="0" fontId="20" fillId="0" borderId="0">
      <alignment vertical="top"/>
    </xf>
    <xf numFmtId="0" fontId="20" fillId="0" borderId="0"/>
    <xf numFmtId="0" fontId="20" fillId="0" borderId="0">
      <alignment vertical="top"/>
    </xf>
    <xf numFmtId="0" fontId="20" fillId="0" borderId="0"/>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alignment wrapText="1"/>
    </xf>
    <xf numFmtId="0" fontId="20" fillId="0" borderId="0"/>
    <xf numFmtId="0" fontId="19" fillId="0" borderId="0">
      <alignmen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3" fillId="9" borderId="9"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3" fillId="9" borderId="9" applyNumberFormat="0" applyFont="0" applyAlignment="0" applyProtection="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xf numFmtId="0" fontId="19" fillId="0" borderId="0"/>
    <xf numFmtId="0" fontId="20"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3" fillId="9" borderId="9" applyNumberFormat="0" applyFont="0" applyAlignment="0" applyProtection="0"/>
    <xf numFmtId="0" fontId="20" fillId="0" borderId="0">
      <alignment vertical="top"/>
    </xf>
    <xf numFmtId="0" fontId="20" fillId="0" borderId="0">
      <alignment vertical="top"/>
    </xf>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36" borderId="17" applyNumberFormat="0" applyFont="0" applyAlignment="0" applyProtection="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36" borderId="17" applyNumberFormat="0" applyFont="0" applyAlignment="0" applyProtection="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36" borderId="17" applyNumberFormat="0" applyFont="0" applyAlignment="0" applyProtection="0"/>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36" borderId="17" applyNumberFormat="0" applyFont="0" applyAlignment="0" applyProtection="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36" borderId="17" applyNumberFormat="0" applyFont="0" applyAlignment="0" applyProtection="0"/>
    <xf numFmtId="0" fontId="20" fillId="36" borderId="17" applyNumberFormat="0" applyFont="0" applyAlignment="0" applyProtection="0"/>
    <xf numFmtId="0" fontId="20" fillId="36" borderId="17" applyNumberFormat="0" applyFont="0" applyAlignment="0" applyProtection="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0" fontId="20" fillId="0" borderId="0">
      <alignment vertical="top"/>
    </xf>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2" fontId="20" fillId="0" borderId="0">
      <alignment vertical="top"/>
    </xf>
    <xf numFmtId="42"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2" fontId="20" fillId="0" borderId="0">
      <alignment vertical="top"/>
    </xf>
    <xf numFmtId="0" fontId="20" fillId="0" borderId="0"/>
    <xf numFmtId="0" fontId="20" fillId="0" borderId="0"/>
    <xf numFmtId="0" fontId="19" fillId="0" borderId="0"/>
    <xf numFmtId="0" fontId="20" fillId="0" borderId="0"/>
    <xf numFmtId="0" fontId="20" fillId="0" borderId="0"/>
    <xf numFmtId="0" fontId="20" fillId="0" borderId="0">
      <alignment vertical="top"/>
    </xf>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top"/>
    </xf>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2"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9" fillId="0" borderId="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20" fillId="0" borderId="0" applyNumberForma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20" fillId="0" borderId="0">
      <alignment vertical="top"/>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9" fillId="0" borderId="0"/>
    <xf numFmtId="43" fontId="20" fillId="0" borderId="0" applyFont="0" applyFill="0" applyBorder="0" applyAlignment="0" applyProtection="0"/>
    <xf numFmtId="43" fontId="1" fillId="0" borderId="0" applyFont="0" applyFill="0" applyBorder="0" applyAlignment="0" applyProtection="0"/>
    <xf numFmtId="0" fontId="51" fillId="0" borderId="0"/>
    <xf numFmtId="0" fontId="51" fillId="0" borderId="0"/>
    <xf numFmtId="0" fontId="57" fillId="0" borderId="0">
      <alignment vertical="top"/>
    </xf>
    <xf numFmtId="0" fontId="57" fillId="0" borderId="0"/>
    <xf numFmtId="0" fontId="20" fillId="0" borderId="0"/>
    <xf numFmtId="0" fontId="20" fillId="0" borderId="0"/>
    <xf numFmtId="9" fontId="1" fillId="0" borderId="0" applyFont="0" applyFill="0" applyBorder="0" applyAlignment="0" applyProtection="0"/>
  </cellStyleXfs>
  <cellXfs count="113">
    <xf numFmtId="0" fontId="0" fillId="0" borderId="0" xfId="0"/>
    <xf numFmtId="164" fontId="0" fillId="0" borderId="0" xfId="1" applyNumberFormat="1" applyFont="1"/>
    <xf numFmtId="0" fontId="0" fillId="0" borderId="0" xfId="0"/>
    <xf numFmtId="164" fontId="0" fillId="0" borderId="0" xfId="0" applyNumberFormat="1"/>
    <xf numFmtId="44" fontId="0" fillId="0" borderId="0" xfId="0" applyNumberFormat="1"/>
    <xf numFmtId="164" fontId="0" fillId="0" borderId="0" xfId="1" applyNumberFormat="1" applyFont="1" applyBorder="1"/>
    <xf numFmtId="0" fontId="0" fillId="0" borderId="0" xfId="0" applyBorder="1"/>
    <xf numFmtId="0" fontId="0" fillId="0" borderId="0" xfId="0" applyFill="1"/>
    <xf numFmtId="0" fontId="2" fillId="2" borderId="1" xfId="0"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53" fillId="0" borderId="0" xfId="0" applyFont="1" applyAlignment="1">
      <alignment horizontal="centerContinuous" vertical="center"/>
    </xf>
    <xf numFmtId="0" fontId="0" fillId="0" borderId="0" xfId="0" applyAlignment="1">
      <alignment vertical="center"/>
    </xf>
    <xf numFmtId="0" fontId="0" fillId="0" borderId="0" xfId="0" applyAlignment="1">
      <alignment shrinkToFit="1"/>
    </xf>
    <xf numFmtId="0" fontId="2" fillId="2" borderId="20" xfId="0" applyFont="1" applyFill="1" applyBorder="1" applyAlignment="1">
      <alignment horizontal="center" vertical="center" wrapText="1"/>
    </xf>
    <xf numFmtId="164" fontId="2" fillId="2" borderId="20" xfId="1" applyNumberFormat="1" applyFont="1" applyFill="1" applyBorder="1" applyAlignment="1">
      <alignment horizontal="center" vertical="center" wrapText="1"/>
    </xf>
    <xf numFmtId="0" fontId="58" fillId="0" borderId="0" xfId="35387" applyFont="1" applyFill="1" applyBorder="1" applyAlignment="1">
      <alignment horizontal="right" wrapText="1"/>
    </xf>
    <xf numFmtId="0" fontId="0" fillId="0" borderId="0" xfId="0"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58" fillId="0" borderId="17" xfId="35387" applyFont="1" applyFill="1" applyBorder="1" applyAlignment="1">
      <alignment horizontal="center" vertical="center" wrapText="1"/>
    </xf>
    <xf numFmtId="0" fontId="58" fillId="0" borderId="0" xfId="35387" applyFont="1" applyFill="1" applyBorder="1" applyAlignment="1">
      <alignment horizontal="center" vertical="center" wrapText="1"/>
    </xf>
    <xf numFmtId="0" fontId="23" fillId="0" borderId="0" xfId="35388" applyFont="1" applyFill="1" applyBorder="1" applyAlignment="1">
      <alignment horizontal="center" vertical="center" wrapText="1"/>
    </xf>
    <xf numFmtId="0" fontId="0" fillId="0" borderId="0" xfId="0" applyAlignment="1"/>
    <xf numFmtId="164" fontId="0" fillId="0" borderId="0" xfId="1" applyNumberFormat="1" applyFont="1" applyBorder="1" applyAlignment="1"/>
    <xf numFmtId="0" fontId="0" fillId="0" borderId="0" xfId="0" applyBorder="1" applyAlignment="1"/>
    <xf numFmtId="0" fontId="2" fillId="0" borderId="0" xfId="0" applyFont="1" applyFill="1" applyBorder="1" applyAlignment="1">
      <alignment horizontal="left"/>
    </xf>
    <xf numFmtId="0" fontId="0" fillId="0" borderId="0" xfId="0" applyBorder="1" applyAlignment="1">
      <alignment horizontal="left"/>
    </xf>
    <xf numFmtId="164" fontId="0" fillId="0" borderId="0" xfId="1" applyNumberFormat="1" applyFont="1" applyFill="1" applyBorder="1" applyAlignment="1"/>
    <xf numFmtId="164" fontId="0" fillId="0" borderId="0" xfId="0" applyNumberFormat="1" applyBorder="1" applyAlignment="1"/>
    <xf numFmtId="0" fontId="32" fillId="0" borderId="0" xfId="0" applyFont="1" applyAlignment="1"/>
    <xf numFmtId="0" fontId="32" fillId="0" borderId="0" xfId="0" applyFont="1" applyBorder="1" applyAlignment="1">
      <alignment horizontal="center"/>
    </xf>
    <xf numFmtId="0" fontId="32" fillId="0" borderId="0" xfId="0" applyFont="1" applyBorder="1" applyAlignment="1"/>
    <xf numFmtId="0" fontId="2" fillId="0" borderId="0" xfId="0" applyFont="1" applyBorder="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Alignment="1">
      <alignment horizontal="center"/>
    </xf>
    <xf numFmtId="0" fontId="0" fillId="0" borderId="0" xfId="0" applyFill="1" applyAlignment="1"/>
    <xf numFmtId="164" fontId="0" fillId="0" borderId="0" xfId="0" applyNumberFormat="1" applyAlignment="1"/>
    <xf numFmtId="164" fontId="0" fillId="0" borderId="0" xfId="1" applyNumberFormat="1" applyFont="1" applyAlignment="1"/>
    <xf numFmtId="3" fontId="0" fillId="0" borderId="0" xfId="0" applyNumberFormat="1" applyAlignment="1"/>
    <xf numFmtId="44" fontId="0" fillId="0" borderId="0" xfId="0" applyNumberFormat="1" applyAlignment="1"/>
    <xf numFmtId="0" fontId="0" fillId="0" borderId="0" xfId="0" applyBorder="1" applyAlignment="1">
      <alignment vertical="center" shrinkToFit="1"/>
    </xf>
    <xf numFmtId="0" fontId="0" fillId="0" borderId="27" xfId="0" applyBorder="1" applyAlignment="1">
      <alignment horizontal="center"/>
    </xf>
    <xf numFmtId="42" fontId="0" fillId="0" borderId="0" xfId="0" applyNumberFormat="1" applyBorder="1" applyAlignment="1"/>
    <xf numFmtId="167" fontId="0" fillId="0" borderId="0" xfId="0" applyNumberFormat="1"/>
    <xf numFmtId="167" fontId="0" fillId="0" borderId="0" xfId="0" applyNumberFormat="1" applyFill="1"/>
    <xf numFmtId="0" fontId="2" fillId="0" borderId="0" xfId="0" applyFont="1" applyBorder="1" applyAlignment="1">
      <alignment horizontal="center"/>
    </xf>
    <xf numFmtId="0" fontId="59" fillId="0" borderId="21" xfId="0" applyFont="1" applyBorder="1" applyAlignment="1">
      <alignment horizontal="center" vertical="center"/>
    </xf>
    <xf numFmtId="0" fontId="0" fillId="0" borderId="21" xfId="0" applyBorder="1" applyAlignment="1">
      <alignment horizontal="center" vertical="center"/>
    </xf>
    <xf numFmtId="164" fontId="0" fillId="0" borderId="0" xfId="1" quotePrefix="1" applyNumberFormat="1" applyFont="1"/>
    <xf numFmtId="0" fontId="0" fillId="0" borderId="21" xfId="0" applyBorder="1" applyAlignment="1">
      <alignment horizontal="centerContinuous" vertical="center"/>
    </xf>
    <xf numFmtId="0" fontId="0" fillId="0" borderId="0" xfId="0" applyBorder="1" applyAlignment="1">
      <alignment horizontal="centerContinuous" vertical="center"/>
    </xf>
    <xf numFmtId="0" fontId="61" fillId="0" borderId="0" xfId="0" applyFont="1" applyBorder="1" applyAlignment="1">
      <alignment horizontal="centerContinuous" vertical="center"/>
    </xf>
    <xf numFmtId="0" fontId="0" fillId="0" borderId="29" xfId="0" applyBorder="1" applyAlignment="1">
      <alignment horizontal="centerContinuous" vertical="center"/>
    </xf>
    <xf numFmtId="164" fontId="0" fillId="0" borderId="30" xfId="0" applyNumberFormat="1" applyBorder="1" applyAlignment="1"/>
    <xf numFmtId="3" fontId="0" fillId="0" borderId="0" xfId="0" applyNumberFormat="1" applyBorder="1" applyAlignment="1"/>
    <xf numFmtId="0" fontId="23" fillId="0" borderId="17" xfId="35389" applyFont="1" applyFill="1" applyBorder="1" applyAlignment="1">
      <alignment horizontal="right" wrapText="1"/>
    </xf>
    <xf numFmtId="44" fontId="0" fillId="0" borderId="25" xfId="0" applyNumberFormat="1" applyBorder="1" applyAlignment="1">
      <alignment vertical="center" shrinkToFit="1"/>
    </xf>
    <xf numFmtId="44" fontId="0" fillId="0" borderId="25" xfId="0" applyNumberFormat="1" applyBorder="1" applyAlignment="1">
      <alignment horizontal="center" vertical="center"/>
    </xf>
    <xf numFmtId="42" fontId="0" fillId="0" borderId="28" xfId="0" applyNumberFormat="1" applyBorder="1" applyAlignment="1"/>
    <xf numFmtId="42" fontId="0" fillId="0" borderId="0" xfId="1" applyNumberFormat="1" applyFont="1" applyBorder="1"/>
    <xf numFmtId="42" fontId="0" fillId="0" borderId="25" xfId="1" applyNumberFormat="1" applyFont="1" applyBorder="1" applyAlignment="1"/>
    <xf numFmtId="42" fontId="0" fillId="0" borderId="0" xfId="1" applyNumberFormat="1" applyFont="1" applyBorder="1" applyAlignment="1"/>
    <xf numFmtId="168" fontId="0" fillId="0" borderId="26" xfId="0" applyNumberFormat="1" applyBorder="1" applyAlignment="1">
      <alignment horizontal="center"/>
    </xf>
    <xf numFmtId="44" fontId="0" fillId="0" borderId="0" xfId="0" applyNumberFormat="1" applyBorder="1" applyAlignment="1"/>
    <xf numFmtId="169" fontId="0" fillId="0" borderId="0" xfId="0" applyNumberFormat="1" applyBorder="1" applyAlignment="1"/>
    <xf numFmtId="3" fontId="0" fillId="0" borderId="21" xfId="0" applyNumberFormat="1" applyBorder="1" applyAlignment="1">
      <alignment horizontal="centerContinuous" vertical="center"/>
    </xf>
    <xf numFmtId="3" fontId="0" fillId="0" borderId="0" xfId="35383" applyNumberFormat="1" applyFont="1" applyAlignment="1"/>
    <xf numFmtId="3" fontId="0" fillId="0" borderId="0" xfId="1" applyNumberFormat="1" applyFont="1" applyAlignment="1"/>
    <xf numFmtId="42" fontId="0" fillId="0" borderId="24" xfId="1" quotePrefix="1" applyNumberFormat="1" applyFont="1" applyBorder="1" applyAlignment="1"/>
    <xf numFmtId="0" fontId="2" fillId="0" borderId="22" xfId="0" applyFont="1" applyFill="1" applyBorder="1" applyAlignment="1">
      <alignment horizontal="center" wrapText="1"/>
    </xf>
    <xf numFmtId="0" fontId="2" fillId="0" borderId="23" xfId="0" applyFont="1" applyFill="1" applyBorder="1" applyAlignment="1">
      <alignment horizontal="center" wrapText="1"/>
    </xf>
    <xf numFmtId="42" fontId="2" fillId="0" borderId="25" xfId="1" applyNumberFormat="1" applyFont="1" applyFill="1" applyBorder="1" applyAlignment="1">
      <alignment horizontal="center" wrapText="1"/>
    </xf>
    <xf numFmtId="42" fontId="2" fillId="0" borderId="24" xfId="1" applyNumberFormat="1" applyFont="1" applyFill="1" applyBorder="1" applyAlignment="1">
      <alignment horizontal="center" wrapText="1"/>
    </xf>
    <xf numFmtId="0" fontId="2" fillId="2" borderId="20" xfId="0" applyFont="1" applyFill="1" applyBorder="1" applyAlignment="1">
      <alignment horizontal="center" wrapText="1"/>
    </xf>
    <xf numFmtId="164" fontId="2" fillId="2" borderId="20" xfId="1" applyNumberFormat="1" applyFont="1" applyFill="1" applyBorder="1" applyAlignment="1">
      <alignment horizontal="center" wrapText="1"/>
    </xf>
    <xf numFmtId="44" fontId="2" fillId="2" borderId="20" xfId="1" applyFont="1" applyFill="1" applyBorder="1" applyAlignment="1">
      <alignment horizontal="center" wrapText="1"/>
    </xf>
    <xf numFmtId="165" fontId="2" fillId="2" borderId="20" xfId="35383" applyNumberFormat="1" applyFont="1" applyFill="1" applyBorder="1" applyAlignment="1">
      <alignment horizontal="center" wrapText="1"/>
    </xf>
    <xf numFmtId="44" fontId="2" fillId="0" borderId="31" xfId="1" applyFont="1" applyFill="1" applyBorder="1" applyAlignment="1">
      <alignment horizontal="center" wrapText="1"/>
    </xf>
    <xf numFmtId="44" fontId="0" fillId="0" borderId="0" xfId="0" applyNumberFormat="1" applyBorder="1" applyAlignment="1">
      <alignment horizontal="center" vertical="center"/>
    </xf>
    <xf numFmtId="166" fontId="0" fillId="0" borderId="25" xfId="1" applyNumberFormat="1" applyFont="1" applyBorder="1" applyAlignment="1"/>
    <xf numFmtId="166" fontId="0" fillId="0" borderId="0" xfId="1" applyNumberFormat="1" applyFont="1" applyBorder="1" applyAlignment="1"/>
    <xf numFmtId="0" fontId="0" fillId="0" borderId="0" xfId="0" applyAlignment="1">
      <alignment vertical="center" shrinkToFit="1"/>
    </xf>
    <xf numFmtId="0" fontId="0" fillId="0" borderId="27" xfId="0" applyFill="1" applyBorder="1" applyAlignment="1">
      <alignment horizontal="center"/>
    </xf>
    <xf numFmtId="0" fontId="0" fillId="0" borderId="0" xfId="0" applyBorder="1" applyAlignment="1">
      <alignment shrinkToFit="1"/>
    </xf>
    <xf numFmtId="0" fontId="2" fillId="0" borderId="0" xfId="0" applyFont="1" applyBorder="1" applyAlignment="1">
      <alignment shrinkToFit="1"/>
    </xf>
    <xf numFmtId="0" fontId="52" fillId="0" borderId="0" xfId="0" applyFont="1" applyBorder="1" applyAlignment="1">
      <alignment horizontal="center"/>
    </xf>
    <xf numFmtId="10" fontId="0" fillId="0" borderId="0" xfId="35390" applyNumberFormat="1" applyFont="1" applyBorder="1" applyAlignment="1"/>
    <xf numFmtId="0" fontId="63" fillId="0" borderId="0" xfId="0" applyFont="1" applyBorder="1" applyAlignment="1">
      <alignment horizontal="left"/>
    </xf>
    <xf numFmtId="170" fontId="63" fillId="0" borderId="0" xfId="0" applyNumberFormat="1" applyFont="1" applyBorder="1" applyAlignment="1"/>
    <xf numFmtId="170" fontId="63" fillId="0" borderId="0" xfId="1" applyNumberFormat="1" applyFont="1" applyBorder="1" applyAlignment="1"/>
    <xf numFmtId="164" fontId="2" fillId="50" borderId="34" xfId="1" applyNumberFormat="1" applyFont="1" applyFill="1" applyBorder="1" applyAlignment="1">
      <alignment horizontal="center" vertical="center" wrapText="1"/>
    </xf>
    <xf numFmtId="0" fontId="0" fillId="0" borderId="0" xfId="0" applyFill="1" applyBorder="1" applyAlignment="1"/>
    <xf numFmtId="0" fontId="53" fillId="0" borderId="21" xfId="0" applyFont="1" applyBorder="1" applyAlignment="1">
      <alignment horizontal="center" vertical="center"/>
    </xf>
    <xf numFmtId="0" fontId="52" fillId="0" borderId="33" xfId="0" applyFont="1" applyBorder="1" applyAlignment="1">
      <alignment horizontal="center"/>
    </xf>
    <xf numFmtId="0" fontId="0" fillId="0" borderId="0" xfId="0" applyFont="1" applyBorder="1" applyAlignment="1">
      <alignment horizontal="left" wrapText="1"/>
    </xf>
    <xf numFmtId="0" fontId="0" fillId="0" borderId="0" xfId="0" applyFont="1" applyAlignment="1">
      <alignment wrapText="1"/>
    </xf>
    <xf numFmtId="0" fontId="0" fillId="0" borderId="0" xfId="0" applyFill="1" applyBorder="1" applyAlignment="1">
      <alignment horizontal="left" wrapText="1"/>
    </xf>
    <xf numFmtId="0" fontId="0" fillId="0" borderId="0" xfId="0" applyFill="1" applyAlignment="1">
      <alignment horizontal="left" wrapText="1"/>
    </xf>
    <xf numFmtId="0" fontId="0" fillId="0" borderId="21" xfId="0" applyBorder="1" applyAlignment="1">
      <alignment horizontal="left" vertical="center" wrapText="1"/>
    </xf>
    <xf numFmtId="0" fontId="59" fillId="0" borderId="21" xfId="0" applyFont="1" applyBorder="1" applyAlignment="1">
      <alignment horizontal="center" vertical="center"/>
    </xf>
    <xf numFmtId="0" fontId="0" fillId="0" borderId="21" xfId="0" applyBorder="1" applyAlignment="1">
      <alignment horizontal="center" vertical="center"/>
    </xf>
    <xf numFmtId="0" fontId="62" fillId="0" borderId="31" xfId="0" applyFont="1" applyBorder="1" applyAlignment="1">
      <alignment horizontal="center" vertical="center" wrapText="1"/>
    </xf>
    <xf numFmtId="0" fontId="0" fillId="0" borderId="23" xfId="0" applyBorder="1" applyAlignment="1">
      <alignment horizontal="center" vertical="center" wrapText="1"/>
    </xf>
    <xf numFmtId="0" fontId="0" fillId="0" borderId="32" xfId="0" applyBorder="1" applyAlignment="1">
      <alignment horizontal="center" vertical="center" wrapText="1"/>
    </xf>
    <xf numFmtId="0" fontId="54" fillId="0" borderId="0" xfId="0" applyFont="1" applyAlignment="1">
      <alignment horizontal="left" wrapText="1"/>
    </xf>
    <xf numFmtId="0" fontId="60" fillId="0" borderId="0" xfId="0" applyFont="1" applyFill="1" applyBorder="1" applyAlignment="1">
      <alignment horizontal="center" vertical="center" wrapText="1"/>
    </xf>
  </cellXfs>
  <cellStyles count="35391">
    <cellStyle name="20% - Accent1" xfId="19" builtinId="30" customBuiltin="1"/>
    <cellStyle name="20% - Accent1 2" xfId="50"/>
    <cellStyle name="20% - Accent1 2 2" xfId="51"/>
    <cellStyle name="20% - Accent1 2 2 2" xfId="52"/>
    <cellStyle name="20% - Accent1 2 2 2 2" xfId="53"/>
    <cellStyle name="20% - Accent1 2 2 2 2 2" xfId="29525"/>
    <cellStyle name="20% - Accent1 2 2 2 3" xfId="29524"/>
    <cellStyle name="20% - Accent1 2 2 3" xfId="54"/>
    <cellStyle name="20% - Accent1 2 2 3 2" xfId="29526"/>
    <cellStyle name="20% - Accent1 2 2 4" xfId="29523"/>
    <cellStyle name="20% - Accent1 2 3" xfId="55"/>
    <cellStyle name="20% - Accent1 2 3 2" xfId="56"/>
    <cellStyle name="20% - Accent1 2 3 2 2" xfId="29528"/>
    <cellStyle name="20% - Accent1 2 3 3" xfId="29527"/>
    <cellStyle name="20% - Accent1 2 4" xfId="57"/>
    <cellStyle name="20% - Accent1 2 4 2" xfId="29529"/>
    <cellStyle name="20% - Accent1 2 5" xfId="58"/>
    <cellStyle name="20% - Accent1 3" xfId="59"/>
    <cellStyle name="20% - Accent1 3 2" xfId="60"/>
    <cellStyle name="20% - Accent1 3 2 2" xfId="61"/>
    <cellStyle name="20% - Accent1 3 2 2 2" xfId="62"/>
    <cellStyle name="20% - Accent1 3 2 2 2 2" xfId="29532"/>
    <cellStyle name="20% - Accent1 3 2 2 3" xfId="29531"/>
    <cellStyle name="20% - Accent1 3 2 3" xfId="63"/>
    <cellStyle name="20% - Accent1 3 2 3 2" xfId="29533"/>
    <cellStyle name="20% - Accent1 3 2 4" xfId="29530"/>
    <cellStyle name="20% - Accent1 3 3" xfId="64"/>
    <cellStyle name="20% - Accent1 3 3 2" xfId="65"/>
    <cellStyle name="20% - Accent1 3 3 2 2" xfId="29535"/>
    <cellStyle name="20% - Accent1 3 3 3" xfId="29534"/>
    <cellStyle name="20% - Accent1 3 4" xfId="66"/>
    <cellStyle name="20% - Accent1 3 4 2" xfId="29536"/>
    <cellStyle name="20% - Accent1 3 5" xfId="67"/>
    <cellStyle name="20% - Accent1 4" xfId="68"/>
    <cellStyle name="20% - Accent1 4 2" xfId="69"/>
    <cellStyle name="20% - Accent1 4 2 2" xfId="29538"/>
    <cellStyle name="20% - Accent1 4 3" xfId="70"/>
    <cellStyle name="20% - Accent1 4 3 2" xfId="29539"/>
    <cellStyle name="20% - Accent1 4 4" xfId="29537"/>
    <cellStyle name="20% - Accent1 5" xfId="71"/>
    <cellStyle name="20% - Accent1 6" xfId="72"/>
    <cellStyle name="20% - Accent1 7" xfId="73"/>
    <cellStyle name="20% - Accent2" xfId="23" builtinId="34" customBuiltin="1"/>
    <cellStyle name="20% - Accent2 2" xfId="74"/>
    <cellStyle name="20% - Accent2 2 2" xfId="75"/>
    <cellStyle name="20% - Accent2 2 2 2" xfId="76"/>
    <cellStyle name="20% - Accent2 2 2 2 2" xfId="77"/>
    <cellStyle name="20% - Accent2 2 2 2 2 2" xfId="29542"/>
    <cellStyle name="20% - Accent2 2 2 2 3" xfId="29541"/>
    <cellStyle name="20% - Accent2 2 2 3" xfId="78"/>
    <cellStyle name="20% - Accent2 2 2 3 2" xfId="29543"/>
    <cellStyle name="20% - Accent2 2 2 4" xfId="29540"/>
    <cellStyle name="20% - Accent2 2 3" xfId="79"/>
    <cellStyle name="20% - Accent2 2 3 2" xfId="80"/>
    <cellStyle name="20% - Accent2 2 3 2 2" xfId="29545"/>
    <cellStyle name="20% - Accent2 2 3 3" xfId="29544"/>
    <cellStyle name="20% - Accent2 2 4" xfId="81"/>
    <cellStyle name="20% - Accent2 2 4 2" xfId="29546"/>
    <cellStyle name="20% - Accent2 2 5" xfId="82"/>
    <cellStyle name="20% - Accent2 3" xfId="83"/>
    <cellStyle name="20% - Accent2 3 2" xfId="84"/>
    <cellStyle name="20% - Accent2 3 2 2" xfId="85"/>
    <cellStyle name="20% - Accent2 3 2 2 2" xfId="86"/>
    <cellStyle name="20% - Accent2 3 2 2 2 2" xfId="29549"/>
    <cellStyle name="20% - Accent2 3 2 2 3" xfId="29548"/>
    <cellStyle name="20% - Accent2 3 2 3" xfId="87"/>
    <cellStyle name="20% - Accent2 3 2 3 2" xfId="29550"/>
    <cellStyle name="20% - Accent2 3 2 4" xfId="29547"/>
    <cellStyle name="20% - Accent2 3 3" xfId="88"/>
    <cellStyle name="20% - Accent2 3 3 2" xfId="89"/>
    <cellStyle name="20% - Accent2 3 3 2 2" xfId="29552"/>
    <cellStyle name="20% - Accent2 3 3 3" xfId="29551"/>
    <cellStyle name="20% - Accent2 3 4" xfId="90"/>
    <cellStyle name="20% - Accent2 3 4 2" xfId="29553"/>
    <cellStyle name="20% - Accent2 3 5" xfId="91"/>
    <cellStyle name="20% - Accent2 4" xfId="92"/>
    <cellStyle name="20% - Accent2 4 2" xfId="93"/>
    <cellStyle name="20% - Accent2 4 2 2" xfId="29555"/>
    <cellStyle name="20% - Accent2 4 3" xfId="94"/>
    <cellStyle name="20% - Accent2 4 3 2" xfId="29556"/>
    <cellStyle name="20% - Accent2 4 4" xfId="29554"/>
    <cellStyle name="20% - Accent2 5" xfId="95"/>
    <cellStyle name="20% - Accent2 6" xfId="96"/>
    <cellStyle name="20% - Accent2 7" xfId="97"/>
    <cellStyle name="20% - Accent3" xfId="27" builtinId="38" customBuiltin="1"/>
    <cellStyle name="20% - Accent3 2" xfId="98"/>
    <cellStyle name="20% - Accent3 2 2" xfId="99"/>
    <cellStyle name="20% - Accent3 2 2 2" xfId="100"/>
    <cellStyle name="20% - Accent3 2 2 2 2" xfId="101"/>
    <cellStyle name="20% - Accent3 2 2 2 2 2" xfId="29559"/>
    <cellStyle name="20% - Accent3 2 2 2 3" xfId="29558"/>
    <cellStyle name="20% - Accent3 2 2 3" xfId="102"/>
    <cellStyle name="20% - Accent3 2 2 3 2" xfId="29560"/>
    <cellStyle name="20% - Accent3 2 2 4" xfId="29557"/>
    <cellStyle name="20% - Accent3 2 3" xfId="103"/>
    <cellStyle name="20% - Accent3 2 3 2" xfId="104"/>
    <cellStyle name="20% - Accent3 2 3 2 2" xfId="29562"/>
    <cellStyle name="20% - Accent3 2 3 3" xfId="29561"/>
    <cellStyle name="20% - Accent3 2 4" xfId="105"/>
    <cellStyle name="20% - Accent3 2 4 2" xfId="29563"/>
    <cellStyle name="20% - Accent3 2 5" xfId="106"/>
    <cellStyle name="20% - Accent3 3" xfId="107"/>
    <cellStyle name="20% - Accent3 3 2" xfId="108"/>
    <cellStyle name="20% - Accent3 3 2 2" xfId="109"/>
    <cellStyle name="20% - Accent3 3 2 2 2" xfId="110"/>
    <cellStyle name="20% - Accent3 3 2 2 2 2" xfId="29566"/>
    <cellStyle name="20% - Accent3 3 2 2 3" xfId="29565"/>
    <cellStyle name="20% - Accent3 3 2 3" xfId="111"/>
    <cellStyle name="20% - Accent3 3 2 3 2" xfId="29567"/>
    <cellStyle name="20% - Accent3 3 2 4" xfId="29564"/>
    <cellStyle name="20% - Accent3 3 3" xfId="112"/>
    <cellStyle name="20% - Accent3 3 3 2" xfId="113"/>
    <cellStyle name="20% - Accent3 3 3 2 2" xfId="29569"/>
    <cellStyle name="20% - Accent3 3 3 3" xfId="29568"/>
    <cellStyle name="20% - Accent3 3 4" xfId="114"/>
    <cellStyle name="20% - Accent3 3 4 2" xfId="29570"/>
    <cellStyle name="20% - Accent3 3 5" xfId="115"/>
    <cellStyle name="20% - Accent3 4" xfId="116"/>
    <cellStyle name="20% - Accent3 4 2" xfId="117"/>
    <cellStyle name="20% - Accent3 4 2 2" xfId="29572"/>
    <cellStyle name="20% - Accent3 4 3" xfId="118"/>
    <cellStyle name="20% - Accent3 4 3 2" xfId="29573"/>
    <cellStyle name="20% - Accent3 4 4" xfId="29571"/>
    <cellStyle name="20% - Accent3 5" xfId="119"/>
    <cellStyle name="20% - Accent3 6" xfId="120"/>
    <cellStyle name="20% - Accent3 7" xfId="121"/>
    <cellStyle name="20% - Accent4" xfId="31" builtinId="42" customBuiltin="1"/>
    <cellStyle name="20% - Accent4 2" xfId="122"/>
    <cellStyle name="20% - Accent4 2 2" xfId="123"/>
    <cellStyle name="20% - Accent4 2 2 2" xfId="124"/>
    <cellStyle name="20% - Accent4 2 2 2 2" xfId="125"/>
    <cellStyle name="20% - Accent4 2 2 2 2 2" xfId="29576"/>
    <cellStyle name="20% - Accent4 2 2 2 3" xfId="29575"/>
    <cellStyle name="20% - Accent4 2 2 3" xfId="126"/>
    <cellStyle name="20% - Accent4 2 2 3 2" xfId="29577"/>
    <cellStyle name="20% - Accent4 2 2 4" xfId="29574"/>
    <cellStyle name="20% - Accent4 2 3" xfId="127"/>
    <cellStyle name="20% - Accent4 2 3 2" xfId="128"/>
    <cellStyle name="20% - Accent4 2 3 2 2" xfId="29579"/>
    <cellStyle name="20% - Accent4 2 3 3" xfId="29578"/>
    <cellStyle name="20% - Accent4 2 4" xfId="129"/>
    <cellStyle name="20% - Accent4 2 4 2" xfId="29580"/>
    <cellStyle name="20% - Accent4 2 5" xfId="130"/>
    <cellStyle name="20% - Accent4 3" xfId="131"/>
    <cellStyle name="20% - Accent4 3 2" xfId="132"/>
    <cellStyle name="20% - Accent4 3 2 2" xfId="133"/>
    <cellStyle name="20% - Accent4 3 2 2 2" xfId="134"/>
    <cellStyle name="20% - Accent4 3 2 2 2 2" xfId="29583"/>
    <cellStyle name="20% - Accent4 3 2 2 3" xfId="29582"/>
    <cellStyle name="20% - Accent4 3 2 3" xfId="135"/>
    <cellStyle name="20% - Accent4 3 2 3 2" xfId="29584"/>
    <cellStyle name="20% - Accent4 3 2 4" xfId="29581"/>
    <cellStyle name="20% - Accent4 3 3" xfId="136"/>
    <cellStyle name="20% - Accent4 3 3 2" xfId="137"/>
    <cellStyle name="20% - Accent4 3 3 2 2" xfId="29586"/>
    <cellStyle name="20% - Accent4 3 3 3" xfId="29585"/>
    <cellStyle name="20% - Accent4 3 4" xfId="138"/>
    <cellStyle name="20% - Accent4 3 4 2" xfId="29587"/>
    <cellStyle name="20% - Accent4 3 5" xfId="139"/>
    <cellStyle name="20% - Accent4 4" xfId="140"/>
    <cellStyle name="20% - Accent4 4 2" xfId="141"/>
    <cellStyle name="20% - Accent4 4 2 2" xfId="29589"/>
    <cellStyle name="20% - Accent4 4 3" xfId="142"/>
    <cellStyle name="20% - Accent4 4 3 2" xfId="29590"/>
    <cellStyle name="20% - Accent4 4 4" xfId="29588"/>
    <cellStyle name="20% - Accent4 5" xfId="143"/>
    <cellStyle name="20% - Accent4 6" xfId="144"/>
    <cellStyle name="20% - Accent4 7" xfId="145"/>
    <cellStyle name="20% - Accent5" xfId="35" builtinId="46" customBuiltin="1"/>
    <cellStyle name="20% - Accent5 2" xfId="146"/>
    <cellStyle name="20% - Accent5 2 2" xfId="147"/>
    <cellStyle name="20% - Accent5 2 2 2" xfId="148"/>
    <cellStyle name="20% - Accent5 2 2 2 2" xfId="149"/>
    <cellStyle name="20% - Accent5 2 2 2 2 2" xfId="29593"/>
    <cellStyle name="20% - Accent5 2 2 2 3" xfId="29592"/>
    <cellStyle name="20% - Accent5 2 2 3" xfId="150"/>
    <cellStyle name="20% - Accent5 2 2 3 2" xfId="29594"/>
    <cellStyle name="20% - Accent5 2 2 4" xfId="29591"/>
    <cellStyle name="20% - Accent5 2 3" xfId="151"/>
    <cellStyle name="20% - Accent5 2 3 2" xfId="152"/>
    <cellStyle name="20% - Accent5 2 3 2 2" xfId="29596"/>
    <cellStyle name="20% - Accent5 2 3 3" xfId="29595"/>
    <cellStyle name="20% - Accent5 2 4" xfId="153"/>
    <cellStyle name="20% - Accent5 2 4 2" xfId="29597"/>
    <cellStyle name="20% - Accent5 2 5" xfId="154"/>
    <cellStyle name="20% - Accent5 3" xfId="155"/>
    <cellStyle name="20% - Accent5 3 2" xfId="156"/>
    <cellStyle name="20% - Accent5 3 2 2" xfId="157"/>
    <cellStyle name="20% - Accent5 3 2 2 2" xfId="158"/>
    <cellStyle name="20% - Accent5 3 2 2 2 2" xfId="29600"/>
    <cellStyle name="20% - Accent5 3 2 2 3" xfId="29599"/>
    <cellStyle name="20% - Accent5 3 2 3" xfId="159"/>
    <cellStyle name="20% - Accent5 3 2 3 2" xfId="29601"/>
    <cellStyle name="20% - Accent5 3 2 4" xfId="29598"/>
    <cellStyle name="20% - Accent5 3 3" xfId="160"/>
    <cellStyle name="20% - Accent5 3 3 2" xfId="161"/>
    <cellStyle name="20% - Accent5 3 3 2 2" xfId="29603"/>
    <cellStyle name="20% - Accent5 3 3 3" xfId="29602"/>
    <cellStyle name="20% - Accent5 3 4" xfId="162"/>
    <cellStyle name="20% - Accent5 3 4 2" xfId="29604"/>
    <cellStyle name="20% - Accent5 3 5" xfId="163"/>
    <cellStyle name="20% - Accent5 4" xfId="164"/>
    <cellStyle name="20% - Accent5 4 2" xfId="165"/>
    <cellStyle name="20% - Accent5 4 2 2" xfId="29606"/>
    <cellStyle name="20% - Accent5 4 3" xfId="166"/>
    <cellStyle name="20% - Accent5 4 3 2" xfId="29607"/>
    <cellStyle name="20% - Accent5 4 4" xfId="29605"/>
    <cellStyle name="20% - Accent5 5" xfId="167"/>
    <cellStyle name="20% - Accent5 6" xfId="168"/>
    <cellStyle name="20% - Accent5 7" xfId="169"/>
    <cellStyle name="20% - Accent6" xfId="39" builtinId="50" customBuiltin="1"/>
    <cellStyle name="20% - Accent6 2" xfId="170"/>
    <cellStyle name="20% - Accent6 2 2" xfId="171"/>
    <cellStyle name="20% - Accent6 2 2 2" xfId="172"/>
    <cellStyle name="20% - Accent6 2 2 2 2" xfId="173"/>
    <cellStyle name="20% - Accent6 2 2 2 2 2" xfId="29610"/>
    <cellStyle name="20% - Accent6 2 2 2 3" xfId="29609"/>
    <cellStyle name="20% - Accent6 2 2 3" xfId="174"/>
    <cellStyle name="20% - Accent6 2 2 3 2" xfId="29611"/>
    <cellStyle name="20% - Accent6 2 2 4" xfId="29608"/>
    <cellStyle name="20% - Accent6 2 3" xfId="175"/>
    <cellStyle name="20% - Accent6 2 3 2" xfId="176"/>
    <cellStyle name="20% - Accent6 2 3 2 2" xfId="29613"/>
    <cellStyle name="20% - Accent6 2 3 3" xfId="29612"/>
    <cellStyle name="20% - Accent6 2 4" xfId="177"/>
    <cellStyle name="20% - Accent6 2 4 2" xfId="29614"/>
    <cellStyle name="20% - Accent6 2 5" xfId="178"/>
    <cellStyle name="20% - Accent6 3" xfId="179"/>
    <cellStyle name="20% - Accent6 3 2" xfId="180"/>
    <cellStyle name="20% - Accent6 3 2 2" xfId="181"/>
    <cellStyle name="20% - Accent6 3 2 2 2" xfId="182"/>
    <cellStyle name="20% - Accent6 3 2 2 2 2" xfId="29617"/>
    <cellStyle name="20% - Accent6 3 2 2 3" xfId="29616"/>
    <cellStyle name="20% - Accent6 3 2 3" xfId="183"/>
    <cellStyle name="20% - Accent6 3 2 3 2" xfId="29618"/>
    <cellStyle name="20% - Accent6 3 2 4" xfId="29615"/>
    <cellStyle name="20% - Accent6 3 3" xfId="184"/>
    <cellStyle name="20% - Accent6 3 3 2" xfId="185"/>
    <cellStyle name="20% - Accent6 3 3 2 2" xfId="29620"/>
    <cellStyle name="20% - Accent6 3 3 3" xfId="29619"/>
    <cellStyle name="20% - Accent6 3 4" xfId="186"/>
    <cellStyle name="20% - Accent6 3 4 2" xfId="29621"/>
    <cellStyle name="20% - Accent6 3 5" xfId="187"/>
    <cellStyle name="20% - Accent6 4" xfId="188"/>
    <cellStyle name="20% - Accent6 4 2" xfId="189"/>
    <cellStyle name="20% - Accent6 4 2 2" xfId="29623"/>
    <cellStyle name="20% - Accent6 4 3" xfId="190"/>
    <cellStyle name="20% - Accent6 4 3 2" xfId="29624"/>
    <cellStyle name="20% - Accent6 4 4" xfId="29622"/>
    <cellStyle name="20% - Accent6 5" xfId="191"/>
    <cellStyle name="20% - Accent6 6" xfId="192"/>
    <cellStyle name="20% - Accent6 7" xfId="193"/>
    <cellStyle name="40% - Accent1" xfId="20" builtinId="31" customBuiltin="1"/>
    <cellStyle name="40% - Accent1 2" xfId="194"/>
    <cellStyle name="40% - Accent1 2 2" xfId="195"/>
    <cellStyle name="40% - Accent1 2 2 2" xfId="196"/>
    <cellStyle name="40% - Accent1 2 2 2 2" xfId="197"/>
    <cellStyle name="40% - Accent1 2 2 2 2 2" xfId="29627"/>
    <cellStyle name="40% - Accent1 2 2 2 3" xfId="29626"/>
    <cellStyle name="40% - Accent1 2 2 3" xfId="198"/>
    <cellStyle name="40% - Accent1 2 2 3 2" xfId="29628"/>
    <cellStyle name="40% - Accent1 2 2 4" xfId="29625"/>
    <cellStyle name="40% - Accent1 2 3" xfId="199"/>
    <cellStyle name="40% - Accent1 2 3 2" xfId="200"/>
    <cellStyle name="40% - Accent1 2 3 2 2" xfId="29630"/>
    <cellStyle name="40% - Accent1 2 3 3" xfId="29629"/>
    <cellStyle name="40% - Accent1 2 4" xfId="201"/>
    <cellStyle name="40% - Accent1 2 4 2" xfId="29631"/>
    <cellStyle name="40% - Accent1 2 5" xfId="202"/>
    <cellStyle name="40% - Accent1 3" xfId="203"/>
    <cellStyle name="40% - Accent1 3 2" xfId="204"/>
    <cellStyle name="40% - Accent1 3 2 2" xfId="205"/>
    <cellStyle name="40% - Accent1 3 2 2 2" xfId="206"/>
    <cellStyle name="40% - Accent1 3 2 2 2 2" xfId="29634"/>
    <cellStyle name="40% - Accent1 3 2 2 3" xfId="29633"/>
    <cellStyle name="40% - Accent1 3 2 3" xfId="207"/>
    <cellStyle name="40% - Accent1 3 2 3 2" xfId="29635"/>
    <cellStyle name="40% - Accent1 3 2 4" xfId="29632"/>
    <cellStyle name="40% - Accent1 3 3" xfId="208"/>
    <cellStyle name="40% - Accent1 3 3 2" xfId="209"/>
    <cellStyle name="40% - Accent1 3 3 2 2" xfId="29637"/>
    <cellStyle name="40% - Accent1 3 3 3" xfId="29636"/>
    <cellStyle name="40% - Accent1 3 4" xfId="210"/>
    <cellStyle name="40% - Accent1 3 4 2" xfId="29638"/>
    <cellStyle name="40% - Accent1 3 5" xfId="211"/>
    <cellStyle name="40% - Accent1 4" xfId="212"/>
    <cellStyle name="40% - Accent1 4 2" xfId="213"/>
    <cellStyle name="40% - Accent1 4 2 2" xfId="29640"/>
    <cellStyle name="40% - Accent1 4 3" xfId="214"/>
    <cellStyle name="40% - Accent1 4 3 2" xfId="29641"/>
    <cellStyle name="40% - Accent1 4 4" xfId="29639"/>
    <cellStyle name="40% - Accent1 5" xfId="215"/>
    <cellStyle name="40% - Accent1 6" xfId="216"/>
    <cellStyle name="40% - Accent1 7" xfId="217"/>
    <cellStyle name="40% - Accent2" xfId="24" builtinId="35" customBuiltin="1"/>
    <cellStyle name="40% - Accent2 2" xfId="218"/>
    <cellStyle name="40% - Accent2 2 2" xfId="219"/>
    <cellStyle name="40% - Accent2 2 2 2" xfId="220"/>
    <cellStyle name="40% - Accent2 2 2 2 2" xfId="221"/>
    <cellStyle name="40% - Accent2 2 2 2 2 2" xfId="29644"/>
    <cellStyle name="40% - Accent2 2 2 2 3" xfId="29643"/>
    <cellStyle name="40% - Accent2 2 2 3" xfId="222"/>
    <cellStyle name="40% - Accent2 2 2 3 2" xfId="29645"/>
    <cellStyle name="40% - Accent2 2 2 4" xfId="29642"/>
    <cellStyle name="40% - Accent2 2 3" xfId="223"/>
    <cellStyle name="40% - Accent2 2 3 2" xfId="224"/>
    <cellStyle name="40% - Accent2 2 3 2 2" xfId="29647"/>
    <cellStyle name="40% - Accent2 2 3 3" xfId="29646"/>
    <cellStyle name="40% - Accent2 2 4" xfId="225"/>
    <cellStyle name="40% - Accent2 2 4 2" xfId="29648"/>
    <cellStyle name="40% - Accent2 2 5" xfId="226"/>
    <cellStyle name="40% - Accent2 3" xfId="227"/>
    <cellStyle name="40% - Accent2 3 2" xfId="228"/>
    <cellStyle name="40% - Accent2 3 2 2" xfId="229"/>
    <cellStyle name="40% - Accent2 3 2 2 2" xfId="230"/>
    <cellStyle name="40% - Accent2 3 2 2 2 2" xfId="29651"/>
    <cellStyle name="40% - Accent2 3 2 2 3" xfId="29650"/>
    <cellStyle name="40% - Accent2 3 2 3" xfId="231"/>
    <cellStyle name="40% - Accent2 3 2 3 2" xfId="29652"/>
    <cellStyle name="40% - Accent2 3 2 4" xfId="29649"/>
    <cellStyle name="40% - Accent2 3 3" xfId="232"/>
    <cellStyle name="40% - Accent2 3 3 2" xfId="233"/>
    <cellStyle name="40% - Accent2 3 3 2 2" xfId="29654"/>
    <cellStyle name="40% - Accent2 3 3 3" xfId="29653"/>
    <cellStyle name="40% - Accent2 3 4" xfId="234"/>
    <cellStyle name="40% - Accent2 3 4 2" xfId="29655"/>
    <cellStyle name="40% - Accent2 3 5" xfId="235"/>
    <cellStyle name="40% - Accent2 4" xfId="236"/>
    <cellStyle name="40% - Accent2 4 2" xfId="237"/>
    <cellStyle name="40% - Accent2 4 2 2" xfId="29657"/>
    <cellStyle name="40% - Accent2 4 3" xfId="238"/>
    <cellStyle name="40% - Accent2 4 3 2" xfId="29658"/>
    <cellStyle name="40% - Accent2 4 4" xfId="29656"/>
    <cellStyle name="40% - Accent2 5" xfId="239"/>
    <cellStyle name="40% - Accent2 6" xfId="240"/>
    <cellStyle name="40% - Accent2 7" xfId="241"/>
    <cellStyle name="40% - Accent3" xfId="28" builtinId="39" customBuiltin="1"/>
    <cellStyle name="40% - Accent3 2" xfId="242"/>
    <cellStyle name="40% - Accent3 2 2" xfId="243"/>
    <cellStyle name="40% - Accent3 2 2 2" xfId="244"/>
    <cellStyle name="40% - Accent3 2 2 2 2" xfId="245"/>
    <cellStyle name="40% - Accent3 2 2 2 2 2" xfId="29661"/>
    <cellStyle name="40% - Accent3 2 2 2 3" xfId="29660"/>
    <cellStyle name="40% - Accent3 2 2 3" xfId="246"/>
    <cellStyle name="40% - Accent3 2 2 3 2" xfId="29662"/>
    <cellStyle name="40% - Accent3 2 2 4" xfId="29659"/>
    <cellStyle name="40% - Accent3 2 3" xfId="247"/>
    <cellStyle name="40% - Accent3 2 3 2" xfId="248"/>
    <cellStyle name="40% - Accent3 2 3 2 2" xfId="29664"/>
    <cellStyle name="40% - Accent3 2 3 3" xfId="29663"/>
    <cellStyle name="40% - Accent3 2 4" xfId="249"/>
    <cellStyle name="40% - Accent3 2 4 2" xfId="29665"/>
    <cellStyle name="40% - Accent3 2 5" xfId="250"/>
    <cellStyle name="40% - Accent3 3" xfId="251"/>
    <cellStyle name="40% - Accent3 3 2" xfId="252"/>
    <cellStyle name="40% - Accent3 3 2 2" xfId="253"/>
    <cellStyle name="40% - Accent3 3 2 2 2" xfId="254"/>
    <cellStyle name="40% - Accent3 3 2 2 2 2" xfId="29668"/>
    <cellStyle name="40% - Accent3 3 2 2 3" xfId="29667"/>
    <cellStyle name="40% - Accent3 3 2 3" xfId="255"/>
    <cellStyle name="40% - Accent3 3 2 3 2" xfId="29669"/>
    <cellStyle name="40% - Accent3 3 2 4" xfId="29666"/>
    <cellStyle name="40% - Accent3 3 3" xfId="256"/>
    <cellStyle name="40% - Accent3 3 3 2" xfId="257"/>
    <cellStyle name="40% - Accent3 3 3 2 2" xfId="29671"/>
    <cellStyle name="40% - Accent3 3 3 3" xfId="29670"/>
    <cellStyle name="40% - Accent3 3 4" xfId="258"/>
    <cellStyle name="40% - Accent3 3 4 2" xfId="29672"/>
    <cellStyle name="40% - Accent3 3 5" xfId="259"/>
    <cellStyle name="40% - Accent3 4" xfId="260"/>
    <cellStyle name="40% - Accent3 4 2" xfId="261"/>
    <cellStyle name="40% - Accent3 4 2 2" xfId="29674"/>
    <cellStyle name="40% - Accent3 4 3" xfId="262"/>
    <cellStyle name="40% - Accent3 4 3 2" xfId="29675"/>
    <cellStyle name="40% - Accent3 4 4" xfId="29673"/>
    <cellStyle name="40% - Accent3 5" xfId="263"/>
    <cellStyle name="40% - Accent3 6" xfId="264"/>
    <cellStyle name="40% - Accent3 7" xfId="265"/>
    <cellStyle name="40% - Accent4" xfId="32" builtinId="43" customBuiltin="1"/>
    <cellStyle name="40% - Accent4 2" xfId="266"/>
    <cellStyle name="40% - Accent4 2 2" xfId="267"/>
    <cellStyle name="40% - Accent4 2 2 2" xfId="268"/>
    <cellStyle name="40% - Accent4 2 2 2 2" xfId="269"/>
    <cellStyle name="40% - Accent4 2 2 2 2 2" xfId="29678"/>
    <cellStyle name="40% - Accent4 2 2 2 3" xfId="29677"/>
    <cellStyle name="40% - Accent4 2 2 3" xfId="270"/>
    <cellStyle name="40% - Accent4 2 2 3 2" xfId="29679"/>
    <cellStyle name="40% - Accent4 2 2 4" xfId="29676"/>
    <cellStyle name="40% - Accent4 2 3" xfId="271"/>
    <cellStyle name="40% - Accent4 2 3 2" xfId="272"/>
    <cellStyle name="40% - Accent4 2 3 2 2" xfId="29681"/>
    <cellStyle name="40% - Accent4 2 3 3" xfId="29680"/>
    <cellStyle name="40% - Accent4 2 4" xfId="273"/>
    <cellStyle name="40% - Accent4 2 4 2" xfId="29682"/>
    <cellStyle name="40% - Accent4 2 5" xfId="274"/>
    <cellStyle name="40% - Accent4 3" xfId="275"/>
    <cellStyle name="40% - Accent4 3 2" xfId="276"/>
    <cellStyle name="40% - Accent4 3 2 2" xfId="277"/>
    <cellStyle name="40% - Accent4 3 2 2 2" xfId="278"/>
    <cellStyle name="40% - Accent4 3 2 2 2 2" xfId="29685"/>
    <cellStyle name="40% - Accent4 3 2 2 3" xfId="29684"/>
    <cellStyle name="40% - Accent4 3 2 3" xfId="279"/>
    <cellStyle name="40% - Accent4 3 2 3 2" xfId="29686"/>
    <cellStyle name="40% - Accent4 3 2 4" xfId="29683"/>
    <cellStyle name="40% - Accent4 3 3" xfId="280"/>
    <cellStyle name="40% - Accent4 3 3 2" xfId="281"/>
    <cellStyle name="40% - Accent4 3 3 2 2" xfId="29688"/>
    <cellStyle name="40% - Accent4 3 3 3" xfId="29687"/>
    <cellStyle name="40% - Accent4 3 4" xfId="282"/>
    <cellStyle name="40% - Accent4 3 4 2" xfId="29689"/>
    <cellStyle name="40% - Accent4 3 5" xfId="283"/>
    <cellStyle name="40% - Accent4 4" xfId="284"/>
    <cellStyle name="40% - Accent4 4 2" xfId="285"/>
    <cellStyle name="40% - Accent4 4 2 2" xfId="29691"/>
    <cellStyle name="40% - Accent4 4 3" xfId="286"/>
    <cellStyle name="40% - Accent4 4 3 2" xfId="29692"/>
    <cellStyle name="40% - Accent4 4 4" xfId="29690"/>
    <cellStyle name="40% - Accent4 5" xfId="287"/>
    <cellStyle name="40% - Accent4 6" xfId="288"/>
    <cellStyle name="40% - Accent4 7" xfId="289"/>
    <cellStyle name="40% - Accent5" xfId="36" builtinId="47" customBuiltin="1"/>
    <cellStyle name="40% - Accent5 2" xfId="290"/>
    <cellStyle name="40% - Accent5 2 2" xfId="291"/>
    <cellStyle name="40% - Accent5 2 2 2" xfId="292"/>
    <cellStyle name="40% - Accent5 2 2 2 2" xfId="293"/>
    <cellStyle name="40% - Accent5 2 2 2 2 2" xfId="29695"/>
    <cellStyle name="40% - Accent5 2 2 2 3" xfId="29694"/>
    <cellStyle name="40% - Accent5 2 2 3" xfId="294"/>
    <cellStyle name="40% - Accent5 2 2 3 2" xfId="29696"/>
    <cellStyle name="40% - Accent5 2 2 4" xfId="29693"/>
    <cellStyle name="40% - Accent5 2 3" xfId="295"/>
    <cellStyle name="40% - Accent5 2 3 2" xfId="296"/>
    <cellStyle name="40% - Accent5 2 3 2 2" xfId="29698"/>
    <cellStyle name="40% - Accent5 2 3 3" xfId="29697"/>
    <cellStyle name="40% - Accent5 2 4" xfId="297"/>
    <cellStyle name="40% - Accent5 2 4 2" xfId="29699"/>
    <cellStyle name="40% - Accent5 2 5" xfId="298"/>
    <cellStyle name="40% - Accent5 3" xfId="299"/>
    <cellStyle name="40% - Accent5 3 2" xfId="300"/>
    <cellStyle name="40% - Accent5 3 2 2" xfId="301"/>
    <cellStyle name="40% - Accent5 3 2 2 2" xfId="302"/>
    <cellStyle name="40% - Accent5 3 2 2 2 2" xfId="29702"/>
    <cellStyle name="40% - Accent5 3 2 2 3" xfId="29701"/>
    <cellStyle name="40% - Accent5 3 2 3" xfId="303"/>
    <cellStyle name="40% - Accent5 3 2 3 2" xfId="29703"/>
    <cellStyle name="40% - Accent5 3 2 4" xfId="29700"/>
    <cellStyle name="40% - Accent5 3 3" xfId="304"/>
    <cellStyle name="40% - Accent5 3 3 2" xfId="305"/>
    <cellStyle name="40% - Accent5 3 3 2 2" xfId="29705"/>
    <cellStyle name="40% - Accent5 3 3 3" xfId="29704"/>
    <cellStyle name="40% - Accent5 3 4" xfId="306"/>
    <cellStyle name="40% - Accent5 3 4 2" xfId="29706"/>
    <cellStyle name="40% - Accent5 3 5" xfId="307"/>
    <cellStyle name="40% - Accent5 4" xfId="308"/>
    <cellStyle name="40% - Accent5 4 2" xfId="309"/>
    <cellStyle name="40% - Accent5 4 2 2" xfId="29708"/>
    <cellStyle name="40% - Accent5 4 3" xfId="310"/>
    <cellStyle name="40% - Accent5 4 3 2" xfId="29709"/>
    <cellStyle name="40% - Accent5 4 4" xfId="29707"/>
    <cellStyle name="40% - Accent5 5" xfId="311"/>
    <cellStyle name="40% - Accent5 6" xfId="312"/>
    <cellStyle name="40% - Accent5 7" xfId="313"/>
    <cellStyle name="40% - Accent6" xfId="40" builtinId="51" customBuiltin="1"/>
    <cellStyle name="40% - Accent6 2" xfId="314"/>
    <cellStyle name="40% - Accent6 2 2" xfId="315"/>
    <cellStyle name="40% - Accent6 2 2 2" xfId="316"/>
    <cellStyle name="40% - Accent6 2 2 2 2" xfId="317"/>
    <cellStyle name="40% - Accent6 2 2 2 2 2" xfId="29712"/>
    <cellStyle name="40% - Accent6 2 2 2 3" xfId="29711"/>
    <cellStyle name="40% - Accent6 2 2 3" xfId="318"/>
    <cellStyle name="40% - Accent6 2 2 3 2" xfId="29713"/>
    <cellStyle name="40% - Accent6 2 2 4" xfId="29710"/>
    <cellStyle name="40% - Accent6 2 3" xfId="319"/>
    <cellStyle name="40% - Accent6 2 3 2" xfId="320"/>
    <cellStyle name="40% - Accent6 2 3 2 2" xfId="29715"/>
    <cellStyle name="40% - Accent6 2 3 3" xfId="29714"/>
    <cellStyle name="40% - Accent6 2 4" xfId="321"/>
    <cellStyle name="40% - Accent6 2 4 2" xfId="29716"/>
    <cellStyle name="40% - Accent6 2 5" xfId="322"/>
    <cellStyle name="40% - Accent6 3" xfId="323"/>
    <cellStyle name="40% - Accent6 3 2" xfId="324"/>
    <cellStyle name="40% - Accent6 3 2 2" xfId="325"/>
    <cellStyle name="40% - Accent6 3 2 2 2" xfId="326"/>
    <cellStyle name="40% - Accent6 3 2 2 2 2" xfId="29719"/>
    <cellStyle name="40% - Accent6 3 2 2 3" xfId="29718"/>
    <cellStyle name="40% - Accent6 3 2 3" xfId="327"/>
    <cellStyle name="40% - Accent6 3 2 3 2" xfId="29720"/>
    <cellStyle name="40% - Accent6 3 2 4" xfId="29717"/>
    <cellStyle name="40% - Accent6 3 3" xfId="328"/>
    <cellStyle name="40% - Accent6 3 3 2" xfId="329"/>
    <cellStyle name="40% - Accent6 3 3 2 2" xfId="29722"/>
    <cellStyle name="40% - Accent6 3 3 3" xfId="29721"/>
    <cellStyle name="40% - Accent6 3 4" xfId="330"/>
    <cellStyle name="40% - Accent6 3 4 2" xfId="29723"/>
    <cellStyle name="40% - Accent6 3 5" xfId="331"/>
    <cellStyle name="40% - Accent6 4" xfId="332"/>
    <cellStyle name="40% - Accent6 4 2" xfId="333"/>
    <cellStyle name="40% - Accent6 4 2 2" xfId="29725"/>
    <cellStyle name="40% - Accent6 4 3" xfId="334"/>
    <cellStyle name="40% - Accent6 4 3 2" xfId="29726"/>
    <cellStyle name="40% - Accent6 4 4" xfId="29724"/>
    <cellStyle name="40% - Accent6 5" xfId="335"/>
    <cellStyle name="40% - Accent6 6" xfId="336"/>
    <cellStyle name="40% - Accent6 7" xfId="337"/>
    <cellStyle name="60% - Accent1" xfId="21" builtinId="32" customBuiltin="1"/>
    <cellStyle name="60% - Accent1 2" xfId="338"/>
    <cellStyle name="60% - Accent1 2 2" xfId="339"/>
    <cellStyle name="60% - Accent1 3" xfId="340"/>
    <cellStyle name="60% - Accent1 3 2" xfId="341"/>
    <cellStyle name="60% - Accent1 4" xfId="342"/>
    <cellStyle name="60% - Accent2" xfId="25" builtinId="36" customBuiltin="1"/>
    <cellStyle name="60% - Accent2 2" xfId="343"/>
    <cellStyle name="60% - Accent2 2 2" xfId="344"/>
    <cellStyle name="60% - Accent2 3" xfId="345"/>
    <cellStyle name="60% - Accent2 3 2" xfId="346"/>
    <cellStyle name="60% - Accent2 4" xfId="347"/>
    <cellStyle name="60% - Accent3" xfId="29" builtinId="40" customBuiltin="1"/>
    <cellStyle name="60% - Accent3 2" xfId="348"/>
    <cellStyle name="60% - Accent3 2 2" xfId="349"/>
    <cellStyle name="60% - Accent3 3" xfId="350"/>
    <cellStyle name="60% - Accent3 3 2" xfId="351"/>
    <cellStyle name="60% - Accent3 4" xfId="352"/>
    <cellStyle name="60% - Accent4" xfId="33" builtinId="44" customBuiltin="1"/>
    <cellStyle name="60% - Accent4 2" xfId="353"/>
    <cellStyle name="60% - Accent4 2 2" xfId="354"/>
    <cellStyle name="60% - Accent4 3" xfId="355"/>
    <cellStyle name="60% - Accent4 3 2" xfId="356"/>
    <cellStyle name="60% - Accent4 4" xfId="357"/>
    <cellStyle name="60% - Accent5" xfId="37" builtinId="48" customBuiltin="1"/>
    <cellStyle name="60% - Accent5 2" xfId="358"/>
    <cellStyle name="60% - Accent5 2 2" xfId="359"/>
    <cellStyle name="60% - Accent5 3" xfId="360"/>
    <cellStyle name="60% - Accent5 3 2" xfId="361"/>
    <cellStyle name="60% - Accent5 4" xfId="362"/>
    <cellStyle name="60% - Accent6" xfId="41" builtinId="52" customBuiltin="1"/>
    <cellStyle name="60% - Accent6 2" xfId="363"/>
    <cellStyle name="60% - Accent6 2 2" xfId="364"/>
    <cellStyle name="60% - Accent6 3" xfId="365"/>
    <cellStyle name="60% - Accent6 3 2" xfId="366"/>
    <cellStyle name="60% - Accent6 4" xfId="367"/>
    <cellStyle name="Accent1" xfId="18" builtinId="29" customBuiltin="1"/>
    <cellStyle name="Accent1 2" xfId="368"/>
    <cellStyle name="Accent1 2 2" xfId="369"/>
    <cellStyle name="Accent1 3" xfId="370"/>
    <cellStyle name="Accent1 3 2" xfId="371"/>
    <cellStyle name="Accent1 4" xfId="372"/>
    <cellStyle name="Accent2" xfId="22" builtinId="33" customBuiltin="1"/>
    <cellStyle name="Accent2 2" xfId="373"/>
    <cellStyle name="Accent2 2 2" xfId="374"/>
    <cellStyle name="Accent2 3" xfId="375"/>
    <cellStyle name="Accent2 3 2" xfId="376"/>
    <cellStyle name="Accent2 4" xfId="377"/>
    <cellStyle name="Accent3" xfId="26" builtinId="37" customBuiltin="1"/>
    <cellStyle name="Accent3 2" xfId="378"/>
    <cellStyle name="Accent3 2 2" xfId="379"/>
    <cellStyle name="Accent3 3" xfId="380"/>
    <cellStyle name="Accent3 3 2" xfId="381"/>
    <cellStyle name="Accent3 4" xfId="382"/>
    <cellStyle name="Accent4" xfId="30" builtinId="41" customBuiltin="1"/>
    <cellStyle name="Accent4 2" xfId="383"/>
    <cellStyle name="Accent4 2 2" xfId="384"/>
    <cellStyle name="Accent4 3" xfId="385"/>
    <cellStyle name="Accent4 3 2" xfId="386"/>
    <cellStyle name="Accent4 4" xfId="387"/>
    <cellStyle name="Accent5" xfId="34" builtinId="45" customBuiltin="1"/>
    <cellStyle name="Accent5 2" xfId="388"/>
    <cellStyle name="Accent5 2 2" xfId="389"/>
    <cellStyle name="Accent5 3" xfId="390"/>
    <cellStyle name="Accent5 3 2" xfId="391"/>
    <cellStyle name="Accent5 4" xfId="392"/>
    <cellStyle name="Accent6" xfId="38" builtinId="49" customBuiltin="1"/>
    <cellStyle name="Accent6 2" xfId="393"/>
    <cellStyle name="Accent6 2 2" xfId="394"/>
    <cellStyle name="Accent6 3" xfId="395"/>
    <cellStyle name="Accent6 3 2" xfId="396"/>
    <cellStyle name="Accent6 4" xfId="397"/>
    <cellStyle name="Bad" xfId="8" builtinId="27" customBuiltin="1"/>
    <cellStyle name="Bad 2" xfId="398"/>
    <cellStyle name="Bad 2 2" xfId="399"/>
    <cellStyle name="Bad 3" xfId="400"/>
    <cellStyle name="Bad 3 2" xfId="401"/>
    <cellStyle name="Bad 4" xfId="402"/>
    <cellStyle name="Calculation" xfId="12" builtinId="22" customBuiltin="1"/>
    <cellStyle name="Calculation 2" xfId="403"/>
    <cellStyle name="Calculation 2 2" xfId="404"/>
    <cellStyle name="Calculation 3" xfId="405"/>
    <cellStyle name="Calculation 3 2" xfId="406"/>
    <cellStyle name="Calculation 4" xfId="407"/>
    <cellStyle name="Check Cell" xfId="14" builtinId="23" customBuiltin="1"/>
    <cellStyle name="Check Cell 2" xfId="408"/>
    <cellStyle name="Check Cell 2 2" xfId="409"/>
    <cellStyle name="Check Cell 3" xfId="410"/>
    <cellStyle name="Check Cell 3 2" xfId="411"/>
    <cellStyle name="Check Cell 4" xfId="412"/>
    <cellStyle name="Comma" xfId="35383" builtinId="3"/>
    <cellStyle name="Comma 10" xfId="413"/>
    <cellStyle name="Comma 11" xfId="414"/>
    <cellStyle name="Comma 12" xfId="415"/>
    <cellStyle name="Comma 13" xfId="42"/>
    <cellStyle name="Comma 2" xfId="416"/>
    <cellStyle name="Comma 2 10" xfId="417"/>
    <cellStyle name="Comma 2 10 2" xfId="418"/>
    <cellStyle name="Comma 2 10 2 2" xfId="35372"/>
    <cellStyle name="Comma 2 10 3" xfId="419"/>
    <cellStyle name="Comma 2 10 3 2" xfId="420"/>
    <cellStyle name="Comma 2 10 3 3" xfId="421"/>
    <cellStyle name="Comma 2 10 4" xfId="29727"/>
    <cellStyle name="Comma 2 11" xfId="422"/>
    <cellStyle name="Comma 2 11 2" xfId="29728"/>
    <cellStyle name="Comma 2 12" xfId="423"/>
    <cellStyle name="Comma 2 12 2" xfId="29729"/>
    <cellStyle name="Comma 2 13" xfId="424"/>
    <cellStyle name="Comma 2 13 2" xfId="29730"/>
    <cellStyle name="Comma 2 14" xfId="425"/>
    <cellStyle name="Comma 2 14 2" xfId="426"/>
    <cellStyle name="Comma 2 14 2 2" xfId="35358"/>
    <cellStyle name="Comma 2 14 3" xfId="427"/>
    <cellStyle name="Comma 2 14 4" xfId="29731"/>
    <cellStyle name="Comma 2 15" xfId="428"/>
    <cellStyle name="Comma 2 2" xfId="46"/>
    <cellStyle name="Comma 2 2 10" xfId="429"/>
    <cellStyle name="Comma 2 2 10 2" xfId="430"/>
    <cellStyle name="Comma 2 2 10 2 2" xfId="431"/>
    <cellStyle name="Comma 2 2 10 2 2 2" xfId="29734"/>
    <cellStyle name="Comma 2 2 10 2 3" xfId="29733"/>
    <cellStyle name="Comma 2 2 10 3" xfId="432"/>
    <cellStyle name="Comma 2 2 10 3 2" xfId="29735"/>
    <cellStyle name="Comma 2 2 10 4" xfId="29732"/>
    <cellStyle name="Comma 2 2 11" xfId="433"/>
    <cellStyle name="Comma 2 2 11 2" xfId="434"/>
    <cellStyle name="Comma 2 2 11 2 2" xfId="435"/>
    <cellStyle name="Comma 2 2 11 2 2 2" xfId="29738"/>
    <cellStyle name="Comma 2 2 11 2 3" xfId="29737"/>
    <cellStyle name="Comma 2 2 11 3" xfId="436"/>
    <cellStyle name="Comma 2 2 11 3 2" xfId="29739"/>
    <cellStyle name="Comma 2 2 11 4" xfId="29736"/>
    <cellStyle name="Comma 2 2 12" xfId="437"/>
    <cellStyle name="Comma 2 2 12 2" xfId="438"/>
    <cellStyle name="Comma 2 2 12 2 2" xfId="439"/>
    <cellStyle name="Comma 2 2 12 2 2 2" xfId="29742"/>
    <cellStyle name="Comma 2 2 12 2 3" xfId="29741"/>
    <cellStyle name="Comma 2 2 12 3" xfId="440"/>
    <cellStyle name="Comma 2 2 12 3 2" xfId="29743"/>
    <cellStyle name="Comma 2 2 12 4" xfId="29740"/>
    <cellStyle name="Comma 2 2 13" xfId="441"/>
    <cellStyle name="Comma 2 2 13 2" xfId="442"/>
    <cellStyle name="Comma 2 2 13 2 2" xfId="443"/>
    <cellStyle name="Comma 2 2 13 2 2 2" xfId="29746"/>
    <cellStyle name="Comma 2 2 13 2 3" xfId="29745"/>
    <cellStyle name="Comma 2 2 13 3" xfId="444"/>
    <cellStyle name="Comma 2 2 13 3 2" xfId="29747"/>
    <cellStyle name="Comma 2 2 13 4" xfId="29744"/>
    <cellStyle name="Comma 2 2 14" xfId="445"/>
    <cellStyle name="Comma 2 2 14 2" xfId="446"/>
    <cellStyle name="Comma 2 2 14 2 2" xfId="447"/>
    <cellStyle name="Comma 2 2 14 2 2 2" xfId="29750"/>
    <cellStyle name="Comma 2 2 14 2 3" xfId="29749"/>
    <cellStyle name="Comma 2 2 14 3" xfId="448"/>
    <cellStyle name="Comma 2 2 14 3 2" xfId="29751"/>
    <cellStyle name="Comma 2 2 14 4" xfId="29748"/>
    <cellStyle name="Comma 2 2 15" xfId="449"/>
    <cellStyle name="Comma 2 2 15 2" xfId="450"/>
    <cellStyle name="Comma 2 2 15 2 2" xfId="451"/>
    <cellStyle name="Comma 2 2 15 2 2 2" xfId="29754"/>
    <cellStyle name="Comma 2 2 15 2 3" xfId="29753"/>
    <cellStyle name="Comma 2 2 15 3" xfId="452"/>
    <cellStyle name="Comma 2 2 15 3 2" xfId="29755"/>
    <cellStyle name="Comma 2 2 15 4" xfId="29752"/>
    <cellStyle name="Comma 2 2 16" xfId="453"/>
    <cellStyle name="Comma 2 2 16 2" xfId="454"/>
    <cellStyle name="Comma 2 2 16 2 2" xfId="29757"/>
    <cellStyle name="Comma 2 2 16 3" xfId="29756"/>
    <cellStyle name="Comma 2 2 17" xfId="455"/>
    <cellStyle name="Comma 2 2 17 2" xfId="456"/>
    <cellStyle name="Comma 2 2 17 2 2" xfId="29759"/>
    <cellStyle name="Comma 2 2 17 3" xfId="29758"/>
    <cellStyle name="Comma 2 2 18" xfId="457"/>
    <cellStyle name="Comma 2 2 18 2" xfId="458"/>
    <cellStyle name="Comma 2 2 18 2 2" xfId="29761"/>
    <cellStyle name="Comma 2 2 18 3" xfId="29760"/>
    <cellStyle name="Comma 2 2 19" xfId="459"/>
    <cellStyle name="Comma 2 2 19 2" xfId="460"/>
    <cellStyle name="Comma 2 2 19 2 2" xfId="29763"/>
    <cellStyle name="Comma 2 2 19 3" xfId="29762"/>
    <cellStyle name="Comma 2 2 2" xfId="461"/>
    <cellStyle name="Comma 2 2 2 2" xfId="462"/>
    <cellStyle name="Comma 2 2 2 2 2" xfId="463"/>
    <cellStyle name="Comma 2 2 2 2 2 2" xfId="29766"/>
    <cellStyle name="Comma 2 2 2 2 3" xfId="29765"/>
    <cellStyle name="Comma 2 2 2 3" xfId="464"/>
    <cellStyle name="Comma 2 2 2 3 2" xfId="29767"/>
    <cellStyle name="Comma 2 2 2 4" xfId="29764"/>
    <cellStyle name="Comma 2 2 20" xfId="465"/>
    <cellStyle name="Comma 2 2 20 2" xfId="466"/>
    <cellStyle name="Comma 2 2 20 2 2" xfId="29769"/>
    <cellStyle name="Comma 2 2 20 3" xfId="29768"/>
    <cellStyle name="Comma 2 2 21" xfId="467"/>
    <cellStyle name="Comma 2 2 21 2" xfId="468"/>
    <cellStyle name="Comma 2 2 21 2 2" xfId="29771"/>
    <cellStyle name="Comma 2 2 21 3" xfId="29770"/>
    <cellStyle name="Comma 2 2 22" xfId="469"/>
    <cellStyle name="Comma 2 2 22 2" xfId="470"/>
    <cellStyle name="Comma 2 2 22 2 2" xfId="29773"/>
    <cellStyle name="Comma 2 2 22 3" xfId="29772"/>
    <cellStyle name="Comma 2 2 23" xfId="471"/>
    <cellStyle name="Comma 2 2 23 2" xfId="29774"/>
    <cellStyle name="Comma 2 2 24" xfId="472"/>
    <cellStyle name="Comma 2 2 24 2" xfId="29775"/>
    <cellStyle name="Comma 2 2 25" xfId="473"/>
    <cellStyle name="Comma 2 2 25 2" xfId="29776"/>
    <cellStyle name="Comma 2 2 26" xfId="474"/>
    <cellStyle name="Comma 2 2 3" xfId="475"/>
    <cellStyle name="Comma 2 2 3 2" xfId="476"/>
    <cellStyle name="Comma 2 2 3 2 2" xfId="477"/>
    <cellStyle name="Comma 2 2 3 2 2 2" xfId="29779"/>
    <cellStyle name="Comma 2 2 3 2 3" xfId="29778"/>
    <cellStyle name="Comma 2 2 3 3" xfId="478"/>
    <cellStyle name="Comma 2 2 3 3 2" xfId="29780"/>
    <cellStyle name="Comma 2 2 3 4" xfId="29777"/>
    <cellStyle name="Comma 2 2 4" xfId="479"/>
    <cellStyle name="Comma 2 2 4 2" xfId="480"/>
    <cellStyle name="Comma 2 2 4 2 2" xfId="481"/>
    <cellStyle name="Comma 2 2 4 2 2 2" xfId="29781"/>
    <cellStyle name="Comma 2 2 4 2 3" xfId="482"/>
    <cellStyle name="Comma 2 2 4 2 3 2" xfId="29782"/>
    <cellStyle name="Comma 2 2 4 2 4" xfId="483"/>
    <cellStyle name="Comma 2 2 4 3" xfId="484"/>
    <cellStyle name="Comma 2 2 4 3 2" xfId="485"/>
    <cellStyle name="Comma 2 2 4 3 2 2" xfId="29783"/>
    <cellStyle name="Comma 2 2 4 3 3" xfId="486"/>
    <cellStyle name="Comma 2 2 4 4" xfId="487"/>
    <cellStyle name="Comma 2 2 4 4 2" xfId="29784"/>
    <cellStyle name="Comma 2 2 4 5" xfId="488"/>
    <cellStyle name="Comma 2 2 4 5 2" xfId="29785"/>
    <cellStyle name="Comma 2 2 4 6" xfId="489"/>
    <cellStyle name="Comma 2 2 4 6 2" xfId="29786"/>
    <cellStyle name="Comma 2 2 4 7" xfId="490"/>
    <cellStyle name="Comma 2 2 5" xfId="491"/>
    <cellStyle name="Comma 2 2 5 2" xfId="492"/>
    <cellStyle name="Comma 2 2 5 2 2" xfId="493"/>
    <cellStyle name="Comma 2 2 5 2 2 2" xfId="29789"/>
    <cellStyle name="Comma 2 2 5 2 3" xfId="29788"/>
    <cellStyle name="Comma 2 2 5 3" xfId="494"/>
    <cellStyle name="Comma 2 2 5 3 2" xfId="29790"/>
    <cellStyle name="Comma 2 2 5 4" xfId="29787"/>
    <cellStyle name="Comma 2 2 6" xfId="495"/>
    <cellStyle name="Comma 2 2 6 2" xfId="496"/>
    <cellStyle name="Comma 2 2 6 2 2" xfId="497"/>
    <cellStyle name="Comma 2 2 6 2 2 2" xfId="29793"/>
    <cellStyle name="Comma 2 2 6 2 3" xfId="498"/>
    <cellStyle name="Comma 2 2 6 2 3 2" xfId="499"/>
    <cellStyle name="Comma 2 2 6 2 3 3" xfId="500"/>
    <cellStyle name="Comma 2 2 6 2 3 4" xfId="501"/>
    <cellStyle name="Comma 2 2 6 2 4" xfId="502"/>
    <cellStyle name="Comma 2 2 6 2 4 2" xfId="503"/>
    <cellStyle name="Comma 2 2 6 2 4 3" xfId="504"/>
    <cellStyle name="Comma 2 2 6 2 5" xfId="29792"/>
    <cellStyle name="Comma 2 2 6 3" xfId="505"/>
    <cellStyle name="Comma 2 2 6 3 2" xfId="29794"/>
    <cellStyle name="Comma 2 2 6 4" xfId="506"/>
    <cellStyle name="Comma 2 2 6 4 2" xfId="507"/>
    <cellStyle name="Comma 2 2 6 4 3" xfId="508"/>
    <cellStyle name="Comma 2 2 6 5" xfId="29791"/>
    <cellStyle name="Comma 2 2 7" xfId="509"/>
    <cellStyle name="Comma 2 2 7 2" xfId="510"/>
    <cellStyle name="Comma 2 2 7 2 2" xfId="511"/>
    <cellStyle name="Comma 2 2 7 2 2 2" xfId="29796"/>
    <cellStyle name="Comma 2 2 7 2 3" xfId="29795"/>
    <cellStyle name="Comma 2 2 7 3" xfId="512"/>
    <cellStyle name="Comma 2 2 7 3 2" xfId="29797"/>
    <cellStyle name="Comma 2 2 7 4" xfId="513"/>
    <cellStyle name="Comma 2 2 8" xfId="514"/>
    <cellStyle name="Comma 2 2 8 2" xfId="515"/>
    <cellStyle name="Comma 2 2 8 2 2" xfId="516"/>
    <cellStyle name="Comma 2 2 8 2 2 2" xfId="29800"/>
    <cellStyle name="Comma 2 2 8 2 3" xfId="29799"/>
    <cellStyle name="Comma 2 2 8 3" xfId="517"/>
    <cellStyle name="Comma 2 2 8 3 2" xfId="29801"/>
    <cellStyle name="Comma 2 2 8 4" xfId="29798"/>
    <cellStyle name="Comma 2 2 9" xfId="518"/>
    <cellStyle name="Comma 2 2 9 2" xfId="519"/>
    <cellStyle name="Comma 2 2 9 2 2" xfId="520"/>
    <cellStyle name="Comma 2 2 9 2 2 2" xfId="29804"/>
    <cellStyle name="Comma 2 2 9 2 3" xfId="29803"/>
    <cellStyle name="Comma 2 2 9 3" xfId="521"/>
    <cellStyle name="Comma 2 2 9 3 2" xfId="29805"/>
    <cellStyle name="Comma 2 2 9 4" xfId="29802"/>
    <cellStyle name="Comma 2 3" xfId="522"/>
    <cellStyle name="Comma 2 3 10" xfId="523"/>
    <cellStyle name="Comma 2 3 10 2" xfId="524"/>
    <cellStyle name="Comma 2 3 10 2 2" xfId="525"/>
    <cellStyle name="Comma 2 3 10 2 2 2" xfId="29808"/>
    <cellStyle name="Comma 2 3 10 2 3" xfId="29807"/>
    <cellStyle name="Comma 2 3 10 3" xfId="526"/>
    <cellStyle name="Comma 2 3 10 3 2" xfId="29809"/>
    <cellStyle name="Comma 2 3 10 4" xfId="29806"/>
    <cellStyle name="Comma 2 3 11" xfId="527"/>
    <cellStyle name="Comma 2 3 11 2" xfId="528"/>
    <cellStyle name="Comma 2 3 11 2 2" xfId="529"/>
    <cellStyle name="Comma 2 3 11 2 2 2" xfId="29812"/>
    <cellStyle name="Comma 2 3 11 2 3" xfId="29811"/>
    <cellStyle name="Comma 2 3 11 3" xfId="530"/>
    <cellStyle name="Comma 2 3 11 3 2" xfId="29813"/>
    <cellStyle name="Comma 2 3 11 4" xfId="29810"/>
    <cellStyle name="Comma 2 3 12" xfId="531"/>
    <cellStyle name="Comma 2 3 12 2" xfId="532"/>
    <cellStyle name="Comma 2 3 12 2 2" xfId="533"/>
    <cellStyle name="Comma 2 3 12 2 2 2" xfId="29816"/>
    <cellStyle name="Comma 2 3 12 2 3" xfId="29815"/>
    <cellStyle name="Comma 2 3 12 3" xfId="534"/>
    <cellStyle name="Comma 2 3 12 3 2" xfId="29817"/>
    <cellStyle name="Comma 2 3 12 4" xfId="29814"/>
    <cellStyle name="Comma 2 3 13" xfId="535"/>
    <cellStyle name="Comma 2 3 13 2" xfId="536"/>
    <cellStyle name="Comma 2 3 13 2 2" xfId="537"/>
    <cellStyle name="Comma 2 3 13 2 2 2" xfId="29820"/>
    <cellStyle name="Comma 2 3 13 2 3" xfId="29819"/>
    <cellStyle name="Comma 2 3 13 3" xfId="538"/>
    <cellStyle name="Comma 2 3 13 3 2" xfId="29821"/>
    <cellStyle name="Comma 2 3 13 4" xfId="29818"/>
    <cellStyle name="Comma 2 3 14" xfId="539"/>
    <cellStyle name="Comma 2 3 14 2" xfId="540"/>
    <cellStyle name="Comma 2 3 14 2 2" xfId="541"/>
    <cellStyle name="Comma 2 3 14 2 2 2" xfId="29824"/>
    <cellStyle name="Comma 2 3 14 2 3" xfId="29823"/>
    <cellStyle name="Comma 2 3 14 3" xfId="542"/>
    <cellStyle name="Comma 2 3 14 3 2" xfId="29825"/>
    <cellStyle name="Comma 2 3 14 4" xfId="29822"/>
    <cellStyle name="Comma 2 3 15" xfId="543"/>
    <cellStyle name="Comma 2 3 15 2" xfId="544"/>
    <cellStyle name="Comma 2 3 15 2 2" xfId="545"/>
    <cellStyle name="Comma 2 3 15 2 2 2" xfId="29828"/>
    <cellStyle name="Comma 2 3 15 2 3" xfId="29827"/>
    <cellStyle name="Comma 2 3 15 3" xfId="546"/>
    <cellStyle name="Comma 2 3 15 3 2" xfId="29829"/>
    <cellStyle name="Comma 2 3 15 4" xfId="29826"/>
    <cellStyle name="Comma 2 3 16" xfId="547"/>
    <cellStyle name="Comma 2 3 16 2" xfId="548"/>
    <cellStyle name="Comma 2 3 16 2 2" xfId="29831"/>
    <cellStyle name="Comma 2 3 16 3" xfId="29830"/>
    <cellStyle name="Comma 2 3 17" xfId="549"/>
    <cellStyle name="Comma 2 3 17 2" xfId="550"/>
    <cellStyle name="Comma 2 3 17 2 2" xfId="29833"/>
    <cellStyle name="Comma 2 3 17 3" xfId="29832"/>
    <cellStyle name="Comma 2 3 18" xfId="551"/>
    <cellStyle name="Comma 2 3 18 2" xfId="552"/>
    <cellStyle name="Comma 2 3 18 2 2" xfId="29835"/>
    <cellStyle name="Comma 2 3 18 3" xfId="29834"/>
    <cellStyle name="Comma 2 3 19" xfId="553"/>
    <cellStyle name="Comma 2 3 19 2" xfId="554"/>
    <cellStyle name="Comma 2 3 19 2 2" xfId="29837"/>
    <cellStyle name="Comma 2 3 19 3" xfId="29836"/>
    <cellStyle name="Comma 2 3 2" xfId="555"/>
    <cellStyle name="Comma 2 3 2 2" xfId="556"/>
    <cellStyle name="Comma 2 3 2 2 2" xfId="557"/>
    <cellStyle name="Comma 2 3 2 2 2 2" xfId="29839"/>
    <cellStyle name="Comma 2 3 2 2 3" xfId="29838"/>
    <cellStyle name="Comma 2 3 2 3" xfId="558"/>
    <cellStyle name="Comma 2 3 2 3 2" xfId="29840"/>
    <cellStyle name="Comma 2 3 2 4" xfId="559"/>
    <cellStyle name="Comma 2 3 2 4 2" xfId="560"/>
    <cellStyle name="Comma 2 3 2 4 2 2" xfId="35380"/>
    <cellStyle name="Comma 2 3 2 4 3" xfId="561"/>
    <cellStyle name="Comma 2 3 2 4 3 2" xfId="562"/>
    <cellStyle name="Comma 2 3 2 4 3 3" xfId="563"/>
    <cellStyle name="Comma 2 3 2 4 4" xfId="29841"/>
    <cellStyle name="Comma 2 3 2 5" xfId="564"/>
    <cellStyle name="Comma 2 3 20" xfId="565"/>
    <cellStyle name="Comma 2 3 20 2" xfId="566"/>
    <cellStyle name="Comma 2 3 20 2 2" xfId="29843"/>
    <cellStyle name="Comma 2 3 20 3" xfId="29842"/>
    <cellStyle name="Comma 2 3 21" xfId="567"/>
    <cellStyle name="Comma 2 3 21 2" xfId="568"/>
    <cellStyle name="Comma 2 3 21 2 2" xfId="29845"/>
    <cellStyle name="Comma 2 3 21 3" xfId="29844"/>
    <cellStyle name="Comma 2 3 22" xfId="569"/>
    <cellStyle name="Comma 2 3 22 2" xfId="570"/>
    <cellStyle name="Comma 2 3 22 2 2" xfId="29847"/>
    <cellStyle name="Comma 2 3 22 3" xfId="29846"/>
    <cellStyle name="Comma 2 3 23" xfId="571"/>
    <cellStyle name="Comma 2 3 23 2" xfId="572"/>
    <cellStyle name="Comma 2 3 23 3" xfId="573"/>
    <cellStyle name="Comma 2 3 23 3 2" xfId="29848"/>
    <cellStyle name="Comma 2 3 24" xfId="574"/>
    <cellStyle name="Comma 2 3 24 2" xfId="29849"/>
    <cellStyle name="Comma 2 3 25" xfId="575"/>
    <cellStyle name="Comma 2 3 25 2" xfId="576"/>
    <cellStyle name="Comma 2 3 25 2 2" xfId="35359"/>
    <cellStyle name="Comma 2 3 25 3" xfId="577"/>
    <cellStyle name="Comma 2 3 25 3 2" xfId="578"/>
    <cellStyle name="Comma 2 3 25 3 3" xfId="579"/>
    <cellStyle name="Comma 2 3 25 4" xfId="29850"/>
    <cellStyle name="Comma 2 3 26" xfId="580"/>
    <cellStyle name="Comma 2 3 3" xfId="581"/>
    <cellStyle name="Comma 2 3 3 2" xfId="582"/>
    <cellStyle name="Comma 2 3 3 2 2" xfId="583"/>
    <cellStyle name="Comma 2 3 3 2 2 2" xfId="29852"/>
    <cellStyle name="Comma 2 3 3 2 3" xfId="29851"/>
    <cellStyle name="Comma 2 3 3 3" xfId="584"/>
    <cellStyle name="Comma 2 3 3 3 2" xfId="29853"/>
    <cellStyle name="Comma 2 3 3 4" xfId="585"/>
    <cellStyle name="Comma 2 3 3 4 2" xfId="586"/>
    <cellStyle name="Comma 2 3 3 4 3" xfId="587"/>
    <cellStyle name="Comma 2 3 3 5" xfId="588"/>
    <cellStyle name="Comma 2 3 4" xfId="589"/>
    <cellStyle name="Comma 2 3 4 2" xfId="590"/>
    <cellStyle name="Comma 2 3 4 2 2" xfId="591"/>
    <cellStyle name="Comma 2 3 4 2 2 2" xfId="29856"/>
    <cellStyle name="Comma 2 3 4 2 3" xfId="29855"/>
    <cellStyle name="Comma 2 3 4 3" xfId="592"/>
    <cellStyle name="Comma 2 3 4 3 2" xfId="29857"/>
    <cellStyle name="Comma 2 3 4 4" xfId="29854"/>
    <cellStyle name="Comma 2 3 5" xfId="593"/>
    <cellStyle name="Comma 2 3 5 2" xfId="594"/>
    <cellStyle name="Comma 2 3 5 2 2" xfId="595"/>
    <cellStyle name="Comma 2 3 5 2 2 2" xfId="29859"/>
    <cellStyle name="Comma 2 3 5 2 3" xfId="29858"/>
    <cellStyle name="Comma 2 3 5 3" xfId="596"/>
    <cellStyle name="Comma 2 3 5 3 2" xfId="29860"/>
    <cellStyle name="Comma 2 3 5 4" xfId="597"/>
    <cellStyle name="Comma 2 3 5 4 2" xfId="598"/>
    <cellStyle name="Comma 2 3 5 4 2 2" xfId="35373"/>
    <cellStyle name="Comma 2 3 5 4 3" xfId="599"/>
    <cellStyle name="Comma 2 3 5 4 3 2" xfId="600"/>
    <cellStyle name="Comma 2 3 5 4 3 3" xfId="601"/>
    <cellStyle name="Comma 2 3 5 4 4" xfId="29861"/>
    <cellStyle name="Comma 2 3 5 5" xfId="602"/>
    <cellStyle name="Comma 2 3 6" xfId="603"/>
    <cellStyle name="Comma 2 3 6 2" xfId="604"/>
    <cellStyle name="Comma 2 3 6 2 2" xfId="605"/>
    <cellStyle name="Comma 2 3 6 2 2 2" xfId="29863"/>
    <cellStyle name="Comma 2 3 6 2 3" xfId="29862"/>
    <cellStyle name="Comma 2 3 6 3" xfId="606"/>
    <cellStyle name="Comma 2 3 6 3 2" xfId="29864"/>
    <cellStyle name="Comma 2 3 6 4" xfId="607"/>
    <cellStyle name="Comma 2 3 7" xfId="608"/>
    <cellStyle name="Comma 2 3 7 2" xfId="609"/>
    <cellStyle name="Comma 2 3 7 2 2" xfId="610"/>
    <cellStyle name="Comma 2 3 7 2 2 2" xfId="29867"/>
    <cellStyle name="Comma 2 3 7 2 3" xfId="29866"/>
    <cellStyle name="Comma 2 3 7 3" xfId="611"/>
    <cellStyle name="Comma 2 3 7 3 2" xfId="29868"/>
    <cellStyle name="Comma 2 3 7 4" xfId="29865"/>
    <cellStyle name="Comma 2 3 8" xfId="612"/>
    <cellStyle name="Comma 2 3 8 2" xfId="613"/>
    <cellStyle name="Comma 2 3 8 2 2" xfId="614"/>
    <cellStyle name="Comma 2 3 8 2 2 2" xfId="29871"/>
    <cellStyle name="Comma 2 3 8 2 3" xfId="29870"/>
    <cellStyle name="Comma 2 3 8 3" xfId="615"/>
    <cellStyle name="Comma 2 3 8 3 2" xfId="29872"/>
    <cellStyle name="Comma 2 3 8 4" xfId="29869"/>
    <cellStyle name="Comma 2 3 9" xfId="616"/>
    <cellStyle name="Comma 2 3 9 2" xfId="617"/>
    <cellStyle name="Comma 2 3 9 2 2" xfId="618"/>
    <cellStyle name="Comma 2 3 9 2 2 2" xfId="29875"/>
    <cellStyle name="Comma 2 3 9 2 3" xfId="29874"/>
    <cellStyle name="Comma 2 3 9 3" xfId="619"/>
    <cellStyle name="Comma 2 3 9 3 2" xfId="29876"/>
    <cellStyle name="Comma 2 3 9 4" xfId="29873"/>
    <cellStyle name="Comma 2 4" xfId="620"/>
    <cellStyle name="Comma 2 4 10" xfId="621"/>
    <cellStyle name="Comma 2 4 10 2" xfId="622"/>
    <cellStyle name="Comma 2 4 10 2 2" xfId="623"/>
    <cellStyle name="Comma 2 4 10 2 2 2" xfId="29879"/>
    <cellStyle name="Comma 2 4 10 2 3" xfId="29878"/>
    <cellStyle name="Comma 2 4 10 3" xfId="624"/>
    <cellStyle name="Comma 2 4 10 3 2" xfId="29880"/>
    <cellStyle name="Comma 2 4 10 4" xfId="29877"/>
    <cellStyle name="Comma 2 4 11" xfId="625"/>
    <cellStyle name="Comma 2 4 11 2" xfId="626"/>
    <cellStyle name="Comma 2 4 11 2 2" xfId="627"/>
    <cellStyle name="Comma 2 4 11 2 2 2" xfId="29883"/>
    <cellStyle name="Comma 2 4 11 2 3" xfId="29882"/>
    <cellStyle name="Comma 2 4 11 3" xfId="628"/>
    <cellStyle name="Comma 2 4 11 3 2" xfId="29884"/>
    <cellStyle name="Comma 2 4 11 4" xfId="29881"/>
    <cellStyle name="Comma 2 4 12" xfId="629"/>
    <cellStyle name="Comma 2 4 12 2" xfId="630"/>
    <cellStyle name="Comma 2 4 12 2 2" xfId="631"/>
    <cellStyle name="Comma 2 4 12 2 2 2" xfId="29887"/>
    <cellStyle name="Comma 2 4 12 2 3" xfId="29886"/>
    <cellStyle name="Comma 2 4 12 3" xfId="632"/>
    <cellStyle name="Comma 2 4 12 3 2" xfId="29888"/>
    <cellStyle name="Comma 2 4 12 4" xfId="29885"/>
    <cellStyle name="Comma 2 4 13" xfId="633"/>
    <cellStyle name="Comma 2 4 13 2" xfId="634"/>
    <cellStyle name="Comma 2 4 13 2 2" xfId="635"/>
    <cellStyle name="Comma 2 4 13 2 2 2" xfId="29891"/>
    <cellStyle name="Comma 2 4 13 2 3" xfId="29890"/>
    <cellStyle name="Comma 2 4 13 3" xfId="636"/>
    <cellStyle name="Comma 2 4 13 3 2" xfId="29892"/>
    <cellStyle name="Comma 2 4 13 4" xfId="29889"/>
    <cellStyle name="Comma 2 4 14" xfId="637"/>
    <cellStyle name="Comma 2 4 14 2" xfId="638"/>
    <cellStyle name="Comma 2 4 14 2 2" xfId="639"/>
    <cellStyle name="Comma 2 4 14 2 2 2" xfId="29895"/>
    <cellStyle name="Comma 2 4 14 2 3" xfId="29894"/>
    <cellStyle name="Comma 2 4 14 3" xfId="640"/>
    <cellStyle name="Comma 2 4 14 3 2" xfId="29896"/>
    <cellStyle name="Comma 2 4 14 4" xfId="29893"/>
    <cellStyle name="Comma 2 4 15" xfId="641"/>
    <cellStyle name="Comma 2 4 15 2" xfId="642"/>
    <cellStyle name="Comma 2 4 15 2 2" xfId="643"/>
    <cellStyle name="Comma 2 4 15 2 2 2" xfId="29899"/>
    <cellStyle name="Comma 2 4 15 2 3" xfId="29898"/>
    <cellStyle name="Comma 2 4 15 3" xfId="644"/>
    <cellStyle name="Comma 2 4 15 3 2" xfId="29900"/>
    <cellStyle name="Comma 2 4 15 4" xfId="29897"/>
    <cellStyle name="Comma 2 4 16" xfId="645"/>
    <cellStyle name="Comma 2 4 16 2" xfId="646"/>
    <cellStyle name="Comma 2 4 16 2 2" xfId="29902"/>
    <cellStyle name="Comma 2 4 16 3" xfId="29901"/>
    <cellStyle name="Comma 2 4 17" xfId="647"/>
    <cellStyle name="Comma 2 4 17 2" xfId="648"/>
    <cellStyle name="Comma 2 4 17 2 2" xfId="29904"/>
    <cellStyle name="Comma 2 4 17 3" xfId="29903"/>
    <cellStyle name="Comma 2 4 18" xfId="649"/>
    <cellStyle name="Comma 2 4 18 2" xfId="650"/>
    <cellStyle name="Comma 2 4 18 2 2" xfId="29906"/>
    <cellStyle name="Comma 2 4 18 3" xfId="29905"/>
    <cellStyle name="Comma 2 4 19" xfId="651"/>
    <cellStyle name="Comma 2 4 19 2" xfId="652"/>
    <cellStyle name="Comma 2 4 19 2 2" xfId="29908"/>
    <cellStyle name="Comma 2 4 19 3" xfId="29907"/>
    <cellStyle name="Comma 2 4 2" xfId="653"/>
    <cellStyle name="Comma 2 4 2 2" xfId="654"/>
    <cellStyle name="Comma 2 4 2 2 2" xfId="655"/>
    <cellStyle name="Comma 2 4 2 2 2 2" xfId="29911"/>
    <cellStyle name="Comma 2 4 2 2 3" xfId="29910"/>
    <cellStyle name="Comma 2 4 2 3" xfId="656"/>
    <cellStyle name="Comma 2 4 2 3 2" xfId="29912"/>
    <cellStyle name="Comma 2 4 2 4" xfId="29909"/>
    <cellStyle name="Comma 2 4 20" xfId="657"/>
    <cellStyle name="Comma 2 4 20 2" xfId="658"/>
    <cellStyle name="Comma 2 4 20 2 2" xfId="29914"/>
    <cellStyle name="Comma 2 4 20 3" xfId="29913"/>
    <cellStyle name="Comma 2 4 21" xfId="659"/>
    <cellStyle name="Comma 2 4 21 2" xfId="660"/>
    <cellStyle name="Comma 2 4 21 2 2" xfId="29916"/>
    <cellStyle name="Comma 2 4 21 3" xfId="29915"/>
    <cellStyle name="Comma 2 4 22" xfId="661"/>
    <cellStyle name="Comma 2 4 22 2" xfId="662"/>
    <cellStyle name="Comma 2 4 22 2 2" xfId="29918"/>
    <cellStyle name="Comma 2 4 22 3" xfId="29917"/>
    <cellStyle name="Comma 2 4 23" xfId="663"/>
    <cellStyle name="Comma 2 4 23 2" xfId="29919"/>
    <cellStyle name="Comma 2 4 24" xfId="664"/>
    <cellStyle name="Comma 2 4 24 2" xfId="665"/>
    <cellStyle name="Comma 2 4 24 2 2" xfId="35357"/>
    <cellStyle name="Comma 2 4 24 3" xfId="666"/>
    <cellStyle name="Comma 2 4 24 4" xfId="29920"/>
    <cellStyle name="Comma 2 4 25" xfId="667"/>
    <cellStyle name="Comma 2 4 3" xfId="668"/>
    <cellStyle name="Comma 2 4 3 2" xfId="669"/>
    <cellStyle name="Comma 2 4 3 2 2" xfId="670"/>
    <cellStyle name="Comma 2 4 3 2 2 2" xfId="29922"/>
    <cellStyle name="Comma 2 4 3 2 3" xfId="29921"/>
    <cellStyle name="Comma 2 4 3 3" xfId="671"/>
    <cellStyle name="Comma 2 4 3 3 2" xfId="29923"/>
    <cellStyle name="Comma 2 4 3 4" xfId="672"/>
    <cellStyle name="Comma 2 4 3 4 2" xfId="673"/>
    <cellStyle name="Comma 2 4 3 4 2 2" xfId="35370"/>
    <cellStyle name="Comma 2 4 3 4 3" xfId="674"/>
    <cellStyle name="Comma 2 4 3 4 4" xfId="29924"/>
    <cellStyle name="Comma 2 4 3 5" xfId="675"/>
    <cellStyle name="Comma 2 4 4" xfId="676"/>
    <cellStyle name="Comma 2 4 4 2" xfId="677"/>
    <cellStyle name="Comma 2 4 4 2 2" xfId="678"/>
    <cellStyle name="Comma 2 4 4 2 2 2" xfId="29926"/>
    <cellStyle name="Comma 2 4 4 2 3" xfId="29925"/>
    <cellStyle name="Comma 2 4 4 3" xfId="679"/>
    <cellStyle name="Comma 2 4 4 3 2" xfId="29927"/>
    <cellStyle name="Comma 2 4 4 4" xfId="680"/>
    <cellStyle name="Comma 2 4 4 4 2" xfId="681"/>
    <cellStyle name="Comma 2 4 4 4 3" xfId="682"/>
    <cellStyle name="Comma 2 4 4 5" xfId="683"/>
    <cellStyle name="Comma 2 4 5" xfId="684"/>
    <cellStyle name="Comma 2 4 5 2" xfId="685"/>
    <cellStyle name="Comma 2 4 5 2 2" xfId="686"/>
    <cellStyle name="Comma 2 4 5 2 2 2" xfId="29929"/>
    <cellStyle name="Comma 2 4 5 2 3" xfId="29928"/>
    <cellStyle name="Comma 2 4 5 3" xfId="687"/>
    <cellStyle name="Comma 2 4 5 3 2" xfId="29930"/>
    <cellStyle name="Comma 2 4 5 4" xfId="688"/>
    <cellStyle name="Comma 2 4 6" xfId="689"/>
    <cellStyle name="Comma 2 4 6 2" xfId="690"/>
    <cellStyle name="Comma 2 4 6 2 2" xfId="691"/>
    <cellStyle name="Comma 2 4 6 2 2 2" xfId="29933"/>
    <cellStyle name="Comma 2 4 6 2 3" xfId="29932"/>
    <cellStyle name="Comma 2 4 6 3" xfId="692"/>
    <cellStyle name="Comma 2 4 6 3 2" xfId="29934"/>
    <cellStyle name="Comma 2 4 6 4" xfId="29931"/>
    <cellStyle name="Comma 2 4 7" xfId="693"/>
    <cellStyle name="Comma 2 4 7 2" xfId="694"/>
    <cellStyle name="Comma 2 4 7 2 2" xfId="695"/>
    <cellStyle name="Comma 2 4 7 2 2 2" xfId="29937"/>
    <cellStyle name="Comma 2 4 7 2 3" xfId="29936"/>
    <cellStyle name="Comma 2 4 7 3" xfId="696"/>
    <cellStyle name="Comma 2 4 7 3 2" xfId="29938"/>
    <cellStyle name="Comma 2 4 7 4" xfId="29935"/>
    <cellStyle name="Comma 2 4 8" xfId="697"/>
    <cellStyle name="Comma 2 4 8 2" xfId="698"/>
    <cellStyle name="Comma 2 4 8 2 2" xfId="699"/>
    <cellStyle name="Comma 2 4 8 2 2 2" xfId="29941"/>
    <cellStyle name="Comma 2 4 8 2 3" xfId="29940"/>
    <cellStyle name="Comma 2 4 8 3" xfId="700"/>
    <cellStyle name="Comma 2 4 8 3 2" xfId="29942"/>
    <cellStyle name="Comma 2 4 8 4" xfId="29939"/>
    <cellStyle name="Comma 2 4 9" xfId="701"/>
    <cellStyle name="Comma 2 4 9 2" xfId="702"/>
    <cellStyle name="Comma 2 4 9 2 2" xfId="703"/>
    <cellStyle name="Comma 2 4 9 2 2 2" xfId="29945"/>
    <cellStyle name="Comma 2 4 9 2 3" xfId="29944"/>
    <cellStyle name="Comma 2 4 9 3" xfId="704"/>
    <cellStyle name="Comma 2 4 9 3 2" xfId="29946"/>
    <cellStyle name="Comma 2 4 9 4" xfId="29943"/>
    <cellStyle name="Comma 2 5" xfId="705"/>
    <cellStyle name="Comma 2 5 2" xfId="706"/>
    <cellStyle name="Comma 2 5 2 2" xfId="707"/>
    <cellStyle name="Comma 2 5 2 2 2" xfId="708"/>
    <cellStyle name="Comma 2 5 2 2 2 2" xfId="35346"/>
    <cellStyle name="Comma 2 5 2 2 3" xfId="709"/>
    <cellStyle name="Comma 2 5 2 2 4" xfId="710"/>
    <cellStyle name="Comma 2 5 2 3" xfId="29947"/>
    <cellStyle name="Comma 2 5 3" xfId="711"/>
    <cellStyle name="Comma 2 5 3 2" xfId="29948"/>
    <cellStyle name="Comma 2 5 4" xfId="712"/>
    <cellStyle name="Comma 2 5 4 2" xfId="713"/>
    <cellStyle name="Comma 2 5 4 2 2" xfId="35345"/>
    <cellStyle name="Comma 2 5 4 3" xfId="714"/>
    <cellStyle name="Comma 2 5 4 4" xfId="715"/>
    <cellStyle name="Comma 2 5 5" xfId="716"/>
    <cellStyle name="Comma 2 5 5 2" xfId="717"/>
    <cellStyle name="Comma 2 5 5 2 2" xfId="35344"/>
    <cellStyle name="Comma 2 5 5 3" xfId="718"/>
    <cellStyle name="Comma 2 5 5 4" xfId="719"/>
    <cellStyle name="Comma 2 5 6" xfId="720"/>
    <cellStyle name="Comma 2 5 6 2" xfId="721"/>
    <cellStyle name="Comma 2 6" xfId="722"/>
    <cellStyle name="Comma 2 6 2" xfId="723"/>
    <cellStyle name="Comma 2 6 2 2" xfId="724"/>
    <cellStyle name="Comma 2 6 2 2 2" xfId="29950"/>
    <cellStyle name="Comma 2 6 2 3" xfId="29949"/>
    <cellStyle name="Comma 2 6 3" xfId="725"/>
    <cellStyle name="Comma 2 6 3 2" xfId="29951"/>
    <cellStyle name="Comma 2 6 4" xfId="726"/>
    <cellStyle name="Comma 2 6 4 2" xfId="727"/>
    <cellStyle name="Comma 2 6 4 3" xfId="728"/>
    <cellStyle name="Comma 2 6 5" xfId="729"/>
    <cellStyle name="Comma 2 7" xfId="730"/>
    <cellStyle name="Comma 2 7 2" xfId="731"/>
    <cellStyle name="Comma 2 7 2 2" xfId="732"/>
    <cellStyle name="Comma 2 7 3" xfId="733"/>
    <cellStyle name="Comma 2 7 3 2" xfId="734"/>
    <cellStyle name="Comma 2 7 3 2 2" xfId="35356"/>
    <cellStyle name="Comma 2 7 3 3" xfId="29952"/>
    <cellStyle name="Comma 2 7 4" xfId="735"/>
    <cellStyle name="Comma 2 8" xfId="736"/>
    <cellStyle name="Comma 2 8 2" xfId="737"/>
    <cellStyle name="Comma 2 8 2 2" xfId="29954"/>
    <cellStyle name="Comma 2 8 3" xfId="29953"/>
    <cellStyle name="Comma 2 9" xfId="738"/>
    <cellStyle name="Comma 2 9 2" xfId="29955"/>
    <cellStyle name="Comma 3" xfId="739"/>
    <cellStyle name="Comma 3 10" xfId="740"/>
    <cellStyle name="Comma 3 2" xfId="741"/>
    <cellStyle name="Comma 3 2 2" xfId="742"/>
    <cellStyle name="Comma 3 2 2 2" xfId="743"/>
    <cellStyle name="Comma 3 2 2 3" xfId="744"/>
    <cellStyle name="Comma 3 2 2 4" xfId="745"/>
    <cellStyle name="Comma 3 2 3" xfId="746"/>
    <cellStyle name="Comma 3 2 3 2" xfId="747"/>
    <cellStyle name="Comma 3 2 3 2 2" xfId="35343"/>
    <cellStyle name="Comma 3 2 3 3" xfId="748"/>
    <cellStyle name="Comma 3 2 3 3 2" xfId="749"/>
    <cellStyle name="Comma 3 2 3 3 3" xfId="750"/>
    <cellStyle name="Comma 3 2 3 4" xfId="751"/>
    <cellStyle name="Comma 3 2 4" xfId="752"/>
    <cellStyle name="Comma 3 2 4 2" xfId="753"/>
    <cellStyle name="Comma 3 2 4 3" xfId="754"/>
    <cellStyle name="Comma 3 2 4 4" xfId="755"/>
    <cellStyle name="Comma 3 2 5" xfId="756"/>
    <cellStyle name="Comma 3 2 5 2" xfId="29957"/>
    <cellStyle name="Comma 3 2 6" xfId="757"/>
    <cellStyle name="Comma 3 2 6 2" xfId="758"/>
    <cellStyle name="Comma 3 2 6 3" xfId="759"/>
    <cellStyle name="Comma 3 2 6 4" xfId="760"/>
    <cellStyle name="Comma 3 2 7" xfId="29956"/>
    <cellStyle name="Comma 3 3" xfId="761"/>
    <cellStyle name="Comma 3 3 2" xfId="29958"/>
    <cellStyle name="Comma 3 4" xfId="762"/>
    <cellStyle name="Comma 3 4 2" xfId="763"/>
    <cellStyle name="Comma 3 4 2 2" xfId="764"/>
    <cellStyle name="Comma 3 4 2 3" xfId="765"/>
    <cellStyle name="Comma 3 4 3" xfId="766"/>
    <cellStyle name="Comma 3 5" xfId="767"/>
    <cellStyle name="Comma 3 5 2" xfId="29959"/>
    <cellStyle name="Comma 3 6" xfId="768"/>
    <cellStyle name="Comma 3 6 2" xfId="769"/>
    <cellStyle name="Comma 3 6 3" xfId="770"/>
    <cellStyle name="Comma 3 6 4" xfId="771"/>
    <cellStyle name="Comma 3 7" xfId="772"/>
    <cellStyle name="Comma 3 7 2" xfId="773"/>
    <cellStyle name="Comma 3 7 2 2" xfId="35342"/>
    <cellStyle name="Comma 3 7 3" xfId="774"/>
    <cellStyle name="Comma 3 7 3 2" xfId="775"/>
    <cellStyle name="Comma 3 7 3 3" xfId="776"/>
    <cellStyle name="Comma 3 7 4" xfId="777"/>
    <cellStyle name="Comma 3 8" xfId="778"/>
    <cellStyle name="Comma 3 8 2" xfId="779"/>
    <cellStyle name="Comma 3 8 3" xfId="780"/>
    <cellStyle name="Comma 3 8 4" xfId="781"/>
    <cellStyle name="Comma 3 9" xfId="782"/>
    <cellStyle name="Comma 3 9 2" xfId="783"/>
    <cellStyle name="Comma 3 9 2 2" xfId="35341"/>
    <cellStyle name="Comma 3 9 3" xfId="784"/>
    <cellStyle name="Comma 3 9 3 2" xfId="785"/>
    <cellStyle name="Comma 3 9 3 3" xfId="786"/>
    <cellStyle name="Comma 3 9 4" xfId="787"/>
    <cellStyle name="Comma 34" xfId="788"/>
    <cellStyle name="Comma 34 2" xfId="789"/>
    <cellStyle name="Comma 34 2 2" xfId="790"/>
    <cellStyle name="Comma 34 2 2 2" xfId="29962"/>
    <cellStyle name="Comma 34 2 3" xfId="29961"/>
    <cellStyle name="Comma 34 3" xfId="791"/>
    <cellStyle name="Comma 34 3 2" xfId="29963"/>
    <cellStyle name="Comma 34 4" xfId="29960"/>
    <cellStyle name="Comma 4" xfId="792"/>
    <cellStyle name="Comma 4 2" xfId="793"/>
    <cellStyle name="Comma 4 2 2" xfId="794"/>
    <cellStyle name="Comma 4 2 2 2" xfId="795"/>
    <cellStyle name="Comma 4 2 2 3" xfId="796"/>
    <cellStyle name="Comma 4 2 3" xfId="797"/>
    <cellStyle name="Comma 4 2 3 2" xfId="29964"/>
    <cellStyle name="Comma 4 2 4" xfId="798"/>
    <cellStyle name="Comma 4 2 5" xfId="799"/>
    <cellStyle name="Comma 4 2 6" xfId="800"/>
    <cellStyle name="Comma 4 3" xfId="801"/>
    <cellStyle name="Comma 4 3 2" xfId="29965"/>
    <cellStyle name="Comma 4 4" xfId="802"/>
    <cellStyle name="Comma 5" xfId="803"/>
    <cellStyle name="Comma 5 10" xfId="804"/>
    <cellStyle name="Comma 5 10 2" xfId="805"/>
    <cellStyle name="Comma 5 10 2 2" xfId="29967"/>
    <cellStyle name="Comma 5 10 3" xfId="29966"/>
    <cellStyle name="Comma 5 11" xfId="806"/>
    <cellStyle name="Comma 5 11 2" xfId="807"/>
    <cellStyle name="Comma 5 11 2 2" xfId="29969"/>
    <cellStyle name="Comma 5 11 3" xfId="29968"/>
    <cellStyle name="Comma 5 12" xfId="808"/>
    <cellStyle name="Comma 5 12 2" xfId="809"/>
    <cellStyle name="Comma 5 12 2 2" xfId="29971"/>
    <cellStyle name="Comma 5 12 3" xfId="29970"/>
    <cellStyle name="Comma 5 13" xfId="810"/>
    <cellStyle name="Comma 5 13 2" xfId="811"/>
    <cellStyle name="Comma 5 13 2 2" xfId="29973"/>
    <cellStyle name="Comma 5 13 3" xfId="29972"/>
    <cellStyle name="Comma 5 14" xfId="812"/>
    <cellStyle name="Comma 5 14 2" xfId="813"/>
    <cellStyle name="Comma 5 14 2 2" xfId="29975"/>
    <cellStyle name="Comma 5 14 3" xfId="29974"/>
    <cellStyle name="Comma 5 15" xfId="814"/>
    <cellStyle name="Comma 5 15 2" xfId="815"/>
    <cellStyle name="Comma 5 15 2 2" xfId="29977"/>
    <cellStyle name="Comma 5 15 3" xfId="29976"/>
    <cellStyle name="Comma 5 16" xfId="816"/>
    <cellStyle name="Comma 5 16 2" xfId="817"/>
    <cellStyle name="Comma 5 16 2 2" xfId="29979"/>
    <cellStyle name="Comma 5 16 3" xfId="29978"/>
    <cellStyle name="Comma 5 17" xfId="818"/>
    <cellStyle name="Comma 5 17 2" xfId="819"/>
    <cellStyle name="Comma 5 17 2 2" xfId="29981"/>
    <cellStyle name="Comma 5 17 3" xfId="29980"/>
    <cellStyle name="Comma 5 18" xfId="820"/>
    <cellStyle name="Comma 5 18 2" xfId="821"/>
    <cellStyle name="Comma 5 18 2 2" xfId="29983"/>
    <cellStyle name="Comma 5 18 3" xfId="29982"/>
    <cellStyle name="Comma 5 19" xfId="822"/>
    <cellStyle name="Comma 5 19 2" xfId="823"/>
    <cellStyle name="Comma 5 19 2 2" xfId="29985"/>
    <cellStyle name="Comma 5 19 3" xfId="29984"/>
    <cellStyle name="Comma 5 2" xfId="824"/>
    <cellStyle name="Comma 5 2 2" xfId="825"/>
    <cellStyle name="Comma 5 2 2 2" xfId="826"/>
    <cellStyle name="Comma 5 2 2 2 2" xfId="29986"/>
    <cellStyle name="Comma 5 2 2 3" xfId="827"/>
    <cellStyle name="Comma 5 2 3" xfId="828"/>
    <cellStyle name="Comma 5 2 3 2" xfId="829"/>
    <cellStyle name="Comma 5 2 3 2 2" xfId="29988"/>
    <cellStyle name="Comma 5 2 3 3" xfId="830"/>
    <cellStyle name="Comma 5 2 3 3 2" xfId="29989"/>
    <cellStyle name="Comma 5 2 3 4" xfId="29987"/>
    <cellStyle name="Comma 5 2 4" xfId="831"/>
    <cellStyle name="Comma 5 2 4 2" xfId="29990"/>
    <cellStyle name="Comma 5 2 5" xfId="832"/>
    <cellStyle name="Comma 5 20" xfId="833"/>
    <cellStyle name="Comma 5 20 2" xfId="834"/>
    <cellStyle name="Comma 5 20 2 2" xfId="29992"/>
    <cellStyle name="Comma 5 20 3" xfId="29991"/>
    <cellStyle name="Comma 5 21" xfId="835"/>
    <cellStyle name="Comma 5 21 2" xfId="836"/>
    <cellStyle name="Comma 5 21 2 2" xfId="29994"/>
    <cellStyle name="Comma 5 21 3" xfId="29993"/>
    <cellStyle name="Comma 5 22" xfId="837"/>
    <cellStyle name="Comma 5 22 2" xfId="838"/>
    <cellStyle name="Comma 5 22 2 2" xfId="29996"/>
    <cellStyle name="Comma 5 22 3" xfId="29995"/>
    <cellStyle name="Comma 5 23" xfId="839"/>
    <cellStyle name="Comma 5 23 2" xfId="840"/>
    <cellStyle name="Comma 5 23 2 2" xfId="29998"/>
    <cellStyle name="Comma 5 23 3" xfId="841"/>
    <cellStyle name="Comma 5 23 3 2" xfId="29999"/>
    <cellStyle name="Comma 5 23 4" xfId="29997"/>
    <cellStyle name="Comma 5 24" xfId="842"/>
    <cellStyle name="Comma 5 24 2" xfId="30000"/>
    <cellStyle name="Comma 5 25" xfId="843"/>
    <cellStyle name="Comma 5 3" xfId="844"/>
    <cellStyle name="Comma 5 3 2" xfId="845"/>
    <cellStyle name="Comma 5 3 2 2" xfId="846"/>
    <cellStyle name="Comma 5 3 2 2 2" xfId="30002"/>
    <cellStyle name="Comma 5 3 2 3" xfId="30001"/>
    <cellStyle name="Comma 5 3 3" xfId="847"/>
    <cellStyle name="Comma 5 3 3 2" xfId="848"/>
    <cellStyle name="Comma 5 3 3 2 2" xfId="849"/>
    <cellStyle name="Comma 5 3 3 2 3" xfId="850"/>
    <cellStyle name="Comma 5 3 3 3" xfId="851"/>
    <cellStyle name="Comma 5 3 3 3 2" xfId="30003"/>
    <cellStyle name="Comma 5 3 3 4" xfId="852"/>
    <cellStyle name="Comma 5 3 3 5" xfId="853"/>
    <cellStyle name="Comma 5 3 4" xfId="854"/>
    <cellStyle name="Comma 5 3 4 2" xfId="30004"/>
    <cellStyle name="Comma 5 3 5" xfId="855"/>
    <cellStyle name="Comma 5 4" xfId="856"/>
    <cellStyle name="Comma 5 4 2" xfId="857"/>
    <cellStyle name="Comma 5 4 2 2" xfId="858"/>
    <cellStyle name="Comma 5 4 2 2 2" xfId="30007"/>
    <cellStyle name="Comma 5 4 2 3" xfId="30006"/>
    <cellStyle name="Comma 5 4 3" xfId="859"/>
    <cellStyle name="Comma 5 4 3 2" xfId="30008"/>
    <cellStyle name="Comma 5 4 4" xfId="30005"/>
    <cellStyle name="Comma 5 5" xfId="860"/>
    <cellStyle name="Comma 5 5 2" xfId="861"/>
    <cellStyle name="Comma 5 5 2 2" xfId="862"/>
    <cellStyle name="Comma 5 5 2 2 2" xfId="30010"/>
    <cellStyle name="Comma 5 5 2 3" xfId="30009"/>
    <cellStyle name="Comma 5 5 3" xfId="863"/>
    <cellStyle name="Comma 5 5 3 2" xfId="30011"/>
    <cellStyle name="Comma 5 5 4" xfId="864"/>
    <cellStyle name="Comma 5 6" xfId="865"/>
    <cellStyle name="Comma 5 6 2" xfId="866"/>
    <cellStyle name="Comma 5 6 2 2" xfId="867"/>
    <cellStyle name="Comma 5 6 2 2 2" xfId="30014"/>
    <cellStyle name="Comma 5 6 2 3" xfId="30013"/>
    <cellStyle name="Comma 5 6 3" xfId="868"/>
    <cellStyle name="Comma 5 6 3 2" xfId="30015"/>
    <cellStyle name="Comma 5 6 4" xfId="30012"/>
    <cellStyle name="Comma 5 7" xfId="869"/>
    <cellStyle name="Comma 5 7 2" xfId="870"/>
    <cellStyle name="Comma 5 7 2 2" xfId="871"/>
    <cellStyle name="Comma 5 7 2 2 2" xfId="30018"/>
    <cellStyle name="Comma 5 7 2 3" xfId="30017"/>
    <cellStyle name="Comma 5 7 3" xfId="872"/>
    <cellStyle name="Comma 5 7 3 2" xfId="30019"/>
    <cellStyle name="Comma 5 7 4" xfId="30016"/>
    <cellStyle name="Comma 5 8" xfId="873"/>
    <cellStyle name="Comma 5 8 2" xfId="874"/>
    <cellStyle name="Comma 5 8 2 2" xfId="30021"/>
    <cellStyle name="Comma 5 8 3" xfId="30020"/>
    <cellStyle name="Comma 5 9" xfId="875"/>
    <cellStyle name="Comma 5 9 2" xfId="876"/>
    <cellStyle name="Comma 5 9 2 2" xfId="30023"/>
    <cellStyle name="Comma 5 9 3" xfId="30022"/>
    <cellStyle name="Comma 6" xfId="877"/>
    <cellStyle name="Comma 6 2" xfId="878"/>
    <cellStyle name="Comma 6 2 2" xfId="879"/>
    <cellStyle name="Comma 6 2 2 2" xfId="30024"/>
    <cellStyle name="Comma 6 2 3" xfId="880"/>
    <cellStyle name="Comma 6 2 3 2" xfId="30025"/>
    <cellStyle name="Comma 6 2 4" xfId="881"/>
    <cellStyle name="Comma 6 2 4 2" xfId="882"/>
    <cellStyle name="Comma 6 2 4 2 2" xfId="35379"/>
    <cellStyle name="Comma 6 2 4 3" xfId="883"/>
    <cellStyle name="Comma 6 2 4 3 2" xfId="884"/>
    <cellStyle name="Comma 6 2 4 3 3" xfId="885"/>
    <cellStyle name="Comma 6 2 4 4" xfId="30026"/>
    <cellStyle name="Comma 6 2 5" xfId="886"/>
    <cellStyle name="Comma 6 2 5 2" xfId="887"/>
    <cellStyle name="Comma 6 2 5 3" xfId="888"/>
    <cellStyle name="Comma 6 2 6" xfId="889"/>
    <cellStyle name="Comma 6 3" xfId="890"/>
    <cellStyle name="Comma 6 3 2" xfId="891"/>
    <cellStyle name="Comma 6 3 2 2" xfId="30027"/>
    <cellStyle name="Comma 6 3 3" xfId="892"/>
    <cellStyle name="Comma 6 4" xfId="893"/>
    <cellStyle name="Comma 6 4 2" xfId="894"/>
    <cellStyle name="Comma 6 4 2 2" xfId="30029"/>
    <cellStyle name="Comma 6 4 3" xfId="30028"/>
    <cellStyle name="Comma 6 5" xfId="895"/>
    <cellStyle name="Comma 7" xfId="896"/>
    <cellStyle name="Comma 7 2" xfId="897"/>
    <cellStyle name="Comma 7 2 2" xfId="35355"/>
    <cellStyle name="Comma 7 3" xfId="898"/>
    <cellStyle name="Comma 7 4" xfId="899"/>
    <cellStyle name="Comma 8" xfId="900"/>
    <cellStyle name="Comma 8 2" xfId="901"/>
    <cellStyle name="Comma 8 2 2" xfId="35382"/>
    <cellStyle name="Comma 8 3" xfId="902"/>
    <cellStyle name="Comma 8 4" xfId="903"/>
    <cellStyle name="Comma 9" xfId="904"/>
    <cellStyle name="Currency" xfId="1" builtinId="4"/>
    <cellStyle name="Currency 10" xfId="905"/>
    <cellStyle name="Currency 10 2" xfId="906"/>
    <cellStyle name="Currency 10 2 2" xfId="35378"/>
    <cellStyle name="Currency 10 3" xfId="907"/>
    <cellStyle name="Currency 10 4" xfId="908"/>
    <cellStyle name="Currency 11" xfId="909"/>
    <cellStyle name="Currency 11 2" xfId="910"/>
    <cellStyle name="Currency 11 2 2" xfId="35377"/>
    <cellStyle name="Currency 11 3" xfId="911"/>
    <cellStyle name="Currency 11 4" xfId="912"/>
    <cellStyle name="Currency 12" xfId="913"/>
    <cellStyle name="Currency 13" xfId="914"/>
    <cellStyle name="Currency 14" xfId="915"/>
    <cellStyle name="Currency 15" xfId="916"/>
    <cellStyle name="Currency 16" xfId="43"/>
    <cellStyle name="Currency 2" xfId="917"/>
    <cellStyle name="Currency 2 10" xfId="918"/>
    <cellStyle name="Currency 2 2" xfId="919"/>
    <cellStyle name="Currency 2 2 2" xfId="920"/>
    <cellStyle name="Currency 2 2 2 2" xfId="921"/>
    <cellStyle name="Currency 2 2 2 2 2" xfId="30031"/>
    <cellStyle name="Currency 2 2 2 3" xfId="922"/>
    <cellStyle name="Currency 2 2 2 3 2" xfId="30032"/>
    <cellStyle name="Currency 2 2 2 4" xfId="923"/>
    <cellStyle name="Currency 2 2 2 4 2" xfId="30033"/>
    <cellStyle name="Currency 2 2 2 5" xfId="30030"/>
    <cellStyle name="Currency 2 2 3" xfId="924"/>
    <cellStyle name="Currency 2 2 3 2" xfId="925"/>
    <cellStyle name="Currency 2 2 3 2 2" xfId="926"/>
    <cellStyle name="Currency 2 2 3 2 3" xfId="927"/>
    <cellStyle name="Currency 2 2 3 3" xfId="928"/>
    <cellStyle name="Currency 2 2 4" xfId="929"/>
    <cellStyle name="Currency 2 2 4 2" xfId="30034"/>
    <cellStyle name="Currency 2 2 5" xfId="930"/>
    <cellStyle name="Currency 2 2 5 2" xfId="30035"/>
    <cellStyle name="Currency 2 2 6" xfId="931"/>
    <cellStyle name="Currency 2 2 6 2" xfId="30036"/>
    <cellStyle name="Currency 2 2 7" xfId="932"/>
    <cellStyle name="Currency 2 2 7 2" xfId="30037"/>
    <cellStyle name="Currency 2 2 8" xfId="933"/>
    <cellStyle name="Currency 2 2 8 2" xfId="30038"/>
    <cellStyle name="Currency 2 2 9" xfId="934"/>
    <cellStyle name="Currency 2 2 9 2" xfId="935"/>
    <cellStyle name="Currency 2 3" xfId="936"/>
    <cellStyle name="Currency 2 3 2" xfId="937"/>
    <cellStyle name="Currency 2 3 2 2" xfId="30040"/>
    <cellStyle name="Currency 2 3 3" xfId="30039"/>
    <cellStyle name="Currency 2 4" xfId="45"/>
    <cellStyle name="Currency 2 4 2" xfId="938"/>
    <cellStyle name="Currency 2 4 2 2" xfId="939"/>
    <cellStyle name="Currency 2 4 2 2 2" xfId="940"/>
    <cellStyle name="Currency 2 4 2 2 3" xfId="941"/>
    <cellStyle name="Currency 2 4 2 3" xfId="942"/>
    <cellStyle name="Currency 2 4 2 3 2" xfId="35369"/>
    <cellStyle name="Currency 2 4 2 4" xfId="943"/>
    <cellStyle name="Currency 2 4 2 4 2" xfId="944"/>
    <cellStyle name="Currency 2 4 2 4 3" xfId="945"/>
    <cellStyle name="Currency 2 4 2 5" xfId="946"/>
    <cellStyle name="Currency 2 4 3" xfId="947"/>
    <cellStyle name="Currency 2 4 3 2" xfId="948"/>
    <cellStyle name="Currency 2 4 3 2 2" xfId="949"/>
    <cellStyle name="Currency 2 4 3 2 2 2" xfId="35368"/>
    <cellStyle name="Currency 2 4 3 2 3" xfId="950"/>
    <cellStyle name="Currency 2 4 3 2 4" xfId="951"/>
    <cellStyle name="Currency 2 4 3 3" xfId="952"/>
    <cellStyle name="Currency 2 4 3 3 2" xfId="953"/>
    <cellStyle name="Currency 2 4 3 3 2 2" xfId="35367"/>
    <cellStyle name="Currency 2 4 3 3 3" xfId="954"/>
    <cellStyle name="Currency 2 4 3 3 3 2" xfId="955"/>
    <cellStyle name="Currency 2 4 3 3 3 3" xfId="956"/>
    <cellStyle name="Currency 2 4 3 3 4" xfId="957"/>
    <cellStyle name="Currency 2 4 3 4" xfId="958"/>
    <cellStyle name="Currency 2 4 3 4 2" xfId="35354"/>
    <cellStyle name="Currency 2 4 3 5" xfId="959"/>
    <cellStyle name="Currency 2 4 3 6" xfId="960"/>
    <cellStyle name="Currency 2 4 4" xfId="961"/>
    <cellStyle name="Currency 2 4 4 2" xfId="962"/>
    <cellStyle name="Currency 2 4 4 3" xfId="963"/>
    <cellStyle name="Currency 2 4 4 4" xfId="964"/>
    <cellStyle name="Currency 2 4 5" xfId="965"/>
    <cellStyle name="Currency 2 4 5 2" xfId="966"/>
    <cellStyle name="Currency 2 4 5 2 2" xfId="35353"/>
    <cellStyle name="Currency 2 4 5 3" xfId="967"/>
    <cellStyle name="Currency 2 4 5 4" xfId="968"/>
    <cellStyle name="Currency 2 4 6" xfId="969"/>
    <cellStyle name="Currency 2 4 6 2" xfId="970"/>
    <cellStyle name="Currency 2 4 6 2 2" xfId="35376"/>
    <cellStyle name="Currency 2 4 6 3" xfId="971"/>
    <cellStyle name="Currency 2 4 6 3 2" xfId="972"/>
    <cellStyle name="Currency 2 4 6 3 3" xfId="973"/>
    <cellStyle name="Currency 2 4 6 4" xfId="974"/>
    <cellStyle name="Currency 2 4 7" xfId="975"/>
    <cellStyle name="Currency 2 5" xfId="976"/>
    <cellStyle name="Currency 2 5 2" xfId="977"/>
    <cellStyle name="Currency 2 5 2 2" xfId="978"/>
    <cellStyle name="Currency 2 5 2 2 2" xfId="979"/>
    <cellStyle name="Currency 2 5 2 2 2 2" xfId="35352"/>
    <cellStyle name="Currency 2 5 2 2 3" xfId="980"/>
    <cellStyle name="Currency 2 5 2 2 3 2" xfId="981"/>
    <cellStyle name="Currency 2 5 2 2 3 3" xfId="982"/>
    <cellStyle name="Currency 2 5 2 2 4" xfId="30041"/>
    <cellStyle name="Currency 2 5 2 3" xfId="983"/>
    <cellStyle name="Currency 2 5 2 4" xfId="984"/>
    <cellStyle name="Currency 2 5 2 5" xfId="985"/>
    <cellStyle name="Currency 2 5 3" xfId="986"/>
    <cellStyle name="Currency 2 5 3 2" xfId="987"/>
    <cellStyle name="Currency 2 5 3 3" xfId="988"/>
    <cellStyle name="Currency 2 5 3 4" xfId="989"/>
    <cellStyle name="Currency 2 5 4" xfId="990"/>
    <cellStyle name="Currency 2 5 4 2" xfId="991"/>
    <cellStyle name="Currency 2 5 4 3" xfId="992"/>
    <cellStyle name="Currency 2 5 4 4" xfId="993"/>
    <cellStyle name="Currency 2 5 5" xfId="994"/>
    <cellStyle name="Currency 2 5 5 2" xfId="995"/>
    <cellStyle name="Currency 2 5 5 2 2" xfId="35351"/>
    <cellStyle name="Currency 2 5 5 3" xfId="996"/>
    <cellStyle name="Currency 2 5 5 3 2" xfId="997"/>
    <cellStyle name="Currency 2 5 5 3 3" xfId="998"/>
    <cellStyle name="Currency 2 5 5 4" xfId="999"/>
    <cellStyle name="Currency 2 5 6" xfId="1000"/>
    <cellStyle name="Currency 2 5 6 2" xfId="35366"/>
    <cellStyle name="Currency 2 5 7" xfId="1001"/>
    <cellStyle name="Currency 2 5 7 2" xfId="1002"/>
    <cellStyle name="Currency 2 5 7 3" xfId="1003"/>
    <cellStyle name="Currency 2 5 8" xfId="1004"/>
    <cellStyle name="Currency 2 6" xfId="1005"/>
    <cellStyle name="Currency 2 6 2" xfId="1006"/>
    <cellStyle name="Currency 2 6 2 2" xfId="1007"/>
    <cellStyle name="Currency 2 6 2 3" xfId="1008"/>
    <cellStyle name="Currency 2 6 2 4" xfId="1009"/>
    <cellStyle name="Currency 2 6 3" xfId="1010"/>
    <cellStyle name="Currency 2 6 3 2" xfId="1011"/>
    <cellStyle name="Currency 2 6 3 3" xfId="1012"/>
    <cellStyle name="Currency 2 6 3 4" xfId="1013"/>
    <cellStyle name="Currency 2 6 4" xfId="1014"/>
    <cellStyle name="Currency 2 6 4 2" xfId="1015"/>
    <cellStyle name="Currency 2 6 4 3" xfId="1016"/>
    <cellStyle name="Currency 2 6 5" xfId="1017"/>
    <cellStyle name="Currency 2 6 5 2" xfId="35350"/>
    <cellStyle name="Currency 2 6 6" xfId="1018"/>
    <cellStyle name="Currency 2 6 7" xfId="1019"/>
    <cellStyle name="Currency 2 7" xfId="1020"/>
    <cellStyle name="Currency 2 7 2" xfId="1021"/>
    <cellStyle name="Currency 2 7 3" xfId="1022"/>
    <cellStyle name="Currency 2 7 4" xfId="1023"/>
    <cellStyle name="Currency 2 8" xfId="1024"/>
    <cellStyle name="Currency 2 8 2" xfId="1025"/>
    <cellStyle name="Currency 2 8 2 2" xfId="1026"/>
    <cellStyle name="Currency 2 8 2 2 2" xfId="1027"/>
    <cellStyle name="Currency 2 8 2 2 2 2" xfId="35371"/>
    <cellStyle name="Currency 2 8 2 2 3" xfId="1028"/>
    <cellStyle name="Currency 2 8 2 2 4" xfId="1029"/>
    <cellStyle name="Currency 2 8 2 3" xfId="1030"/>
    <cellStyle name="Currency 2 8 2 4" xfId="1031"/>
    <cellStyle name="Currency 2 8 2 5" xfId="1032"/>
    <cellStyle name="Currency 2 8 3" xfId="1033"/>
    <cellStyle name="Currency 2 8 3 2" xfId="1034"/>
    <cellStyle name="Currency 2 8 3 3" xfId="1035"/>
    <cellStyle name="Currency 2 8 3 4" xfId="1036"/>
    <cellStyle name="Currency 2 8 4" xfId="1037"/>
    <cellStyle name="Currency 2 8 4 2" xfId="1038"/>
    <cellStyle name="Currency 2 8 4 2 2" xfId="35365"/>
    <cellStyle name="Currency 2 8 4 3" xfId="1039"/>
    <cellStyle name="Currency 2 8 4 4" xfId="1040"/>
    <cellStyle name="Currency 2 8 5" xfId="1041"/>
    <cellStyle name="Currency 2 8 5 2" xfId="1042"/>
    <cellStyle name="Currency 2 8 6" xfId="1043"/>
    <cellStyle name="Currency 2 8 7" xfId="1044"/>
    <cellStyle name="Currency 2 9" xfId="1045"/>
    <cellStyle name="Currency 2 9 2" xfId="1046"/>
    <cellStyle name="Currency 2 9 3" xfId="1047"/>
    <cellStyle name="Currency 2 9 4" xfId="1048"/>
    <cellStyle name="Currency 3" xfId="49"/>
    <cellStyle name="Currency 3 2" xfId="1049"/>
    <cellStyle name="Currency 3 2 10" xfId="30042"/>
    <cellStyle name="Currency 3 2 2" xfId="1050"/>
    <cellStyle name="Currency 3 2 2 2" xfId="1051"/>
    <cellStyle name="Currency 3 2 2 2 2" xfId="30044"/>
    <cellStyle name="Currency 3 2 2 3" xfId="30043"/>
    <cellStyle name="Currency 3 2 3" xfId="1052"/>
    <cellStyle name="Currency 3 2 3 2" xfId="1053"/>
    <cellStyle name="Currency 3 2 3 3" xfId="1054"/>
    <cellStyle name="Currency 3 2 3 4" xfId="1055"/>
    <cellStyle name="Currency 3 2 4" xfId="1056"/>
    <cellStyle name="Currency 3 2 5" xfId="1057"/>
    <cellStyle name="Currency 3 2 5 2" xfId="30045"/>
    <cellStyle name="Currency 3 2 6" xfId="1058"/>
    <cellStyle name="Currency 3 2 6 2" xfId="1059"/>
    <cellStyle name="Currency 3 2 6 3" xfId="1060"/>
    <cellStyle name="Currency 3 2 6 4" xfId="1061"/>
    <cellStyle name="Currency 3 2 7" xfId="1062"/>
    <cellStyle name="Currency 3 2 8" xfId="1063"/>
    <cellStyle name="Currency 3 2 8 2" xfId="1064"/>
    <cellStyle name="Currency 3 2 8 3" xfId="1065"/>
    <cellStyle name="Currency 3 2 8 4" xfId="1066"/>
    <cellStyle name="Currency 3 2 9" xfId="1067"/>
    <cellStyle name="Currency 3 2 9 2" xfId="1068"/>
    <cellStyle name="Currency 3 2 9 3" xfId="1069"/>
    <cellStyle name="Currency 3 3" xfId="1070"/>
    <cellStyle name="Currency 3 3 2" xfId="1071"/>
    <cellStyle name="Currency 3 3 2 2" xfId="30047"/>
    <cellStyle name="Currency 3 3 3" xfId="1072"/>
    <cellStyle name="Currency 3 3 3 2" xfId="1073"/>
    <cellStyle name="Currency 3 3 3 2 2" xfId="35349"/>
    <cellStyle name="Currency 3 3 3 3" xfId="1074"/>
    <cellStyle name="Currency 3 3 3 3 2" xfId="1075"/>
    <cellStyle name="Currency 3 3 3 3 3" xfId="1076"/>
    <cellStyle name="Currency 3 3 3 4" xfId="1077"/>
    <cellStyle name="Currency 3 3 4" xfId="1078"/>
    <cellStyle name="Currency 3 3 4 2" xfId="1079"/>
    <cellStyle name="Currency 3 3 4 2 2" xfId="35364"/>
    <cellStyle name="Currency 3 3 4 3" xfId="1080"/>
    <cellStyle name="Currency 3 3 4 3 2" xfId="1081"/>
    <cellStyle name="Currency 3 3 4 3 3" xfId="1082"/>
    <cellStyle name="Currency 3 3 4 4" xfId="1083"/>
    <cellStyle name="Currency 3 3 5" xfId="1084"/>
    <cellStyle name="Currency 3 3 5 2" xfId="1085"/>
    <cellStyle name="Currency 3 3 5 2 2" xfId="35363"/>
    <cellStyle name="Currency 3 3 5 3" xfId="1086"/>
    <cellStyle name="Currency 3 3 5 3 2" xfId="1087"/>
    <cellStyle name="Currency 3 3 5 3 3" xfId="1088"/>
    <cellStyle name="Currency 3 3 5 4" xfId="1089"/>
    <cellStyle name="Currency 3 3 6" xfId="30046"/>
    <cellStyle name="Currency 3 4" xfId="1090"/>
    <cellStyle name="Currency 3 4 2" xfId="30048"/>
    <cellStyle name="Currency 3 5" xfId="1091"/>
    <cellStyle name="Currency 3 5 2" xfId="1092"/>
    <cellStyle name="Currency 3 5 2 2" xfId="30049"/>
    <cellStyle name="Currency 3 5 3" xfId="1093"/>
    <cellStyle name="Currency 3 5 3 2" xfId="35348"/>
    <cellStyle name="Currency 3 5 4" xfId="1094"/>
    <cellStyle name="Currency 3 5 4 2" xfId="1095"/>
    <cellStyle name="Currency 3 5 4 3" xfId="1096"/>
    <cellStyle name="Currency 3 5 5" xfId="1097"/>
    <cellStyle name="Currency 3 6" xfId="1098"/>
    <cellStyle name="Currency 3 6 2" xfId="30050"/>
    <cellStyle name="Currency 3 7" xfId="1099"/>
    <cellStyle name="Currency 3 7 2" xfId="1100"/>
    <cellStyle name="Currency 3 7 2 2" xfId="35362"/>
    <cellStyle name="Currency 3 7 3" xfId="1101"/>
    <cellStyle name="Currency 3 7 3 2" xfId="1102"/>
    <cellStyle name="Currency 3 7 3 3" xfId="1103"/>
    <cellStyle name="Currency 3 7 4" xfId="30051"/>
    <cellStyle name="Currency 3 8" xfId="1104"/>
    <cellStyle name="Currency 4" xfId="1105"/>
    <cellStyle name="Currency 4 2" xfId="1106"/>
    <cellStyle name="Currency 4 2 2" xfId="1107"/>
    <cellStyle name="Currency 4 2 2 2" xfId="30053"/>
    <cellStyle name="Currency 4 2 3" xfId="1108"/>
    <cellStyle name="Currency 4 2 3 2" xfId="30054"/>
    <cellStyle name="Currency 4 2 4" xfId="30052"/>
    <cellStyle name="Currency 4 3" xfId="1109"/>
    <cellStyle name="Currency 4 3 2" xfId="30055"/>
    <cellStyle name="Currency 4 4" xfId="1110"/>
    <cellStyle name="Currency 4 4 2" xfId="1111"/>
    <cellStyle name="Currency 4 5" xfId="1112"/>
    <cellStyle name="Currency 4 5 2" xfId="1113"/>
    <cellStyle name="Currency 4 6" xfId="1114"/>
    <cellStyle name="Currency 5" xfId="1115"/>
    <cellStyle name="Currency 5 10" xfId="1116"/>
    <cellStyle name="Currency 5 10 2" xfId="1117"/>
    <cellStyle name="Currency 5 10 2 2" xfId="30058"/>
    <cellStyle name="Currency 5 10 3" xfId="30057"/>
    <cellStyle name="Currency 5 11" xfId="1118"/>
    <cellStyle name="Currency 5 11 2" xfId="1119"/>
    <cellStyle name="Currency 5 11 2 2" xfId="30060"/>
    <cellStyle name="Currency 5 11 3" xfId="30059"/>
    <cellStyle name="Currency 5 12" xfId="1120"/>
    <cellStyle name="Currency 5 12 2" xfId="1121"/>
    <cellStyle name="Currency 5 12 2 2" xfId="30062"/>
    <cellStyle name="Currency 5 12 3" xfId="30061"/>
    <cellStyle name="Currency 5 13" xfId="1122"/>
    <cellStyle name="Currency 5 13 2" xfId="1123"/>
    <cellStyle name="Currency 5 13 2 2" xfId="30064"/>
    <cellStyle name="Currency 5 13 3" xfId="30063"/>
    <cellStyle name="Currency 5 14" xfId="1124"/>
    <cellStyle name="Currency 5 14 2" xfId="1125"/>
    <cellStyle name="Currency 5 14 2 2" xfId="30066"/>
    <cellStyle name="Currency 5 14 3" xfId="30065"/>
    <cellStyle name="Currency 5 15" xfId="1126"/>
    <cellStyle name="Currency 5 15 2" xfId="1127"/>
    <cellStyle name="Currency 5 15 2 2" xfId="30068"/>
    <cellStyle name="Currency 5 15 3" xfId="30067"/>
    <cellStyle name="Currency 5 16" xfId="1128"/>
    <cellStyle name="Currency 5 16 2" xfId="1129"/>
    <cellStyle name="Currency 5 16 2 2" xfId="30070"/>
    <cellStyle name="Currency 5 16 3" xfId="30069"/>
    <cellStyle name="Currency 5 17" xfId="1130"/>
    <cellStyle name="Currency 5 17 2" xfId="1131"/>
    <cellStyle name="Currency 5 17 2 2" xfId="30072"/>
    <cellStyle name="Currency 5 17 3" xfId="30071"/>
    <cellStyle name="Currency 5 18" xfId="1132"/>
    <cellStyle name="Currency 5 18 2" xfId="1133"/>
    <cellStyle name="Currency 5 18 2 2" xfId="30074"/>
    <cellStyle name="Currency 5 18 3" xfId="30073"/>
    <cellStyle name="Currency 5 19" xfId="1134"/>
    <cellStyle name="Currency 5 19 2" xfId="1135"/>
    <cellStyle name="Currency 5 19 2 2" xfId="30076"/>
    <cellStyle name="Currency 5 19 3" xfId="30075"/>
    <cellStyle name="Currency 5 2" xfId="1136"/>
    <cellStyle name="Currency 5 2 2" xfId="1137"/>
    <cellStyle name="Currency 5 2 2 2" xfId="1138"/>
    <cellStyle name="Currency 5 2 2 2 2" xfId="30078"/>
    <cellStyle name="Currency 5 2 2 3" xfId="30077"/>
    <cellStyle name="Currency 5 2 3" xfId="1139"/>
    <cellStyle name="Currency 5 2 3 2" xfId="1140"/>
    <cellStyle name="Currency 5 2 3 2 2" xfId="1141"/>
    <cellStyle name="Currency 5 2 3 2 2 2" xfId="35340"/>
    <cellStyle name="Currency 5 2 3 2 3" xfId="1142"/>
    <cellStyle name="Currency 5 2 3 2 4" xfId="30080"/>
    <cellStyle name="Currency 5 2 3 3" xfId="1143"/>
    <cellStyle name="Currency 5 2 3 3 2" xfId="30081"/>
    <cellStyle name="Currency 5 2 3 4" xfId="1144"/>
    <cellStyle name="Currency 5 2 3 5" xfId="30079"/>
    <cellStyle name="Currency 5 2 4" xfId="1145"/>
    <cellStyle name="Currency 5 20" xfId="1146"/>
    <cellStyle name="Currency 5 20 2" xfId="1147"/>
    <cellStyle name="Currency 5 20 2 2" xfId="30083"/>
    <cellStyle name="Currency 5 20 3" xfId="30082"/>
    <cellStyle name="Currency 5 21" xfId="1148"/>
    <cellStyle name="Currency 5 21 2" xfId="1149"/>
    <cellStyle name="Currency 5 21 2 2" xfId="30085"/>
    <cellStyle name="Currency 5 21 3" xfId="30084"/>
    <cellStyle name="Currency 5 22" xfId="1150"/>
    <cellStyle name="Currency 5 22 2" xfId="1151"/>
    <cellStyle name="Currency 5 22 2 2" xfId="30087"/>
    <cellStyle name="Currency 5 22 3" xfId="30086"/>
    <cellStyle name="Currency 5 23" xfId="1152"/>
    <cellStyle name="Currency 5 23 2" xfId="1153"/>
    <cellStyle name="Currency 5 23 2 2" xfId="1154"/>
    <cellStyle name="Currency 5 23 2 2 2" xfId="35338"/>
    <cellStyle name="Currency 5 23 2 3" xfId="1155"/>
    <cellStyle name="Currency 5 23 2 3 2" xfId="1156"/>
    <cellStyle name="Currency 5 23 2 3 3" xfId="1157"/>
    <cellStyle name="Currency 5 23 2 4" xfId="30089"/>
    <cellStyle name="Currency 5 23 3" xfId="1158"/>
    <cellStyle name="Currency 5 23 3 2" xfId="30090"/>
    <cellStyle name="Currency 5 23 4" xfId="1159"/>
    <cellStyle name="Currency 5 23 4 2" xfId="35339"/>
    <cellStyle name="Currency 5 23 5" xfId="1160"/>
    <cellStyle name="Currency 5 23 5 2" xfId="1161"/>
    <cellStyle name="Currency 5 23 5 3" xfId="1162"/>
    <cellStyle name="Currency 5 23 6" xfId="30088"/>
    <cellStyle name="Currency 5 24" xfId="1163"/>
    <cellStyle name="Currency 5 24 2" xfId="30091"/>
    <cellStyle name="Currency 5 25" xfId="1164"/>
    <cellStyle name="Currency 5 25 2" xfId="30092"/>
    <cellStyle name="Currency 5 26" xfId="30056"/>
    <cellStyle name="Currency 5 3" xfId="1165"/>
    <cellStyle name="Currency 5 3 2" xfId="1166"/>
    <cellStyle name="Currency 5 3 2 2" xfId="1167"/>
    <cellStyle name="Currency 5 3 2 2 2" xfId="30095"/>
    <cellStyle name="Currency 5 3 2 3" xfId="30094"/>
    <cellStyle name="Currency 5 3 3" xfId="1168"/>
    <cellStyle name="Currency 5 3 3 2" xfId="30096"/>
    <cellStyle name="Currency 5 3 4" xfId="30093"/>
    <cellStyle name="Currency 5 4" xfId="1169"/>
    <cellStyle name="Currency 5 4 2" xfId="1170"/>
    <cellStyle name="Currency 5 4 2 2" xfId="1171"/>
    <cellStyle name="Currency 5 4 2 2 2" xfId="30098"/>
    <cellStyle name="Currency 5 4 2 3" xfId="30097"/>
    <cellStyle name="Currency 5 4 3" xfId="1172"/>
    <cellStyle name="Currency 5 4 3 2" xfId="30099"/>
    <cellStyle name="Currency 5 4 4" xfId="1173"/>
    <cellStyle name="Currency 5 4 4 2" xfId="30100"/>
    <cellStyle name="Currency 5 4 5" xfId="1174"/>
    <cellStyle name="Currency 5 5" xfId="1175"/>
    <cellStyle name="Currency 5 5 2" xfId="1176"/>
    <cellStyle name="Currency 5 5 2 2" xfId="1177"/>
    <cellStyle name="Currency 5 5 2 2 2" xfId="30103"/>
    <cellStyle name="Currency 5 5 2 3" xfId="30102"/>
    <cellStyle name="Currency 5 5 3" xfId="1178"/>
    <cellStyle name="Currency 5 5 3 2" xfId="30104"/>
    <cellStyle name="Currency 5 5 4" xfId="30101"/>
    <cellStyle name="Currency 5 6" xfId="1179"/>
    <cellStyle name="Currency 5 6 2" xfId="1180"/>
    <cellStyle name="Currency 5 6 2 2" xfId="1181"/>
    <cellStyle name="Currency 5 6 2 2 2" xfId="30107"/>
    <cellStyle name="Currency 5 6 2 3" xfId="30106"/>
    <cellStyle name="Currency 5 6 3" xfId="1182"/>
    <cellStyle name="Currency 5 6 3 2" xfId="30108"/>
    <cellStyle name="Currency 5 6 4" xfId="30105"/>
    <cellStyle name="Currency 5 7" xfId="1183"/>
    <cellStyle name="Currency 5 7 2" xfId="1184"/>
    <cellStyle name="Currency 5 7 2 2" xfId="1185"/>
    <cellStyle name="Currency 5 7 2 2 2" xfId="30111"/>
    <cellStyle name="Currency 5 7 2 3" xfId="30110"/>
    <cellStyle name="Currency 5 7 3" xfId="1186"/>
    <cellStyle name="Currency 5 7 3 2" xfId="30112"/>
    <cellStyle name="Currency 5 7 4" xfId="30109"/>
    <cellStyle name="Currency 5 8" xfId="1187"/>
    <cellStyle name="Currency 5 8 2" xfId="1188"/>
    <cellStyle name="Currency 5 8 2 2" xfId="30114"/>
    <cellStyle name="Currency 5 8 3" xfId="30113"/>
    <cellStyle name="Currency 5 9" xfId="1189"/>
    <cellStyle name="Currency 5 9 2" xfId="1190"/>
    <cellStyle name="Currency 5 9 2 2" xfId="30116"/>
    <cellStyle name="Currency 5 9 3" xfId="30115"/>
    <cellStyle name="Currency 6" xfId="1191"/>
    <cellStyle name="Currency 6 2" xfId="1192"/>
    <cellStyle name="Currency 6 2 2" xfId="1193"/>
    <cellStyle name="Currency 6 2 2 2" xfId="30117"/>
    <cellStyle name="Currency 6 2 3" xfId="1194"/>
    <cellStyle name="Currency 6 2 3 2" xfId="30118"/>
    <cellStyle name="Currency 6 2 4" xfId="1195"/>
    <cellStyle name="Currency 6 2 4 2" xfId="30119"/>
    <cellStyle name="Currency 6 2 5" xfId="1196"/>
    <cellStyle name="Currency 6 2 5 2" xfId="1197"/>
    <cellStyle name="Currency 6 2 5 2 2" xfId="35337"/>
    <cellStyle name="Currency 6 2 5 3" xfId="1198"/>
    <cellStyle name="Currency 6 2 5 4" xfId="30120"/>
    <cellStyle name="Currency 6 2 6" xfId="1199"/>
    <cellStyle name="Currency 6 3" xfId="1200"/>
    <cellStyle name="Currency 6 3 2" xfId="1201"/>
    <cellStyle name="Currency 6 3 2 2" xfId="30121"/>
    <cellStyle name="Currency 6 3 3" xfId="1202"/>
    <cellStyle name="Currency 6 3 3 2" xfId="30122"/>
    <cellStyle name="Currency 6 3 4" xfId="1203"/>
    <cellStyle name="Currency 6 3 4 2" xfId="30123"/>
    <cellStyle name="Currency 6 3 5" xfId="1204"/>
    <cellStyle name="Currency 6 3 5 2" xfId="1205"/>
    <cellStyle name="Currency 6 3 5 2 2" xfId="35336"/>
    <cellStyle name="Currency 6 3 5 3" xfId="1206"/>
    <cellStyle name="Currency 6 3 5 3 2" xfId="1207"/>
    <cellStyle name="Currency 6 3 5 3 3" xfId="1208"/>
    <cellStyle name="Currency 6 3 5 4" xfId="30124"/>
    <cellStyle name="Currency 6 3 6" xfId="1209"/>
    <cellStyle name="Currency 6 4" xfId="1210"/>
    <cellStyle name="Currency 6 4 2" xfId="1211"/>
    <cellStyle name="Currency 6 4 2 2" xfId="30125"/>
    <cellStyle name="Currency 6 4 3" xfId="1212"/>
    <cellStyle name="Currency 6 4 3 2" xfId="30126"/>
    <cellStyle name="Currency 6 4 4" xfId="1213"/>
    <cellStyle name="Currency 6 5" xfId="1214"/>
    <cellStyle name="Currency 6 5 2" xfId="1215"/>
    <cellStyle name="Currency 6 5 2 2" xfId="35360"/>
    <cellStyle name="Currency 6 5 3" xfId="1216"/>
    <cellStyle name="Currency 6 5 3 2" xfId="1217"/>
    <cellStyle name="Currency 6 5 3 3" xfId="1218"/>
    <cellStyle name="Currency 6 5 4" xfId="30127"/>
    <cellStyle name="Currency 6 6" xfId="1219"/>
    <cellStyle name="Currency 7" xfId="1220"/>
    <cellStyle name="Currency 7 2" xfId="1221"/>
    <cellStyle name="Currency 7 2 2" xfId="1222"/>
    <cellStyle name="Currency 7 2 2 2" xfId="1223"/>
    <cellStyle name="Currency 7 2 2 3" xfId="1224"/>
    <cellStyle name="Currency 7 2 3" xfId="1225"/>
    <cellStyle name="Currency 7 2 4" xfId="1226"/>
    <cellStyle name="Currency 7 2 5" xfId="1227"/>
    <cellStyle name="Currency 7 3" xfId="1228"/>
    <cellStyle name="Currency 7 3 2" xfId="1229"/>
    <cellStyle name="Currency 7 3 3" xfId="1230"/>
    <cellStyle name="Currency 7 3 4" xfId="1231"/>
    <cellStyle name="Currency 7 4" xfId="1232"/>
    <cellStyle name="Currency 7 4 2" xfId="1233"/>
    <cellStyle name="Currency 7 4 2 2" xfId="35375"/>
    <cellStyle name="Currency 7 4 3" xfId="1234"/>
    <cellStyle name="Currency 7 4 4" xfId="1235"/>
    <cellStyle name="Currency 7 5" xfId="1236"/>
    <cellStyle name="Currency 7 5 2" xfId="1237"/>
    <cellStyle name="Currency 7 5 3" xfId="1238"/>
    <cellStyle name="Currency 7 5 4" xfId="1239"/>
    <cellStyle name="Currency 7 6" xfId="1240"/>
    <cellStyle name="Currency 7 6 2" xfId="1241"/>
    <cellStyle name="Currency 7 6 3" xfId="1242"/>
    <cellStyle name="Currency 7 7" xfId="1243"/>
    <cellStyle name="Currency 8" xfId="1244"/>
    <cellStyle name="Currency 8 2" xfId="1245"/>
    <cellStyle name="Currency 8 3" xfId="1246"/>
    <cellStyle name="Currency 8 4" xfId="1247"/>
    <cellStyle name="Currency 9" xfId="1248"/>
    <cellStyle name="Currency 9 2" xfId="1249"/>
    <cellStyle name="Currency 9 2 2" xfId="35374"/>
    <cellStyle name="Currency 9 3" xfId="1250"/>
    <cellStyle name="Currency 9 4" xfId="1251"/>
    <cellStyle name="Explanatory Text" xfId="16" builtinId="53" customBuiltin="1"/>
    <cellStyle name="Explanatory Text 2" xfId="1252"/>
    <cellStyle name="Explanatory Text 2 2" xfId="1253"/>
    <cellStyle name="Explanatory Text 3" xfId="1254"/>
    <cellStyle name="Explanatory Text 3 2" xfId="1255"/>
    <cellStyle name="Explanatory Text 4" xfId="1256"/>
    <cellStyle name="Explanatory Text 4 2" xfId="1257"/>
    <cellStyle name="Explanatory Text 4 3" xfId="1258"/>
    <cellStyle name="Good" xfId="7" builtinId="26" customBuiltin="1"/>
    <cellStyle name="Good 2" xfId="1259"/>
    <cellStyle name="Good 2 2" xfId="1260"/>
    <cellStyle name="Good 3" xfId="1261"/>
    <cellStyle name="Good 3 2" xfId="1262"/>
    <cellStyle name="Good 4" xfId="1263"/>
    <cellStyle name="Heading 1" xfId="3" builtinId="16" customBuiltin="1"/>
    <cellStyle name="Heading 1 2" xfId="1264"/>
    <cellStyle name="Heading 1 2 2" xfId="1265"/>
    <cellStyle name="Heading 1 3" xfId="1266"/>
    <cellStyle name="Heading 1 3 2" xfId="1267"/>
    <cellStyle name="Heading 1 4" xfId="1268"/>
    <cellStyle name="Heading 1 4 2" xfId="1269"/>
    <cellStyle name="Heading 1 4 3" xfId="1270"/>
    <cellStyle name="Heading 2" xfId="4" builtinId="17" customBuiltin="1"/>
    <cellStyle name="Heading 2 2" xfId="1271"/>
    <cellStyle name="Heading 2 2 2" xfId="1272"/>
    <cellStyle name="Heading 2 3" xfId="1273"/>
    <cellStyle name="Heading 2 3 2" xfId="1274"/>
    <cellStyle name="Heading 2 4" xfId="1275"/>
    <cellStyle name="Heading 2 4 2" xfId="1276"/>
    <cellStyle name="Heading 2 4 3" xfId="1277"/>
    <cellStyle name="Heading 3" xfId="5" builtinId="18" customBuiltin="1"/>
    <cellStyle name="Heading 3 2" xfId="1278"/>
    <cellStyle name="Heading 3 2 2" xfId="1279"/>
    <cellStyle name="Heading 3 3" xfId="1280"/>
    <cellStyle name="Heading 3 3 2" xfId="1281"/>
    <cellStyle name="Heading 3 4" xfId="1282"/>
    <cellStyle name="Heading 3 4 2" xfId="1283"/>
    <cellStyle name="Heading 3 4 3" xfId="1284"/>
    <cellStyle name="Heading 4" xfId="6" builtinId="19" customBuiltin="1"/>
    <cellStyle name="Heading 4 2" xfId="1285"/>
    <cellStyle name="Heading 4 2 2" xfId="1286"/>
    <cellStyle name="Heading 4 3" xfId="1287"/>
    <cellStyle name="Heading 4 3 2" xfId="1288"/>
    <cellStyle name="Heading 4 4" xfId="1289"/>
    <cellStyle name="Heading 4 4 2" xfId="1290"/>
    <cellStyle name="Heading 4 4 3" xfId="1291"/>
    <cellStyle name="Input" xfId="10" builtinId="20" customBuiltin="1"/>
    <cellStyle name="Input 2" xfId="1292"/>
    <cellStyle name="Input 2 2" xfId="1293"/>
    <cellStyle name="Input 3" xfId="1294"/>
    <cellStyle name="Input 3 2" xfId="1295"/>
    <cellStyle name="Input 4" xfId="1296"/>
    <cellStyle name="Linked Cell" xfId="13" builtinId="24" customBuiltin="1"/>
    <cellStyle name="Linked Cell 2" xfId="1297"/>
    <cellStyle name="Linked Cell 2 2" xfId="1298"/>
    <cellStyle name="Linked Cell 3" xfId="1299"/>
    <cellStyle name="Linked Cell 3 2" xfId="1300"/>
    <cellStyle name="Linked Cell 4" xfId="1301"/>
    <cellStyle name="Linked Cell 4 2" xfId="1302"/>
    <cellStyle name="Linked Cell 4 3" xfId="1303"/>
    <cellStyle name="Neutral" xfId="9" builtinId="28" customBuiltin="1"/>
    <cellStyle name="Neutral 2" xfId="1304"/>
    <cellStyle name="Neutral 2 2" xfId="1305"/>
    <cellStyle name="Neutral 3" xfId="1306"/>
    <cellStyle name="Neutral 3 2" xfId="1307"/>
    <cellStyle name="Neutral 4" xfId="1308"/>
    <cellStyle name="Normal" xfId="0" builtinId="0"/>
    <cellStyle name="Normal 10" xfId="1309"/>
    <cellStyle name="Normal 10 10" xfId="1310"/>
    <cellStyle name="Normal 10 10 2" xfId="1311"/>
    <cellStyle name="Normal 10 10 2 2" xfId="1312"/>
    <cellStyle name="Normal 10 10 2 2 2" xfId="1313"/>
    <cellStyle name="Normal 10 10 2 2 2 2" xfId="30132"/>
    <cellStyle name="Normal 10 10 2 2 3" xfId="30131"/>
    <cellStyle name="Normal 10 10 2 3" xfId="1314"/>
    <cellStyle name="Normal 10 10 2 3 2" xfId="30133"/>
    <cellStyle name="Normal 10 10 2 4" xfId="30130"/>
    <cellStyle name="Normal 10 10 3" xfId="1315"/>
    <cellStyle name="Normal 10 10 3 2" xfId="1316"/>
    <cellStyle name="Normal 10 10 3 2 2" xfId="30135"/>
    <cellStyle name="Normal 10 10 3 3" xfId="30134"/>
    <cellStyle name="Normal 10 10 4" xfId="1317"/>
    <cellStyle name="Normal 10 10 4 2" xfId="30136"/>
    <cellStyle name="Normal 10 10 5" xfId="30129"/>
    <cellStyle name="Normal 10 11" xfId="1318"/>
    <cellStyle name="Normal 10 11 2" xfId="1319"/>
    <cellStyle name="Normal 10 11 2 2" xfId="1320"/>
    <cellStyle name="Normal 10 11 2 2 2" xfId="30139"/>
    <cellStyle name="Normal 10 11 2 3" xfId="30138"/>
    <cellStyle name="Normal 10 11 3" xfId="1321"/>
    <cellStyle name="Normal 10 11 3 2" xfId="1322"/>
    <cellStyle name="Normal 10 11 3 2 2" xfId="30141"/>
    <cellStyle name="Normal 10 11 3 3" xfId="30140"/>
    <cellStyle name="Normal 10 11 4" xfId="1323"/>
    <cellStyle name="Normal 10 11 4 2" xfId="30142"/>
    <cellStyle name="Normal 10 11 5" xfId="30137"/>
    <cellStyle name="Normal 10 12" xfId="1324"/>
    <cellStyle name="Normal 10 13" xfId="1325"/>
    <cellStyle name="Normal 10 14" xfId="1326"/>
    <cellStyle name="Normal 10 15" xfId="1327"/>
    <cellStyle name="Normal 10 15 2" xfId="1328"/>
    <cellStyle name="Normal 10 15 2 2" xfId="30144"/>
    <cellStyle name="Normal 10 15 3" xfId="30143"/>
    <cellStyle name="Normal 10 16" xfId="1329"/>
    <cellStyle name="Normal 10 16 2" xfId="30145"/>
    <cellStyle name="Normal 10 17" xfId="1330"/>
    <cellStyle name="Normal 10 2" xfId="1331"/>
    <cellStyle name="Normal 10 2 10" xfId="1332"/>
    <cellStyle name="Normal 10 2 10 2" xfId="1333"/>
    <cellStyle name="Normal 10 2 10 2 2" xfId="1334"/>
    <cellStyle name="Normal 10 2 10 2 2 2" xfId="30148"/>
    <cellStyle name="Normal 10 2 10 2 3" xfId="1335"/>
    <cellStyle name="Normal 10 2 10 2 3 2" xfId="30149"/>
    <cellStyle name="Normal 10 2 10 2 4" xfId="30147"/>
    <cellStyle name="Normal 10 2 10 3" xfId="1336"/>
    <cellStyle name="Normal 10 2 10 3 2" xfId="30150"/>
    <cellStyle name="Normal 10 2 10 4" xfId="1337"/>
    <cellStyle name="Normal 10 2 10 4 2" xfId="30151"/>
    <cellStyle name="Normal 10 2 10 5" xfId="30146"/>
    <cellStyle name="Normal 10 2 11" xfId="1338"/>
    <cellStyle name="Normal 10 2 11 2" xfId="1339"/>
    <cellStyle name="Normal 10 2 11 2 2" xfId="1340"/>
    <cellStyle name="Normal 10 2 11 2 2 2" xfId="30154"/>
    <cellStyle name="Normal 10 2 11 2 3" xfId="1341"/>
    <cellStyle name="Normal 10 2 11 2 3 2" xfId="30155"/>
    <cellStyle name="Normal 10 2 11 2 4" xfId="30153"/>
    <cellStyle name="Normal 10 2 11 3" xfId="1342"/>
    <cellStyle name="Normal 10 2 11 3 2" xfId="30156"/>
    <cellStyle name="Normal 10 2 11 4" xfId="1343"/>
    <cellStyle name="Normal 10 2 11 4 2" xfId="30157"/>
    <cellStyle name="Normal 10 2 11 5" xfId="30152"/>
    <cellStyle name="Normal 10 2 12" xfId="1344"/>
    <cellStyle name="Normal 10 2 12 2" xfId="1345"/>
    <cellStyle name="Normal 10 2 12 2 2" xfId="1346"/>
    <cellStyle name="Normal 10 2 12 2 2 2" xfId="30160"/>
    <cellStyle name="Normal 10 2 12 2 3" xfId="1347"/>
    <cellStyle name="Normal 10 2 12 2 3 2" xfId="30161"/>
    <cellStyle name="Normal 10 2 12 2 4" xfId="30159"/>
    <cellStyle name="Normal 10 2 12 3" xfId="1348"/>
    <cellStyle name="Normal 10 2 12 3 2" xfId="30162"/>
    <cellStyle name="Normal 10 2 12 4" xfId="1349"/>
    <cellStyle name="Normal 10 2 12 4 2" xfId="30163"/>
    <cellStyle name="Normal 10 2 12 5" xfId="30158"/>
    <cellStyle name="Normal 10 2 13" xfId="1350"/>
    <cellStyle name="Normal 10 2 13 2" xfId="1351"/>
    <cellStyle name="Normal 10 2 13 2 2" xfId="1352"/>
    <cellStyle name="Normal 10 2 13 2 2 2" xfId="30166"/>
    <cellStyle name="Normal 10 2 13 2 3" xfId="1353"/>
    <cellStyle name="Normal 10 2 13 2 3 2" xfId="30167"/>
    <cellStyle name="Normal 10 2 13 2 4" xfId="30165"/>
    <cellStyle name="Normal 10 2 13 3" xfId="1354"/>
    <cellStyle name="Normal 10 2 13 3 2" xfId="30168"/>
    <cellStyle name="Normal 10 2 13 4" xfId="1355"/>
    <cellStyle name="Normal 10 2 13 4 2" xfId="30169"/>
    <cellStyle name="Normal 10 2 13 5" xfId="30164"/>
    <cellStyle name="Normal 10 2 14" xfId="1356"/>
    <cellStyle name="Normal 10 2 14 2" xfId="1357"/>
    <cellStyle name="Normal 10 2 14 2 2" xfId="1358"/>
    <cellStyle name="Normal 10 2 14 2 2 2" xfId="30172"/>
    <cellStyle name="Normal 10 2 14 2 3" xfId="1359"/>
    <cellStyle name="Normal 10 2 14 2 3 2" xfId="30173"/>
    <cellStyle name="Normal 10 2 14 2 4" xfId="30171"/>
    <cellStyle name="Normal 10 2 14 3" xfId="1360"/>
    <cellStyle name="Normal 10 2 14 3 2" xfId="30174"/>
    <cellStyle name="Normal 10 2 14 4" xfId="1361"/>
    <cellStyle name="Normal 10 2 14 4 2" xfId="30175"/>
    <cellStyle name="Normal 10 2 14 5" xfId="30170"/>
    <cellStyle name="Normal 10 2 15" xfId="1362"/>
    <cellStyle name="Normal 10 2 15 2" xfId="1363"/>
    <cellStyle name="Normal 10 2 15 2 2" xfId="1364"/>
    <cellStyle name="Normal 10 2 15 2 2 2" xfId="30178"/>
    <cellStyle name="Normal 10 2 15 2 3" xfId="1365"/>
    <cellStyle name="Normal 10 2 15 2 3 2" xfId="30179"/>
    <cellStyle name="Normal 10 2 15 2 4" xfId="30177"/>
    <cellStyle name="Normal 10 2 15 3" xfId="1366"/>
    <cellStyle name="Normal 10 2 15 3 2" xfId="30180"/>
    <cellStyle name="Normal 10 2 15 4" xfId="1367"/>
    <cellStyle name="Normal 10 2 15 4 2" xfId="30181"/>
    <cellStyle name="Normal 10 2 15 5" xfId="30176"/>
    <cellStyle name="Normal 10 2 16" xfId="1368"/>
    <cellStyle name="Normal 10 2 16 2" xfId="1369"/>
    <cellStyle name="Normal 10 2 16 2 2" xfId="1370"/>
    <cellStyle name="Normal 10 2 16 2 2 2" xfId="30184"/>
    <cellStyle name="Normal 10 2 16 2 3" xfId="1371"/>
    <cellStyle name="Normal 10 2 16 2 3 2" xfId="30185"/>
    <cellStyle name="Normal 10 2 16 2 4" xfId="30183"/>
    <cellStyle name="Normal 10 2 16 3" xfId="1372"/>
    <cellStyle name="Normal 10 2 16 3 2" xfId="30186"/>
    <cellStyle name="Normal 10 2 16 4" xfId="1373"/>
    <cellStyle name="Normal 10 2 16 4 2" xfId="30187"/>
    <cellStyle name="Normal 10 2 16 5" xfId="30182"/>
    <cellStyle name="Normal 10 2 17" xfId="1374"/>
    <cellStyle name="Normal 10 2 17 2" xfId="1375"/>
    <cellStyle name="Normal 10 2 17 2 2" xfId="1376"/>
    <cellStyle name="Normal 10 2 17 2 2 2" xfId="30190"/>
    <cellStyle name="Normal 10 2 17 2 3" xfId="1377"/>
    <cellStyle name="Normal 10 2 17 2 3 2" xfId="30191"/>
    <cellStyle name="Normal 10 2 17 2 4" xfId="30189"/>
    <cellStyle name="Normal 10 2 17 3" xfId="1378"/>
    <cellStyle name="Normal 10 2 17 3 2" xfId="30192"/>
    <cellStyle name="Normal 10 2 17 4" xfId="1379"/>
    <cellStyle name="Normal 10 2 17 4 2" xfId="30193"/>
    <cellStyle name="Normal 10 2 17 5" xfId="30188"/>
    <cellStyle name="Normal 10 2 18" xfId="1380"/>
    <cellStyle name="Normal 10 2 18 2" xfId="1381"/>
    <cellStyle name="Normal 10 2 18 2 2" xfId="1382"/>
    <cellStyle name="Normal 10 2 18 2 2 2" xfId="30196"/>
    <cellStyle name="Normal 10 2 18 2 3" xfId="1383"/>
    <cellStyle name="Normal 10 2 18 2 3 2" xfId="30197"/>
    <cellStyle name="Normal 10 2 18 2 4" xfId="30195"/>
    <cellStyle name="Normal 10 2 18 3" xfId="1384"/>
    <cellStyle name="Normal 10 2 18 3 2" xfId="30198"/>
    <cellStyle name="Normal 10 2 18 4" xfId="1385"/>
    <cellStyle name="Normal 10 2 18 4 2" xfId="30199"/>
    <cellStyle name="Normal 10 2 18 5" xfId="30194"/>
    <cellStyle name="Normal 10 2 19" xfId="1386"/>
    <cellStyle name="Normal 10 2 19 2" xfId="1387"/>
    <cellStyle name="Normal 10 2 19 2 2" xfId="1388"/>
    <cellStyle name="Normal 10 2 19 2 2 2" xfId="30202"/>
    <cellStyle name="Normal 10 2 19 2 3" xfId="1389"/>
    <cellStyle name="Normal 10 2 19 2 3 2" xfId="30203"/>
    <cellStyle name="Normal 10 2 19 2 4" xfId="30201"/>
    <cellStyle name="Normal 10 2 19 3" xfId="1390"/>
    <cellStyle name="Normal 10 2 19 3 2" xfId="30204"/>
    <cellStyle name="Normal 10 2 19 4" xfId="1391"/>
    <cellStyle name="Normal 10 2 19 4 2" xfId="30205"/>
    <cellStyle name="Normal 10 2 19 5" xfId="30200"/>
    <cellStyle name="Normal 10 2 2" xfId="1392"/>
    <cellStyle name="Normal 10 2 2 10" xfId="1393"/>
    <cellStyle name="Normal 10 2 2 10 2" xfId="30207"/>
    <cellStyle name="Normal 10 2 2 11" xfId="1394"/>
    <cellStyle name="Normal 10 2 2 11 2" xfId="30208"/>
    <cellStyle name="Normal 10 2 2 12" xfId="1395"/>
    <cellStyle name="Normal 10 2 2 12 2" xfId="30209"/>
    <cellStyle name="Normal 10 2 2 13" xfId="1396"/>
    <cellStyle name="Normal 10 2 2 13 2" xfId="30210"/>
    <cellStyle name="Normal 10 2 2 14" xfId="1397"/>
    <cellStyle name="Normal 10 2 2 14 2" xfId="30211"/>
    <cellStyle name="Normal 10 2 2 15" xfId="1398"/>
    <cellStyle name="Normal 10 2 2 15 2" xfId="30212"/>
    <cellStyle name="Normal 10 2 2 16" xfId="1399"/>
    <cellStyle name="Normal 10 2 2 16 2" xfId="30213"/>
    <cellStyle name="Normal 10 2 2 17" xfId="1400"/>
    <cellStyle name="Normal 10 2 2 17 2" xfId="30214"/>
    <cellStyle name="Normal 10 2 2 18" xfId="1401"/>
    <cellStyle name="Normal 10 2 2 18 2" xfId="30215"/>
    <cellStyle name="Normal 10 2 2 19" xfId="1402"/>
    <cellStyle name="Normal 10 2 2 19 2" xfId="30216"/>
    <cellStyle name="Normal 10 2 2 2" xfId="1403"/>
    <cellStyle name="Normal 10 2 2 2 2" xfId="1404"/>
    <cellStyle name="Normal 10 2 2 2 2 2" xfId="1405"/>
    <cellStyle name="Normal 10 2 2 2 2 2 2" xfId="30219"/>
    <cellStyle name="Normal 10 2 2 2 2 3" xfId="30218"/>
    <cellStyle name="Normal 10 2 2 2 3" xfId="1406"/>
    <cellStyle name="Normal 10 2 2 2 3 2" xfId="30220"/>
    <cellStyle name="Normal 10 2 2 2 4" xfId="30217"/>
    <cellStyle name="Normal 10 2 2 20" xfId="30206"/>
    <cellStyle name="Normal 10 2 2 3" xfId="1407"/>
    <cellStyle name="Normal 10 2 2 3 2" xfId="1408"/>
    <cellStyle name="Normal 10 2 2 3 2 2" xfId="30222"/>
    <cellStyle name="Normal 10 2 2 3 3" xfId="1409"/>
    <cellStyle name="Normal 10 2 2 3 3 2" xfId="30223"/>
    <cellStyle name="Normal 10 2 2 3 4" xfId="30221"/>
    <cellStyle name="Normal 10 2 2 4" xfId="1410"/>
    <cellStyle name="Normal 10 2 2 4 2" xfId="30224"/>
    <cellStyle name="Normal 10 2 2 5" xfId="1411"/>
    <cellStyle name="Normal 10 2 2 5 2" xfId="30225"/>
    <cellStyle name="Normal 10 2 2 6" xfId="1412"/>
    <cellStyle name="Normal 10 2 2 6 2" xfId="30226"/>
    <cellStyle name="Normal 10 2 2 7" xfId="1413"/>
    <cellStyle name="Normal 10 2 2 7 2" xfId="30227"/>
    <cellStyle name="Normal 10 2 2 8" xfId="1414"/>
    <cellStyle name="Normal 10 2 2 8 2" xfId="30228"/>
    <cellStyle name="Normal 10 2 2 9" xfId="1415"/>
    <cellStyle name="Normal 10 2 2 9 2" xfId="30229"/>
    <cellStyle name="Normal 10 2 20" xfId="1416"/>
    <cellStyle name="Normal 10 2 20 2" xfId="1417"/>
    <cellStyle name="Normal 10 2 20 2 2" xfId="1418"/>
    <cellStyle name="Normal 10 2 20 2 2 2" xfId="30232"/>
    <cellStyle name="Normal 10 2 20 2 3" xfId="1419"/>
    <cellStyle name="Normal 10 2 20 2 3 2" xfId="30233"/>
    <cellStyle name="Normal 10 2 20 2 4" xfId="30231"/>
    <cellStyle name="Normal 10 2 20 3" xfId="1420"/>
    <cellStyle name="Normal 10 2 20 3 2" xfId="30234"/>
    <cellStyle name="Normal 10 2 20 4" xfId="1421"/>
    <cellStyle name="Normal 10 2 20 4 2" xfId="30235"/>
    <cellStyle name="Normal 10 2 20 5" xfId="30230"/>
    <cellStyle name="Normal 10 2 21" xfId="1422"/>
    <cellStyle name="Normal 10 2 21 2" xfId="1423"/>
    <cellStyle name="Normal 10 2 21 2 2" xfId="1424"/>
    <cellStyle name="Normal 10 2 21 2 2 2" xfId="30238"/>
    <cellStyle name="Normal 10 2 21 2 3" xfId="1425"/>
    <cellStyle name="Normal 10 2 21 2 3 2" xfId="30239"/>
    <cellStyle name="Normal 10 2 21 2 4" xfId="30237"/>
    <cellStyle name="Normal 10 2 21 3" xfId="1426"/>
    <cellStyle name="Normal 10 2 21 3 2" xfId="30240"/>
    <cellStyle name="Normal 10 2 21 4" xfId="1427"/>
    <cellStyle name="Normal 10 2 21 4 2" xfId="30241"/>
    <cellStyle name="Normal 10 2 21 5" xfId="30236"/>
    <cellStyle name="Normal 10 2 22" xfId="1428"/>
    <cellStyle name="Normal 10 2 22 2" xfId="1429"/>
    <cellStyle name="Normal 10 2 22 2 2" xfId="1430"/>
    <cellStyle name="Normal 10 2 22 2 2 2" xfId="30244"/>
    <cellStyle name="Normal 10 2 22 2 3" xfId="1431"/>
    <cellStyle name="Normal 10 2 22 2 3 2" xfId="30245"/>
    <cellStyle name="Normal 10 2 22 2 4" xfId="30243"/>
    <cellStyle name="Normal 10 2 22 3" xfId="1432"/>
    <cellStyle name="Normal 10 2 22 3 2" xfId="30246"/>
    <cellStyle name="Normal 10 2 22 4" xfId="1433"/>
    <cellStyle name="Normal 10 2 22 4 2" xfId="30247"/>
    <cellStyle name="Normal 10 2 22 5" xfId="30242"/>
    <cellStyle name="Normal 10 2 23" xfId="1434"/>
    <cellStyle name="Normal 10 2 24" xfId="1435"/>
    <cellStyle name="Normal 10 2 24 2" xfId="30248"/>
    <cellStyle name="Normal 10 2 25" xfId="1436"/>
    <cellStyle name="Normal 10 2 3" xfId="1437"/>
    <cellStyle name="Normal 10 2 3 2" xfId="1438"/>
    <cellStyle name="Normal 10 2 3 2 2" xfId="1439"/>
    <cellStyle name="Normal 10 2 3 2 2 2" xfId="1440"/>
    <cellStyle name="Normal 10 2 3 2 2 2 2" xfId="30252"/>
    <cellStyle name="Normal 10 2 3 2 2 3" xfId="30251"/>
    <cellStyle name="Normal 10 2 3 2 3" xfId="1441"/>
    <cellStyle name="Normal 10 2 3 2 3 2" xfId="30253"/>
    <cellStyle name="Normal 10 2 3 2 4" xfId="30250"/>
    <cellStyle name="Normal 10 2 3 3" xfId="1442"/>
    <cellStyle name="Normal 10 2 3 3 2" xfId="1443"/>
    <cellStyle name="Normal 10 2 3 3 2 2" xfId="30255"/>
    <cellStyle name="Normal 10 2 3 3 3" xfId="30254"/>
    <cellStyle name="Normal 10 2 3 4" xfId="1444"/>
    <cellStyle name="Normal 10 2 3 4 2" xfId="30256"/>
    <cellStyle name="Normal 10 2 3 5" xfId="30249"/>
    <cellStyle name="Normal 10 2 4" xfId="1445"/>
    <cellStyle name="Normal 10 2 4 2" xfId="1446"/>
    <cellStyle name="Normal 10 2 4 2 2" xfId="1447"/>
    <cellStyle name="Normal 10 2 4 2 2 2" xfId="1448"/>
    <cellStyle name="Normal 10 2 4 2 2 2 2" xfId="30260"/>
    <cellStyle name="Normal 10 2 4 2 2 3" xfId="30259"/>
    <cellStyle name="Normal 10 2 4 2 3" xfId="1449"/>
    <cellStyle name="Normal 10 2 4 2 3 2" xfId="30261"/>
    <cellStyle name="Normal 10 2 4 2 4" xfId="30258"/>
    <cellStyle name="Normal 10 2 4 3" xfId="1450"/>
    <cellStyle name="Normal 10 2 4 3 2" xfId="1451"/>
    <cellStyle name="Normal 10 2 4 3 2 2" xfId="30263"/>
    <cellStyle name="Normal 10 2 4 3 3" xfId="30262"/>
    <cellStyle name="Normal 10 2 4 4" xfId="1452"/>
    <cellStyle name="Normal 10 2 4 4 2" xfId="30264"/>
    <cellStyle name="Normal 10 2 4 5" xfId="30257"/>
    <cellStyle name="Normal 10 2 5" xfId="1453"/>
    <cellStyle name="Normal 10 2 5 2" xfId="1454"/>
    <cellStyle name="Normal 10 2 5 2 2" xfId="1455"/>
    <cellStyle name="Normal 10 2 5 2 2 2" xfId="1456"/>
    <cellStyle name="Normal 10 2 5 2 2 2 2" xfId="30268"/>
    <cellStyle name="Normal 10 2 5 2 2 3" xfId="30267"/>
    <cellStyle name="Normal 10 2 5 2 3" xfId="1457"/>
    <cellStyle name="Normal 10 2 5 2 3 2" xfId="30269"/>
    <cellStyle name="Normal 10 2 5 2 4" xfId="30266"/>
    <cellStyle name="Normal 10 2 5 3" xfId="1458"/>
    <cellStyle name="Normal 10 2 5 3 2" xfId="1459"/>
    <cellStyle name="Normal 10 2 5 3 2 2" xfId="30271"/>
    <cellStyle name="Normal 10 2 5 3 3" xfId="30270"/>
    <cellStyle name="Normal 10 2 5 4" xfId="1460"/>
    <cellStyle name="Normal 10 2 5 4 2" xfId="30272"/>
    <cellStyle name="Normal 10 2 5 5" xfId="30265"/>
    <cellStyle name="Normal 10 2 6" xfId="1461"/>
    <cellStyle name="Normal 10 2 6 2" xfId="1462"/>
    <cellStyle name="Normal 10 2 6 2 2" xfId="1463"/>
    <cellStyle name="Normal 10 2 6 2 2 2" xfId="30275"/>
    <cellStyle name="Normal 10 2 6 2 3" xfId="30274"/>
    <cellStyle name="Normal 10 2 6 3" xfId="1464"/>
    <cellStyle name="Normal 10 2 6 3 2" xfId="1465"/>
    <cellStyle name="Normal 10 2 6 3 2 2" xfId="30277"/>
    <cellStyle name="Normal 10 2 6 3 3" xfId="30276"/>
    <cellStyle name="Normal 10 2 6 4" xfId="1466"/>
    <cellStyle name="Normal 10 2 6 4 2" xfId="30278"/>
    <cellStyle name="Normal 10 2 6 5" xfId="30273"/>
    <cellStyle name="Normal 10 2 7" xfId="1467"/>
    <cellStyle name="Normal 10 2 7 2" xfId="1468"/>
    <cellStyle name="Normal 10 2 7 2 2" xfId="1469"/>
    <cellStyle name="Normal 10 2 7 2 2 2" xfId="30281"/>
    <cellStyle name="Normal 10 2 7 2 3" xfId="30280"/>
    <cellStyle name="Normal 10 2 7 3" xfId="1470"/>
    <cellStyle name="Normal 10 2 7 3 2" xfId="30282"/>
    <cellStyle name="Normal 10 2 7 4" xfId="1471"/>
    <cellStyle name="Normal 10 2 7 4 2" xfId="30283"/>
    <cellStyle name="Normal 10 2 7 5" xfId="30279"/>
    <cellStyle name="Normal 10 2 8" xfId="1472"/>
    <cellStyle name="Normal 10 2 8 2" xfId="1473"/>
    <cellStyle name="Normal 10 2 8 2 2" xfId="1474"/>
    <cellStyle name="Normal 10 2 8 2 2 2" xfId="30286"/>
    <cellStyle name="Normal 10 2 8 2 3" xfId="1475"/>
    <cellStyle name="Normal 10 2 8 2 3 2" xfId="30287"/>
    <cellStyle name="Normal 10 2 8 2 4" xfId="30285"/>
    <cellStyle name="Normal 10 2 8 3" xfId="1476"/>
    <cellStyle name="Normal 10 2 8 3 2" xfId="30288"/>
    <cellStyle name="Normal 10 2 8 4" xfId="1477"/>
    <cellStyle name="Normal 10 2 8 4 2" xfId="30289"/>
    <cellStyle name="Normal 10 2 8 5" xfId="30284"/>
    <cellStyle name="Normal 10 2 9" xfId="1478"/>
    <cellStyle name="Normal 10 2 9 2" xfId="1479"/>
    <cellStyle name="Normal 10 2 9 2 2" xfId="1480"/>
    <cellStyle name="Normal 10 2 9 2 2 2" xfId="30292"/>
    <cellStyle name="Normal 10 2 9 2 3" xfId="1481"/>
    <cellStyle name="Normal 10 2 9 2 3 2" xfId="30293"/>
    <cellStyle name="Normal 10 2 9 2 4" xfId="30291"/>
    <cellStyle name="Normal 10 2 9 3" xfId="1482"/>
    <cellStyle name="Normal 10 2 9 3 2" xfId="30294"/>
    <cellStyle name="Normal 10 2 9 4" xfId="1483"/>
    <cellStyle name="Normal 10 2 9 4 2" xfId="30295"/>
    <cellStyle name="Normal 10 2 9 5" xfId="30290"/>
    <cellStyle name="Normal 10 3" xfId="1484"/>
    <cellStyle name="Normal 10 3 2" xfId="1485"/>
    <cellStyle name="Normal 10 3 2 2" xfId="1486"/>
    <cellStyle name="Normal 10 3 2 2 2" xfId="30297"/>
    <cellStyle name="Normal 10 3 2 3" xfId="30296"/>
    <cellStyle name="Normal 10 3 3" xfId="1487"/>
    <cellStyle name="Normal 10 3 3 2" xfId="1488"/>
    <cellStyle name="Normal 10 3 3 2 2" xfId="30299"/>
    <cellStyle name="Normal 10 3 3 3" xfId="30298"/>
    <cellStyle name="Normal 10 3 4" xfId="1489"/>
    <cellStyle name="Normal 10 3 5" xfId="1490"/>
    <cellStyle name="Normal 10 3 6" xfId="1491"/>
    <cellStyle name="Normal 10 4" xfId="1492"/>
    <cellStyle name="Normal 10 4 2" xfId="1493"/>
    <cellStyle name="Normal 10 4 2 2" xfId="1494"/>
    <cellStyle name="Normal 10 4 2 2 2" xfId="30301"/>
    <cellStyle name="Normal 10 4 2 3" xfId="30300"/>
    <cellStyle name="Normal 10 4 3" xfId="1495"/>
    <cellStyle name="Normal 10 4 4" xfId="1496"/>
    <cellStyle name="Normal 10 4 4 2" xfId="30302"/>
    <cellStyle name="Normal 10 4 5" xfId="1497"/>
    <cellStyle name="Normal 10 4 5 2" xfId="30303"/>
    <cellStyle name="Normal 10 4 6" xfId="1498"/>
    <cellStyle name="Normal 10 5" xfId="1499"/>
    <cellStyle name="Normal 10 5 2" xfId="1500"/>
    <cellStyle name="Normal 10 5 2 2" xfId="1501"/>
    <cellStyle name="Normal 10 5 2 2 2" xfId="30306"/>
    <cellStyle name="Normal 10 5 2 3" xfId="30305"/>
    <cellStyle name="Normal 10 5 3" xfId="1502"/>
    <cellStyle name="Normal 10 5 4" xfId="1503"/>
    <cellStyle name="Normal 10 5 4 2" xfId="30307"/>
    <cellStyle name="Normal 10 5 5" xfId="30304"/>
    <cellStyle name="Normal 10 6" xfId="1504"/>
    <cellStyle name="Normal 10 6 2" xfId="1505"/>
    <cellStyle name="Normal 10 6 3" xfId="1506"/>
    <cellStyle name="Normal 10 6 4" xfId="1507"/>
    <cellStyle name="Normal 10 7" xfId="1508"/>
    <cellStyle name="Normal 10 7 2" xfId="1509"/>
    <cellStyle name="Normal 10 7 3" xfId="1510"/>
    <cellStyle name="Normal 10 7 4" xfId="1511"/>
    <cellStyle name="Normal 10 8" xfId="1512"/>
    <cellStyle name="Normal 10 8 2" xfId="1513"/>
    <cellStyle name="Normal 10 8 3" xfId="1514"/>
    <cellStyle name="Normal 10 8 4" xfId="1515"/>
    <cellStyle name="Normal 10 9" xfId="1516"/>
    <cellStyle name="Normal 10 9 2" xfId="1517"/>
    <cellStyle name="Normal 10 9 2 2" xfId="1518"/>
    <cellStyle name="Normal 10 9 2 2 2" xfId="30310"/>
    <cellStyle name="Normal 10 9 2 3" xfId="30309"/>
    <cellStyle name="Normal 10 9 3" xfId="1519"/>
    <cellStyle name="Normal 10 9 4" xfId="1520"/>
    <cellStyle name="Normal 10 9 4 2" xfId="30311"/>
    <cellStyle name="Normal 10 9 5" xfId="30308"/>
    <cellStyle name="Normal 11" xfId="1521"/>
    <cellStyle name="Normal 11 10" xfId="1522"/>
    <cellStyle name="Normal 11 10 2" xfId="1523"/>
    <cellStyle name="Normal 11 10 2 2" xfId="1524"/>
    <cellStyle name="Normal 11 10 2 2 2" xfId="1525"/>
    <cellStyle name="Normal 11 10 2 2 2 2" xfId="30315"/>
    <cellStyle name="Normal 11 10 2 2 3" xfId="30314"/>
    <cellStyle name="Normal 11 10 2 3" xfId="1526"/>
    <cellStyle name="Normal 11 10 2 3 2" xfId="30316"/>
    <cellStyle name="Normal 11 10 2 4" xfId="30313"/>
    <cellStyle name="Normal 11 10 3" xfId="1527"/>
    <cellStyle name="Normal 11 10 3 2" xfId="1528"/>
    <cellStyle name="Normal 11 10 3 2 2" xfId="30318"/>
    <cellStyle name="Normal 11 10 3 3" xfId="30317"/>
    <cellStyle name="Normal 11 10 4" xfId="1529"/>
    <cellStyle name="Normal 11 10 4 2" xfId="30319"/>
    <cellStyle name="Normal 11 10 5" xfId="30312"/>
    <cellStyle name="Normal 11 11" xfId="1530"/>
    <cellStyle name="Normal 11 11 2" xfId="1531"/>
    <cellStyle name="Normal 11 11 2 2" xfId="1532"/>
    <cellStyle name="Normal 11 11 2 2 2" xfId="1533"/>
    <cellStyle name="Normal 11 11 2 2 2 2" xfId="30323"/>
    <cellStyle name="Normal 11 11 2 2 3" xfId="30322"/>
    <cellStyle name="Normal 11 11 2 3" xfId="1534"/>
    <cellStyle name="Normal 11 11 2 3 2" xfId="30324"/>
    <cellStyle name="Normal 11 11 2 4" xfId="30321"/>
    <cellStyle name="Normal 11 11 3" xfId="1535"/>
    <cellStyle name="Normal 11 11 3 2" xfId="1536"/>
    <cellStyle name="Normal 11 11 3 2 2" xfId="30326"/>
    <cellStyle name="Normal 11 11 3 3" xfId="30325"/>
    <cellStyle name="Normal 11 11 4" xfId="1537"/>
    <cellStyle name="Normal 11 11 4 2" xfId="30327"/>
    <cellStyle name="Normal 11 11 5" xfId="30320"/>
    <cellStyle name="Normal 11 12" xfId="1538"/>
    <cellStyle name="Normal 11 12 2" xfId="1539"/>
    <cellStyle name="Normal 11 12 2 2" xfId="1540"/>
    <cellStyle name="Normal 11 12 2 2 2" xfId="30330"/>
    <cellStyle name="Normal 11 12 2 3" xfId="30329"/>
    <cellStyle name="Normal 11 12 3" xfId="1541"/>
    <cellStyle name="Normal 11 12 3 2" xfId="30331"/>
    <cellStyle name="Normal 11 12 4" xfId="30328"/>
    <cellStyle name="Normal 11 13" xfId="1542"/>
    <cellStyle name="Normal 11 13 2" xfId="1543"/>
    <cellStyle name="Normal 11 13 2 2" xfId="1544"/>
    <cellStyle name="Normal 11 13 2 2 2" xfId="30334"/>
    <cellStyle name="Normal 11 13 2 3" xfId="30333"/>
    <cellStyle name="Normal 11 13 3" xfId="1545"/>
    <cellStyle name="Normal 11 13 3 2" xfId="30335"/>
    <cellStyle name="Normal 11 13 4" xfId="30332"/>
    <cellStyle name="Normal 11 14" xfId="1546"/>
    <cellStyle name="Normal 11 14 2" xfId="1547"/>
    <cellStyle name="Normal 11 14 2 2" xfId="1548"/>
    <cellStyle name="Normal 11 14 2 2 2" xfId="30338"/>
    <cellStyle name="Normal 11 14 2 3" xfId="30337"/>
    <cellStyle name="Normal 11 14 3" xfId="1549"/>
    <cellStyle name="Normal 11 14 3 2" xfId="30339"/>
    <cellStyle name="Normal 11 14 4" xfId="30336"/>
    <cellStyle name="Normal 11 15" xfId="1550"/>
    <cellStyle name="Normal 11 15 2" xfId="1551"/>
    <cellStyle name="Normal 11 15 2 2" xfId="1552"/>
    <cellStyle name="Normal 11 15 2 2 2" xfId="30342"/>
    <cellStyle name="Normal 11 15 2 3" xfId="30341"/>
    <cellStyle name="Normal 11 15 3" xfId="1553"/>
    <cellStyle name="Normal 11 15 3 2" xfId="30343"/>
    <cellStyle name="Normal 11 15 4" xfId="30340"/>
    <cellStyle name="Normal 11 16" xfId="1554"/>
    <cellStyle name="Normal 11 16 2" xfId="1555"/>
    <cellStyle name="Normal 11 16 2 2" xfId="30345"/>
    <cellStyle name="Normal 11 16 3" xfId="30344"/>
    <cellStyle name="Normal 11 17" xfId="1556"/>
    <cellStyle name="Normal 11 17 2" xfId="1557"/>
    <cellStyle name="Normal 11 17 2 2" xfId="30347"/>
    <cellStyle name="Normal 11 17 3" xfId="30346"/>
    <cellStyle name="Normal 11 18" xfId="1558"/>
    <cellStyle name="Normal 11 18 2" xfId="1559"/>
    <cellStyle name="Normal 11 18 2 2" xfId="30349"/>
    <cellStyle name="Normal 11 18 3" xfId="30348"/>
    <cellStyle name="Normal 11 19" xfId="1560"/>
    <cellStyle name="Normal 11 19 2" xfId="1561"/>
    <cellStyle name="Normal 11 19 2 2" xfId="30351"/>
    <cellStyle name="Normal 11 19 3" xfId="30350"/>
    <cellStyle name="Normal 11 2" xfId="1562"/>
    <cellStyle name="Normal 11 2 2" xfId="1563"/>
    <cellStyle name="Normal 11 2 2 2" xfId="1564"/>
    <cellStyle name="Normal 11 2 2 2 2" xfId="1565"/>
    <cellStyle name="Normal 11 2 2 2 2 2" xfId="30353"/>
    <cellStyle name="Normal 11 2 2 2 3" xfId="30352"/>
    <cellStyle name="Normal 11 2 2 3" xfId="1566"/>
    <cellStyle name="Normal 11 2 2 3 2" xfId="1567"/>
    <cellStyle name="Normal 11 2 2 3 2 2" xfId="30355"/>
    <cellStyle name="Normal 11 2 2 3 3" xfId="30354"/>
    <cellStyle name="Normal 11 2 2 4" xfId="1568"/>
    <cellStyle name="Normal 11 2 2 4 2" xfId="30356"/>
    <cellStyle name="Normal 11 2 2 5" xfId="1569"/>
    <cellStyle name="Normal 11 2 3" xfId="1570"/>
    <cellStyle name="Normal 11 2 3 2" xfId="1571"/>
    <cellStyle name="Normal 11 2 3 2 2" xfId="1572"/>
    <cellStyle name="Normal 11 2 3 2 2 2" xfId="30358"/>
    <cellStyle name="Normal 11 2 3 2 3" xfId="30357"/>
    <cellStyle name="Normal 11 2 3 3" xfId="1573"/>
    <cellStyle name="Normal 11 2 3 3 2" xfId="30359"/>
    <cellStyle name="Normal 11 2 3 4" xfId="1574"/>
    <cellStyle name="Normal 11 2 3 5" xfId="1575"/>
    <cellStyle name="Normal 11 2 4" xfId="1576"/>
    <cellStyle name="Normal 11 2 4 2" xfId="1577"/>
    <cellStyle name="Normal 11 2 4 2 2" xfId="1578"/>
    <cellStyle name="Normal 11 2 4 2 2 2" xfId="30362"/>
    <cellStyle name="Normal 11 2 4 2 3" xfId="30361"/>
    <cellStyle name="Normal 11 2 4 3" xfId="1579"/>
    <cellStyle name="Normal 11 2 4 3 2" xfId="30363"/>
    <cellStyle name="Normal 11 2 4 4" xfId="30360"/>
    <cellStyle name="Normal 11 2 5" xfId="1580"/>
    <cellStyle name="Normal 11 2 5 2" xfId="1581"/>
    <cellStyle name="Normal 11 2 5 2 2" xfId="1582"/>
    <cellStyle name="Normal 11 2 5 2 2 2" xfId="30366"/>
    <cellStyle name="Normal 11 2 5 2 3" xfId="30365"/>
    <cellStyle name="Normal 11 2 5 3" xfId="1583"/>
    <cellStyle name="Normal 11 2 5 3 2" xfId="30367"/>
    <cellStyle name="Normal 11 2 5 4" xfId="30364"/>
    <cellStyle name="Normal 11 2 6" xfId="1584"/>
    <cellStyle name="Normal 11 2 6 2" xfId="1585"/>
    <cellStyle name="Normal 11 2 6 2 2" xfId="30369"/>
    <cellStyle name="Normal 11 2 6 3" xfId="30368"/>
    <cellStyle name="Normal 11 2 7" xfId="1586"/>
    <cellStyle name="Normal 11 2 7 2" xfId="30370"/>
    <cellStyle name="Normal 11 2 8" xfId="1587"/>
    <cellStyle name="Normal 11 2 9" xfId="1588"/>
    <cellStyle name="Normal 11 20" xfId="1589"/>
    <cellStyle name="Normal 11 20 2" xfId="1590"/>
    <cellStyle name="Normal 11 20 2 2" xfId="30372"/>
    <cellStyle name="Normal 11 20 3" xfId="30371"/>
    <cellStyle name="Normal 11 21" xfId="1591"/>
    <cellStyle name="Normal 11 21 2" xfId="1592"/>
    <cellStyle name="Normal 11 21 2 2" xfId="30374"/>
    <cellStyle name="Normal 11 21 3" xfId="30373"/>
    <cellStyle name="Normal 11 22" xfId="1593"/>
    <cellStyle name="Normal 11 22 2" xfId="1594"/>
    <cellStyle name="Normal 11 22 2 2" xfId="30376"/>
    <cellStyle name="Normal 11 22 3" xfId="30375"/>
    <cellStyle name="Normal 11 23" xfId="1595"/>
    <cellStyle name="Normal 11 23 2" xfId="1596"/>
    <cellStyle name="Normal 11 23 2 2" xfId="30378"/>
    <cellStyle name="Normal 11 23 3" xfId="30377"/>
    <cellStyle name="Normal 11 24" xfId="1597"/>
    <cellStyle name="Normal 11 24 2" xfId="30379"/>
    <cellStyle name="Normal 11 25" xfId="1598"/>
    <cellStyle name="Normal 11 3" xfId="1599"/>
    <cellStyle name="Normal 11 3 10" xfId="1600"/>
    <cellStyle name="Normal 11 3 10 2" xfId="1601"/>
    <cellStyle name="Normal 11 3 10 2 2" xfId="30381"/>
    <cellStyle name="Normal 11 3 10 3" xfId="30380"/>
    <cellStyle name="Normal 11 3 11" xfId="1602"/>
    <cellStyle name="Normal 11 3 11 2" xfId="1603"/>
    <cellStyle name="Normal 11 3 11 2 2" xfId="30383"/>
    <cellStyle name="Normal 11 3 11 3" xfId="30382"/>
    <cellStyle name="Normal 11 3 12" xfId="1604"/>
    <cellStyle name="Normal 11 3 12 2" xfId="1605"/>
    <cellStyle name="Normal 11 3 12 2 2" xfId="30385"/>
    <cellStyle name="Normal 11 3 12 3" xfId="30384"/>
    <cellStyle name="Normal 11 3 13" xfId="1606"/>
    <cellStyle name="Normal 11 3 13 2" xfId="1607"/>
    <cellStyle name="Normal 11 3 13 2 2" xfId="30387"/>
    <cellStyle name="Normal 11 3 13 3" xfId="30386"/>
    <cellStyle name="Normal 11 3 14" xfId="1608"/>
    <cellStyle name="Normal 11 3 14 2" xfId="1609"/>
    <cellStyle name="Normal 11 3 14 2 2" xfId="30389"/>
    <cellStyle name="Normal 11 3 14 3" xfId="30388"/>
    <cellStyle name="Normal 11 3 15" xfId="1610"/>
    <cellStyle name="Normal 11 3 15 2" xfId="1611"/>
    <cellStyle name="Normal 11 3 15 2 2" xfId="30391"/>
    <cellStyle name="Normal 11 3 15 3" xfId="30390"/>
    <cellStyle name="Normal 11 3 16" xfId="1612"/>
    <cellStyle name="Normal 11 3 16 2" xfId="1613"/>
    <cellStyle name="Normal 11 3 16 2 2" xfId="30393"/>
    <cellStyle name="Normal 11 3 16 3" xfId="30392"/>
    <cellStyle name="Normal 11 3 17" xfId="1614"/>
    <cellStyle name="Normal 11 3 17 2" xfId="1615"/>
    <cellStyle name="Normal 11 3 17 2 2" xfId="30395"/>
    <cellStyle name="Normal 11 3 17 3" xfId="30394"/>
    <cellStyle name="Normal 11 3 18" xfId="1616"/>
    <cellStyle name="Normal 11 3 18 2" xfId="1617"/>
    <cellStyle name="Normal 11 3 18 2 2" xfId="30397"/>
    <cellStyle name="Normal 11 3 18 3" xfId="30396"/>
    <cellStyle name="Normal 11 3 19" xfId="1618"/>
    <cellStyle name="Normal 11 3 19 2" xfId="1619"/>
    <cellStyle name="Normal 11 3 19 2 2" xfId="30399"/>
    <cellStyle name="Normal 11 3 19 3" xfId="30398"/>
    <cellStyle name="Normal 11 3 2" xfId="1620"/>
    <cellStyle name="Normal 11 3 2 10" xfId="1621"/>
    <cellStyle name="Normal 11 3 2 10 2" xfId="30400"/>
    <cellStyle name="Normal 11 3 2 11" xfId="1622"/>
    <cellStyle name="Normal 11 3 2 11 2" xfId="30401"/>
    <cellStyle name="Normal 11 3 2 12" xfId="1623"/>
    <cellStyle name="Normal 11 3 2 12 2" xfId="30402"/>
    <cellStyle name="Normal 11 3 2 13" xfId="1624"/>
    <cellStyle name="Normal 11 3 2 13 2" xfId="30403"/>
    <cellStyle name="Normal 11 3 2 14" xfId="1625"/>
    <cellStyle name="Normal 11 3 2 14 2" xfId="30404"/>
    <cellStyle name="Normal 11 3 2 15" xfId="1626"/>
    <cellStyle name="Normal 11 3 2 15 2" xfId="30405"/>
    <cellStyle name="Normal 11 3 2 16" xfId="1627"/>
    <cellStyle name="Normal 11 3 2 16 2" xfId="30406"/>
    <cellStyle name="Normal 11 3 2 17" xfId="1628"/>
    <cellStyle name="Normal 11 3 2 17 2" xfId="30407"/>
    <cellStyle name="Normal 11 3 2 18" xfId="1629"/>
    <cellStyle name="Normal 11 3 2 18 2" xfId="30408"/>
    <cellStyle name="Normal 11 3 2 19" xfId="1630"/>
    <cellStyle name="Normal 11 3 2 19 2" xfId="30409"/>
    <cellStyle name="Normal 11 3 2 2" xfId="1631"/>
    <cellStyle name="Normal 11 3 2 2 2" xfId="1632"/>
    <cellStyle name="Normal 11 3 2 2 2 2" xfId="30411"/>
    <cellStyle name="Normal 11 3 2 2 3" xfId="1633"/>
    <cellStyle name="Normal 11 3 2 2 3 2" xfId="30412"/>
    <cellStyle name="Normal 11 3 2 2 4" xfId="30410"/>
    <cellStyle name="Normal 11 3 2 20" xfId="1634"/>
    <cellStyle name="Normal 11 3 2 20 2" xfId="30413"/>
    <cellStyle name="Normal 11 3 2 21" xfId="1635"/>
    <cellStyle name="Normal 11 3 2 3" xfId="1636"/>
    <cellStyle name="Normal 11 3 2 3 2" xfId="30414"/>
    <cellStyle name="Normal 11 3 2 4" xfId="1637"/>
    <cellStyle name="Normal 11 3 2 4 2" xfId="30415"/>
    <cellStyle name="Normal 11 3 2 5" xfId="1638"/>
    <cellStyle name="Normal 11 3 2 5 2" xfId="30416"/>
    <cellStyle name="Normal 11 3 2 6" xfId="1639"/>
    <cellStyle name="Normal 11 3 2 6 2" xfId="30417"/>
    <cellStyle name="Normal 11 3 2 7" xfId="1640"/>
    <cellStyle name="Normal 11 3 2 7 2" xfId="30418"/>
    <cellStyle name="Normal 11 3 2 8" xfId="1641"/>
    <cellStyle name="Normal 11 3 2 8 2" xfId="30419"/>
    <cellStyle name="Normal 11 3 2 9" xfId="1642"/>
    <cellStyle name="Normal 11 3 2 9 2" xfId="30420"/>
    <cellStyle name="Normal 11 3 20" xfId="1643"/>
    <cellStyle name="Normal 11 3 20 2" xfId="1644"/>
    <cellStyle name="Normal 11 3 20 2 2" xfId="30422"/>
    <cellStyle name="Normal 11 3 20 3" xfId="30421"/>
    <cellStyle name="Normal 11 3 21" xfId="1645"/>
    <cellStyle name="Normal 11 3 21 2" xfId="1646"/>
    <cellStyle name="Normal 11 3 21 2 2" xfId="30424"/>
    <cellStyle name="Normal 11 3 21 3" xfId="30423"/>
    <cellStyle name="Normal 11 3 22" xfId="1647"/>
    <cellStyle name="Normal 11 3 22 2" xfId="1648"/>
    <cellStyle name="Normal 11 3 22 2 2" xfId="30426"/>
    <cellStyle name="Normal 11 3 22 3" xfId="30425"/>
    <cellStyle name="Normal 11 3 23" xfId="1649"/>
    <cellStyle name="Normal 11 3 23 2" xfId="30427"/>
    <cellStyle name="Normal 11 3 24" xfId="1650"/>
    <cellStyle name="Normal 11 3 24 2" xfId="30428"/>
    <cellStyle name="Normal 11 3 25" xfId="1651"/>
    <cellStyle name="Normal 11 3 3" xfId="1652"/>
    <cellStyle name="Normal 11 3 3 2" xfId="1653"/>
    <cellStyle name="Normal 11 3 3 2 2" xfId="30429"/>
    <cellStyle name="Normal 11 3 3 3" xfId="1654"/>
    <cellStyle name="Normal 11 3 3 3 2" xfId="30430"/>
    <cellStyle name="Normal 11 3 3 4" xfId="1655"/>
    <cellStyle name="Normal 11 3 3 4 2" xfId="30431"/>
    <cellStyle name="Normal 11 3 3 5" xfId="1656"/>
    <cellStyle name="Normal 11 3 4" xfId="1657"/>
    <cellStyle name="Normal 11 3 4 2" xfId="1658"/>
    <cellStyle name="Normal 11 3 4 2 2" xfId="30432"/>
    <cellStyle name="Normal 11 3 4 3" xfId="1659"/>
    <cellStyle name="Normal 11 3 5" xfId="1660"/>
    <cellStyle name="Normal 11 3 5 2" xfId="1661"/>
    <cellStyle name="Normal 11 3 5 2 2" xfId="30433"/>
    <cellStyle name="Normal 11 3 5 3" xfId="1662"/>
    <cellStyle name="Normal 11 3 6" xfId="1663"/>
    <cellStyle name="Normal 11 3 6 2" xfId="1664"/>
    <cellStyle name="Normal 11 3 6 2 2" xfId="30434"/>
    <cellStyle name="Normal 11 3 6 3" xfId="1665"/>
    <cellStyle name="Normal 11 3 7" xfId="1666"/>
    <cellStyle name="Normal 11 3 7 2" xfId="30435"/>
    <cellStyle name="Normal 11 3 8" xfId="1667"/>
    <cellStyle name="Normal 11 3 8 2" xfId="1668"/>
    <cellStyle name="Normal 11 3 8 2 2" xfId="30437"/>
    <cellStyle name="Normal 11 3 8 3" xfId="30436"/>
    <cellStyle name="Normal 11 3 9" xfId="1669"/>
    <cellStyle name="Normal 11 3 9 2" xfId="1670"/>
    <cellStyle name="Normal 11 3 9 2 2" xfId="30439"/>
    <cellStyle name="Normal 11 3 9 3" xfId="30438"/>
    <cellStyle name="Normal 11 4" xfId="1671"/>
    <cellStyle name="Normal 11 4 2" xfId="1672"/>
    <cellStyle name="Normal 11 4 2 2" xfId="1673"/>
    <cellStyle name="Normal 11 4 2 2 2" xfId="1674"/>
    <cellStyle name="Normal 11 4 2 2 2 2" xfId="30441"/>
    <cellStyle name="Normal 11 4 2 2 3" xfId="30440"/>
    <cellStyle name="Normal 11 4 2 3" xfId="1675"/>
    <cellStyle name="Normal 11 4 2 3 2" xfId="30442"/>
    <cellStyle name="Normal 11 4 2 4" xfId="1676"/>
    <cellStyle name="Normal 11 4 2 4 2" xfId="30443"/>
    <cellStyle name="Normal 11 4 2 5" xfId="1677"/>
    <cellStyle name="Normal 11 4 3" xfId="1678"/>
    <cellStyle name="Normal 11 4 3 2" xfId="1679"/>
    <cellStyle name="Normal 11 4 3 2 2" xfId="30444"/>
    <cellStyle name="Normal 11 4 3 3" xfId="1680"/>
    <cellStyle name="Normal 11 4 3 3 2" xfId="30445"/>
    <cellStyle name="Normal 11 4 3 4" xfId="1681"/>
    <cellStyle name="Normal 11 4 4" xfId="1682"/>
    <cellStyle name="Normal 11 4 4 2" xfId="1683"/>
    <cellStyle name="Normal 11 4 4 2 2" xfId="30447"/>
    <cellStyle name="Normal 11 4 4 3" xfId="1684"/>
    <cellStyle name="Normal 11 4 4 3 2" xfId="30448"/>
    <cellStyle name="Normal 11 4 4 4" xfId="30446"/>
    <cellStyle name="Normal 11 4 5" xfId="1685"/>
    <cellStyle name="Normal 11 4 5 2" xfId="1686"/>
    <cellStyle name="Normal 11 4 5 2 2" xfId="30449"/>
    <cellStyle name="Normal 11 4 5 3" xfId="1687"/>
    <cellStyle name="Normal 11 4 6" xfId="1688"/>
    <cellStyle name="Normal 11 4 6 2" xfId="30450"/>
    <cellStyle name="Normal 11 4 7" xfId="1689"/>
    <cellStyle name="Normal 11 5" xfId="1690"/>
    <cellStyle name="Normal 11 5 2" xfId="1691"/>
    <cellStyle name="Normal 11 5 2 2" xfId="1692"/>
    <cellStyle name="Normal 11 5 2 2 2" xfId="1693"/>
    <cellStyle name="Normal 11 5 2 2 2 2" xfId="30452"/>
    <cellStyle name="Normal 11 5 2 2 3" xfId="30451"/>
    <cellStyle name="Normal 11 5 2 3" xfId="1694"/>
    <cellStyle name="Normal 11 5 2 3 2" xfId="30453"/>
    <cellStyle name="Normal 11 5 2 4" xfId="1695"/>
    <cellStyle name="Normal 11 5 2 4 2" xfId="30454"/>
    <cellStyle name="Normal 11 5 2 5" xfId="1696"/>
    <cellStyle name="Normal 11 5 3" xfId="1697"/>
    <cellStyle name="Normal 11 5 3 2" xfId="1698"/>
    <cellStyle name="Normal 11 5 3 2 2" xfId="30455"/>
    <cellStyle name="Normal 11 5 3 3" xfId="1699"/>
    <cellStyle name="Normal 11 5 3 3 2" xfId="30456"/>
    <cellStyle name="Normal 11 5 3 4" xfId="1700"/>
    <cellStyle name="Normal 11 5 4" xfId="1701"/>
    <cellStyle name="Normal 11 5 4 2" xfId="1702"/>
    <cellStyle name="Normal 11 5 4 2 2" xfId="30458"/>
    <cellStyle name="Normal 11 5 4 3" xfId="1703"/>
    <cellStyle name="Normal 11 5 4 3 2" xfId="30459"/>
    <cellStyle name="Normal 11 5 4 4" xfId="30457"/>
    <cellStyle name="Normal 11 5 5" xfId="1704"/>
    <cellStyle name="Normal 11 5 5 2" xfId="1705"/>
    <cellStyle name="Normal 11 5 5 2 2" xfId="30460"/>
    <cellStyle name="Normal 11 5 5 3" xfId="1706"/>
    <cellStyle name="Normal 11 5 6" xfId="1707"/>
    <cellStyle name="Normal 11 5 6 2" xfId="30461"/>
    <cellStyle name="Normal 11 5 7" xfId="1708"/>
    <cellStyle name="Normal 11 6" xfId="1709"/>
    <cellStyle name="Normal 11 6 2" xfId="1710"/>
    <cellStyle name="Normal 11 6 2 2" xfId="1711"/>
    <cellStyle name="Normal 11 6 2 2 2" xfId="1712"/>
    <cellStyle name="Normal 11 6 2 2 2 2" xfId="30463"/>
    <cellStyle name="Normal 11 6 2 2 3" xfId="30462"/>
    <cellStyle name="Normal 11 6 2 3" xfId="1713"/>
    <cellStyle name="Normal 11 6 2 3 2" xfId="30464"/>
    <cellStyle name="Normal 11 6 2 4" xfId="1714"/>
    <cellStyle name="Normal 11 6 2 4 2" xfId="30465"/>
    <cellStyle name="Normal 11 6 2 5" xfId="1715"/>
    <cellStyle name="Normal 11 6 3" xfId="1716"/>
    <cellStyle name="Normal 11 6 3 2" xfId="1717"/>
    <cellStyle name="Normal 11 6 3 2 2" xfId="30466"/>
    <cellStyle name="Normal 11 6 3 3" xfId="1718"/>
    <cellStyle name="Normal 11 6 3 3 2" xfId="30467"/>
    <cellStyle name="Normal 11 6 3 4" xfId="1719"/>
    <cellStyle name="Normal 11 6 4" xfId="1720"/>
    <cellStyle name="Normal 11 6 4 2" xfId="1721"/>
    <cellStyle name="Normal 11 6 4 2 2" xfId="30469"/>
    <cellStyle name="Normal 11 6 4 3" xfId="1722"/>
    <cellStyle name="Normal 11 6 4 3 2" xfId="30470"/>
    <cellStyle name="Normal 11 6 4 4" xfId="30468"/>
    <cellStyle name="Normal 11 6 5" xfId="1723"/>
    <cellStyle name="Normal 11 6 5 2" xfId="1724"/>
    <cellStyle name="Normal 11 6 5 2 2" xfId="30471"/>
    <cellStyle name="Normal 11 6 5 3" xfId="1725"/>
    <cellStyle name="Normal 11 6 6" xfId="1726"/>
    <cellStyle name="Normal 11 6 6 2" xfId="30472"/>
    <cellStyle name="Normal 11 6 7" xfId="1727"/>
    <cellStyle name="Normal 11 7" xfId="1728"/>
    <cellStyle name="Normal 11 7 2" xfId="1729"/>
    <cellStyle name="Normal 11 7 2 2" xfId="1730"/>
    <cellStyle name="Normal 11 7 2 2 2" xfId="1731"/>
    <cellStyle name="Normal 11 7 2 2 2 2" xfId="30474"/>
    <cellStyle name="Normal 11 7 2 2 3" xfId="30473"/>
    <cellStyle name="Normal 11 7 2 3" xfId="1732"/>
    <cellStyle name="Normal 11 7 2 3 2" xfId="30475"/>
    <cellStyle name="Normal 11 7 2 4" xfId="1733"/>
    <cellStyle name="Normal 11 7 2 4 2" xfId="30476"/>
    <cellStyle name="Normal 11 7 2 5" xfId="1734"/>
    <cellStyle name="Normal 11 7 3" xfId="1735"/>
    <cellStyle name="Normal 11 7 3 2" xfId="1736"/>
    <cellStyle name="Normal 11 7 3 2 2" xfId="30477"/>
    <cellStyle name="Normal 11 7 3 3" xfId="1737"/>
    <cellStyle name="Normal 11 7 3 3 2" xfId="30478"/>
    <cellStyle name="Normal 11 7 3 4" xfId="1738"/>
    <cellStyle name="Normal 11 7 4" xfId="1739"/>
    <cellStyle name="Normal 11 7 4 2" xfId="1740"/>
    <cellStyle name="Normal 11 7 4 2 2" xfId="30480"/>
    <cellStyle name="Normal 11 7 4 3" xfId="1741"/>
    <cellStyle name="Normal 11 7 4 3 2" xfId="30481"/>
    <cellStyle name="Normal 11 7 4 4" xfId="30479"/>
    <cellStyle name="Normal 11 7 5" xfId="1742"/>
    <cellStyle name="Normal 11 7 5 2" xfId="1743"/>
    <cellStyle name="Normal 11 7 5 2 2" xfId="30482"/>
    <cellStyle name="Normal 11 7 5 3" xfId="1744"/>
    <cellStyle name="Normal 11 7 6" xfId="1745"/>
    <cellStyle name="Normal 11 7 6 2" xfId="30483"/>
    <cellStyle name="Normal 11 7 7" xfId="1746"/>
    <cellStyle name="Normal 11 8" xfId="1747"/>
    <cellStyle name="Normal 11 8 2" xfId="1748"/>
    <cellStyle name="Normal 11 8 2 2" xfId="1749"/>
    <cellStyle name="Normal 11 8 2 2 2" xfId="30485"/>
    <cellStyle name="Normal 11 8 2 3" xfId="30484"/>
    <cellStyle name="Normal 11 8 3" xfId="1750"/>
    <cellStyle name="Normal 11 8 3 2" xfId="1751"/>
    <cellStyle name="Normal 11 8 3 2 2" xfId="30487"/>
    <cellStyle name="Normal 11 8 3 3" xfId="30486"/>
    <cellStyle name="Normal 11 8 4" xfId="1752"/>
    <cellStyle name="Normal 11 8 4 2" xfId="30488"/>
    <cellStyle name="Normal 11 8 5" xfId="1753"/>
    <cellStyle name="Normal 11 9" xfId="1754"/>
    <cellStyle name="Normal 11 9 2" xfId="1755"/>
    <cellStyle name="Normal 11 9 2 2" xfId="1756"/>
    <cellStyle name="Normal 11 9 2 2 2" xfId="30491"/>
    <cellStyle name="Normal 11 9 2 3" xfId="30490"/>
    <cellStyle name="Normal 11 9 3" xfId="1757"/>
    <cellStyle name="Normal 11 9 3 2" xfId="1758"/>
    <cellStyle name="Normal 11 9 3 2 2" xfId="30493"/>
    <cellStyle name="Normal 11 9 3 3" xfId="30492"/>
    <cellStyle name="Normal 11 9 4" xfId="1759"/>
    <cellStyle name="Normal 11 9 4 2" xfId="30494"/>
    <cellStyle name="Normal 11 9 5" xfId="30489"/>
    <cellStyle name="Normal 12" xfId="1760"/>
    <cellStyle name="Normal 12 10" xfId="1761"/>
    <cellStyle name="Normal 12 10 2" xfId="1762"/>
    <cellStyle name="Normal 12 10 2 2" xfId="1763"/>
    <cellStyle name="Normal 12 10 2 2 2" xfId="30497"/>
    <cellStyle name="Normal 12 10 2 3" xfId="30496"/>
    <cellStyle name="Normal 12 10 3" xfId="1764"/>
    <cellStyle name="Normal 12 10 3 2" xfId="30498"/>
    <cellStyle name="Normal 12 10 4" xfId="30495"/>
    <cellStyle name="Normal 12 11" xfId="1765"/>
    <cellStyle name="Normal 12 11 2" xfId="1766"/>
    <cellStyle name="Normal 12 11 2 2" xfId="1767"/>
    <cellStyle name="Normal 12 11 2 2 2" xfId="30501"/>
    <cellStyle name="Normal 12 11 2 3" xfId="30500"/>
    <cellStyle name="Normal 12 11 3" xfId="1768"/>
    <cellStyle name="Normal 12 11 3 2" xfId="30502"/>
    <cellStyle name="Normal 12 11 4" xfId="30499"/>
    <cellStyle name="Normal 12 12" xfId="1769"/>
    <cellStyle name="Normal 12 12 2" xfId="1770"/>
    <cellStyle name="Normal 12 12 3" xfId="1771"/>
    <cellStyle name="Normal 12 12 3 2" xfId="30503"/>
    <cellStyle name="Normal 12 13" xfId="1772"/>
    <cellStyle name="Normal 12 13 2" xfId="30504"/>
    <cellStyle name="Normal 12 14" xfId="1773"/>
    <cellStyle name="Normal 12 14 2" xfId="1774"/>
    <cellStyle name="Normal 12 14 3" xfId="1775"/>
    <cellStyle name="Normal 12 15" xfId="1776"/>
    <cellStyle name="Normal 12 2" xfId="1777"/>
    <cellStyle name="Normal 12 2 2" xfId="1778"/>
    <cellStyle name="Normal 12 2 2 2" xfId="1779"/>
    <cellStyle name="Normal 12 2 2 2 2" xfId="1780"/>
    <cellStyle name="Normal 12 2 2 2 2 2" xfId="30507"/>
    <cellStyle name="Normal 12 2 2 2 3" xfId="30506"/>
    <cellStyle name="Normal 12 2 2 3" xfId="1781"/>
    <cellStyle name="Normal 12 2 2 3 2" xfId="30508"/>
    <cellStyle name="Normal 12 2 2 4" xfId="30505"/>
    <cellStyle name="Normal 12 2 3" xfId="1782"/>
    <cellStyle name="Normal 12 2 3 2" xfId="1783"/>
    <cellStyle name="Normal 12 2 3 2 2" xfId="1784"/>
    <cellStyle name="Normal 12 2 3 2 2 2" xfId="30511"/>
    <cellStyle name="Normal 12 2 3 2 3" xfId="30510"/>
    <cellStyle name="Normal 12 2 3 3" xfId="1785"/>
    <cellStyle name="Normal 12 2 3 3 2" xfId="30512"/>
    <cellStyle name="Normal 12 2 3 4" xfId="30509"/>
    <cellStyle name="Normal 12 2 4" xfId="1786"/>
    <cellStyle name="Normal 12 2 4 2" xfId="1787"/>
    <cellStyle name="Normal 12 2 4 2 2" xfId="1788"/>
    <cellStyle name="Normal 12 2 4 2 2 2" xfId="30515"/>
    <cellStyle name="Normal 12 2 4 2 3" xfId="30514"/>
    <cellStyle name="Normal 12 2 4 3" xfId="1789"/>
    <cellStyle name="Normal 12 2 4 3 2" xfId="30516"/>
    <cellStyle name="Normal 12 2 4 4" xfId="30513"/>
    <cellStyle name="Normal 12 2 5" xfId="1790"/>
    <cellStyle name="Normal 12 2 5 2" xfId="1791"/>
    <cellStyle name="Normal 12 2 5 2 2" xfId="1792"/>
    <cellStyle name="Normal 12 2 5 2 2 2" xfId="30519"/>
    <cellStyle name="Normal 12 2 5 2 3" xfId="30518"/>
    <cellStyle name="Normal 12 2 5 3" xfId="1793"/>
    <cellStyle name="Normal 12 2 5 3 2" xfId="30520"/>
    <cellStyle name="Normal 12 2 5 4" xfId="30517"/>
    <cellStyle name="Normal 12 2 6" xfId="1794"/>
    <cellStyle name="Normal 12 2 7" xfId="1795"/>
    <cellStyle name="Normal 12 2 7 2" xfId="30521"/>
    <cellStyle name="Normal 12 2 8" xfId="1796"/>
    <cellStyle name="Normal 12 3" xfId="1797"/>
    <cellStyle name="Normal 12 3 10" xfId="1798"/>
    <cellStyle name="Normal 12 3 10 2" xfId="1799"/>
    <cellStyle name="Normal 12 3 10 2 2" xfId="30523"/>
    <cellStyle name="Normal 12 3 10 3" xfId="30522"/>
    <cellStyle name="Normal 12 3 11" xfId="1800"/>
    <cellStyle name="Normal 12 3 11 2" xfId="1801"/>
    <cellStyle name="Normal 12 3 11 2 2" xfId="30525"/>
    <cellStyle name="Normal 12 3 11 3" xfId="30524"/>
    <cellStyle name="Normal 12 3 12" xfId="1802"/>
    <cellStyle name="Normal 12 3 12 2" xfId="1803"/>
    <cellStyle name="Normal 12 3 12 2 2" xfId="30527"/>
    <cellStyle name="Normal 12 3 12 3" xfId="30526"/>
    <cellStyle name="Normal 12 3 13" xfId="1804"/>
    <cellStyle name="Normal 12 3 13 2" xfId="1805"/>
    <cellStyle name="Normal 12 3 13 2 2" xfId="30529"/>
    <cellStyle name="Normal 12 3 13 3" xfId="30528"/>
    <cellStyle name="Normal 12 3 14" xfId="1806"/>
    <cellStyle name="Normal 12 3 14 2" xfId="1807"/>
    <cellStyle name="Normal 12 3 14 2 2" xfId="30531"/>
    <cellStyle name="Normal 12 3 14 3" xfId="30530"/>
    <cellStyle name="Normal 12 3 15" xfId="1808"/>
    <cellStyle name="Normal 12 3 15 2" xfId="1809"/>
    <cellStyle name="Normal 12 3 15 2 2" xfId="30533"/>
    <cellStyle name="Normal 12 3 15 3" xfId="30532"/>
    <cellStyle name="Normal 12 3 16" xfId="1810"/>
    <cellStyle name="Normal 12 3 16 2" xfId="1811"/>
    <cellStyle name="Normal 12 3 16 2 2" xfId="30535"/>
    <cellStyle name="Normal 12 3 16 3" xfId="30534"/>
    <cellStyle name="Normal 12 3 17" xfId="1812"/>
    <cellStyle name="Normal 12 3 17 2" xfId="1813"/>
    <cellStyle name="Normal 12 3 17 2 2" xfId="30537"/>
    <cellStyle name="Normal 12 3 17 3" xfId="30536"/>
    <cellStyle name="Normal 12 3 18" xfId="1814"/>
    <cellStyle name="Normal 12 3 18 2" xfId="1815"/>
    <cellStyle name="Normal 12 3 18 2 2" xfId="30539"/>
    <cellStyle name="Normal 12 3 18 3" xfId="30538"/>
    <cellStyle name="Normal 12 3 19" xfId="1816"/>
    <cellStyle name="Normal 12 3 19 2" xfId="1817"/>
    <cellStyle name="Normal 12 3 19 2 2" xfId="30541"/>
    <cellStyle name="Normal 12 3 19 3" xfId="30540"/>
    <cellStyle name="Normal 12 3 2" xfId="1818"/>
    <cellStyle name="Normal 12 3 2 10" xfId="1819"/>
    <cellStyle name="Normal 12 3 2 10 2" xfId="30543"/>
    <cellStyle name="Normal 12 3 2 11" xfId="1820"/>
    <cellStyle name="Normal 12 3 2 11 2" xfId="30544"/>
    <cellStyle name="Normal 12 3 2 12" xfId="1821"/>
    <cellStyle name="Normal 12 3 2 12 2" xfId="30545"/>
    <cellStyle name="Normal 12 3 2 13" xfId="1822"/>
    <cellStyle name="Normal 12 3 2 13 2" xfId="30546"/>
    <cellStyle name="Normal 12 3 2 14" xfId="1823"/>
    <cellStyle name="Normal 12 3 2 14 2" xfId="30547"/>
    <cellStyle name="Normal 12 3 2 15" xfId="1824"/>
    <cellStyle name="Normal 12 3 2 15 2" xfId="30548"/>
    <cellStyle name="Normal 12 3 2 16" xfId="1825"/>
    <cellStyle name="Normal 12 3 2 16 2" xfId="30549"/>
    <cellStyle name="Normal 12 3 2 17" xfId="1826"/>
    <cellStyle name="Normal 12 3 2 17 2" xfId="30550"/>
    <cellStyle name="Normal 12 3 2 18" xfId="1827"/>
    <cellStyle name="Normal 12 3 2 18 2" xfId="30551"/>
    <cellStyle name="Normal 12 3 2 19" xfId="1828"/>
    <cellStyle name="Normal 12 3 2 19 2" xfId="30552"/>
    <cellStyle name="Normal 12 3 2 2" xfId="1829"/>
    <cellStyle name="Normal 12 3 2 2 2" xfId="30553"/>
    <cellStyle name="Normal 12 3 2 20" xfId="30542"/>
    <cellStyle name="Normal 12 3 2 3" xfId="1830"/>
    <cellStyle name="Normal 12 3 2 3 2" xfId="30554"/>
    <cellStyle name="Normal 12 3 2 4" xfId="1831"/>
    <cellStyle name="Normal 12 3 2 4 2" xfId="30555"/>
    <cellStyle name="Normal 12 3 2 5" xfId="1832"/>
    <cellStyle name="Normal 12 3 2 5 2" xfId="30556"/>
    <cellStyle name="Normal 12 3 2 6" xfId="1833"/>
    <cellStyle name="Normal 12 3 2 6 2" xfId="30557"/>
    <cellStyle name="Normal 12 3 2 7" xfId="1834"/>
    <cellStyle name="Normal 12 3 2 7 2" xfId="30558"/>
    <cellStyle name="Normal 12 3 2 8" xfId="1835"/>
    <cellStyle name="Normal 12 3 2 8 2" xfId="30559"/>
    <cellStyle name="Normal 12 3 2 9" xfId="1836"/>
    <cellStyle name="Normal 12 3 2 9 2" xfId="30560"/>
    <cellStyle name="Normal 12 3 20" xfId="1837"/>
    <cellStyle name="Normal 12 3 20 2" xfId="1838"/>
    <cellStyle name="Normal 12 3 20 2 2" xfId="30562"/>
    <cellStyle name="Normal 12 3 20 3" xfId="30561"/>
    <cellStyle name="Normal 12 3 21" xfId="1839"/>
    <cellStyle name="Normal 12 3 21 2" xfId="1840"/>
    <cellStyle name="Normal 12 3 21 2 2" xfId="30564"/>
    <cellStyle name="Normal 12 3 21 3" xfId="30563"/>
    <cellStyle name="Normal 12 3 22" xfId="1841"/>
    <cellStyle name="Normal 12 3 22 2" xfId="1842"/>
    <cellStyle name="Normal 12 3 22 2 2" xfId="30566"/>
    <cellStyle name="Normal 12 3 22 3" xfId="30565"/>
    <cellStyle name="Normal 12 3 23" xfId="1843"/>
    <cellStyle name="Normal 12 3 24" xfId="1844"/>
    <cellStyle name="Normal 12 3 3" xfId="1845"/>
    <cellStyle name="Normal 12 3 3 2" xfId="1846"/>
    <cellStyle name="Normal 12 3 3 3" xfId="1847"/>
    <cellStyle name="Normal 12 3 3 3 2" xfId="30568"/>
    <cellStyle name="Normal 12 3 3 4" xfId="30567"/>
    <cellStyle name="Normal 12 3 4" xfId="1848"/>
    <cellStyle name="Normal 12 3 4 2" xfId="30569"/>
    <cellStyle name="Normal 12 3 5" xfId="1849"/>
    <cellStyle name="Normal 12 3 5 2" xfId="30570"/>
    <cellStyle name="Normal 12 3 6" xfId="1850"/>
    <cellStyle name="Normal 12 3 6 2" xfId="30571"/>
    <cellStyle name="Normal 12 3 7" xfId="1851"/>
    <cellStyle name="Normal 12 3 7 2" xfId="30572"/>
    <cellStyle name="Normal 12 3 8" xfId="1852"/>
    <cellStyle name="Normal 12 3 8 2" xfId="1853"/>
    <cellStyle name="Normal 12 3 8 2 2" xfId="30574"/>
    <cellStyle name="Normal 12 3 8 3" xfId="30573"/>
    <cellStyle name="Normal 12 3 9" xfId="1854"/>
    <cellStyle name="Normal 12 3 9 2" xfId="1855"/>
    <cellStyle name="Normal 12 3 9 2 2" xfId="30576"/>
    <cellStyle name="Normal 12 3 9 3" xfId="30575"/>
    <cellStyle name="Normal 12 4" xfId="1856"/>
    <cellStyle name="Normal 12 4 2" xfId="1857"/>
    <cellStyle name="Normal 12 4 2 2" xfId="1858"/>
    <cellStyle name="Normal 12 4 2 2 2" xfId="30578"/>
    <cellStyle name="Normal 12 4 2 3" xfId="30577"/>
    <cellStyle name="Normal 12 4 3" xfId="1859"/>
    <cellStyle name="Normal 12 4 4" xfId="1860"/>
    <cellStyle name="Normal 12 4 4 2" xfId="30579"/>
    <cellStyle name="Normal 12 4 5" xfId="1861"/>
    <cellStyle name="Normal 12 4 5 2" xfId="1862"/>
    <cellStyle name="Normal 12 4 5 3" xfId="1863"/>
    <cellStyle name="Normal 12 4 6" xfId="1864"/>
    <cellStyle name="Normal 12 5" xfId="1865"/>
    <cellStyle name="Normal 12 5 2" xfId="1866"/>
    <cellStyle name="Normal 12 5 2 2" xfId="1867"/>
    <cellStyle name="Normal 12 5 2 2 2" xfId="30582"/>
    <cellStyle name="Normal 12 5 2 3" xfId="30581"/>
    <cellStyle name="Normal 12 5 3" xfId="1868"/>
    <cellStyle name="Normal 12 5 3 2" xfId="30583"/>
    <cellStyle name="Normal 12 5 4" xfId="30580"/>
    <cellStyle name="Normal 12 6" xfId="1869"/>
    <cellStyle name="Normal 12 6 2" xfId="1870"/>
    <cellStyle name="Normal 12 6 2 2" xfId="1871"/>
    <cellStyle name="Normal 12 6 2 2 2" xfId="30586"/>
    <cellStyle name="Normal 12 6 2 3" xfId="30585"/>
    <cellStyle name="Normal 12 6 3" xfId="1872"/>
    <cellStyle name="Normal 12 6 3 2" xfId="30587"/>
    <cellStyle name="Normal 12 6 4" xfId="30584"/>
    <cellStyle name="Normal 12 7" xfId="1873"/>
    <cellStyle name="Normal 12 7 2" xfId="1874"/>
    <cellStyle name="Normal 12 7 2 2" xfId="1875"/>
    <cellStyle name="Normal 12 7 2 2 2" xfId="30590"/>
    <cellStyle name="Normal 12 7 2 3" xfId="30589"/>
    <cellStyle name="Normal 12 7 3" xfId="1876"/>
    <cellStyle name="Normal 12 7 3 2" xfId="30591"/>
    <cellStyle name="Normal 12 7 4" xfId="30588"/>
    <cellStyle name="Normal 12 8" xfId="1877"/>
    <cellStyle name="Normal 12 8 2" xfId="1878"/>
    <cellStyle name="Normal 12 8 2 2" xfId="30593"/>
    <cellStyle name="Normal 12 8 3" xfId="30592"/>
    <cellStyle name="Normal 12 9" xfId="1879"/>
    <cellStyle name="Normal 12 9 2" xfId="1880"/>
    <cellStyle name="Normal 12 9 2 2" xfId="30595"/>
    <cellStyle name="Normal 12 9 3" xfId="30594"/>
    <cellStyle name="Normal 13" xfId="1881"/>
    <cellStyle name="Normal 13 10" xfId="1882"/>
    <cellStyle name="Normal 13 10 2" xfId="1883"/>
    <cellStyle name="Normal 13 10 2 2" xfId="30597"/>
    <cellStyle name="Normal 13 10 3" xfId="30596"/>
    <cellStyle name="Normal 13 11" xfId="1884"/>
    <cellStyle name="Normal 13 11 2" xfId="30598"/>
    <cellStyle name="Normal 13 12" xfId="1885"/>
    <cellStyle name="Normal 13 12 2" xfId="30599"/>
    <cellStyle name="Normal 13 13" xfId="1886"/>
    <cellStyle name="Normal 13 13 2" xfId="1887"/>
    <cellStyle name="Normal 13 13 3" xfId="1888"/>
    <cellStyle name="Normal 13 14" xfId="1889"/>
    <cellStyle name="Normal 13 14 2" xfId="1890"/>
    <cellStyle name="Normal 13 14 3" xfId="1891"/>
    <cellStyle name="Normal 13 15" xfId="1892"/>
    <cellStyle name="Normal 13 16" xfId="1893"/>
    <cellStyle name="Normal 13 17" xfId="1894"/>
    <cellStyle name="Normal 13 2" xfId="1895"/>
    <cellStyle name="Normal 13 2 2" xfId="1896"/>
    <cellStyle name="Normal 13 2 2 2" xfId="1897"/>
    <cellStyle name="Normal 13 2 2 2 2" xfId="30600"/>
    <cellStyle name="Normal 13 2 2 3" xfId="1898"/>
    <cellStyle name="Normal 13 2 2 4" xfId="1899"/>
    <cellStyle name="Normal 13 2 3" xfId="1900"/>
    <cellStyle name="Normal 13 2 3 2" xfId="1901"/>
    <cellStyle name="Normal 13 2 3 2 2" xfId="30601"/>
    <cellStyle name="Normal 13 2 3 3" xfId="1902"/>
    <cellStyle name="Normal 13 2 4" xfId="1903"/>
    <cellStyle name="Normal 13 2 4 2" xfId="30602"/>
    <cellStyle name="Normal 13 2 5" xfId="1904"/>
    <cellStyle name="Normal 13 2 5 2" xfId="30603"/>
    <cellStyle name="Normal 13 2 6" xfId="1905"/>
    <cellStyle name="Normal 13 3" xfId="1906"/>
    <cellStyle name="Normal 13 3 2" xfId="1907"/>
    <cellStyle name="Normal 13 3 2 2" xfId="1908"/>
    <cellStyle name="Normal 13 3 2 2 2" xfId="30605"/>
    <cellStyle name="Normal 13 3 2 3" xfId="30604"/>
    <cellStyle name="Normal 13 3 3" xfId="1909"/>
    <cellStyle name="Normal 13 3 3 2" xfId="1910"/>
    <cellStyle name="Normal 13 3 3 2 2" xfId="30607"/>
    <cellStyle name="Normal 13 3 3 3" xfId="1911"/>
    <cellStyle name="Normal 13 3 3 3 2" xfId="30608"/>
    <cellStyle name="Normal 13 3 3 4" xfId="30606"/>
    <cellStyle name="Normal 13 3 4" xfId="1912"/>
    <cellStyle name="Normal 13 4" xfId="1913"/>
    <cellStyle name="Normal 13 4 2" xfId="1914"/>
    <cellStyle name="Normal 13 4 2 2" xfId="1915"/>
    <cellStyle name="Normal 13 4 2 2 2" xfId="30610"/>
    <cellStyle name="Normal 13 4 2 3" xfId="30609"/>
    <cellStyle name="Normal 13 4 3" xfId="1916"/>
    <cellStyle name="Normal 13 4 3 2" xfId="30611"/>
    <cellStyle name="Normal 13 4 4" xfId="1917"/>
    <cellStyle name="Normal 13 4 5" xfId="1918"/>
    <cellStyle name="Normal 13 5" xfId="1919"/>
    <cellStyle name="Normal 13 5 2" xfId="1920"/>
    <cellStyle name="Normal 13 5 2 2" xfId="1921"/>
    <cellStyle name="Normal 13 5 2 2 2" xfId="30613"/>
    <cellStyle name="Normal 13 5 2 3" xfId="30612"/>
    <cellStyle name="Normal 13 5 3" xfId="1922"/>
    <cellStyle name="Normal 13 5 3 2" xfId="30614"/>
    <cellStyle name="Normal 13 5 4" xfId="1923"/>
    <cellStyle name="Normal 13 5 4 2" xfId="30615"/>
    <cellStyle name="Normal 13 5 5" xfId="1924"/>
    <cellStyle name="Normal 13 6" xfId="1925"/>
    <cellStyle name="Normal 13 6 2" xfId="1926"/>
    <cellStyle name="Normal 13 6 2 2" xfId="1927"/>
    <cellStyle name="Normal 13 6 2 2 2" xfId="30617"/>
    <cellStyle name="Normal 13 6 2 3" xfId="30616"/>
    <cellStyle name="Normal 13 6 3" xfId="1928"/>
    <cellStyle name="Normal 13 6 3 2" xfId="30618"/>
    <cellStyle name="Normal 13 6 4" xfId="1929"/>
    <cellStyle name="Normal 13 6 4 2" xfId="30619"/>
    <cellStyle name="Normal 13 6 5" xfId="1930"/>
    <cellStyle name="Normal 13 7" xfId="1931"/>
    <cellStyle name="Normal 13 7 2" xfId="1932"/>
    <cellStyle name="Normal 13 7 2 2" xfId="1933"/>
    <cellStyle name="Normal 13 7 2 2 2" xfId="30621"/>
    <cellStyle name="Normal 13 7 2 3" xfId="30620"/>
    <cellStyle name="Normal 13 7 3" xfId="1934"/>
    <cellStyle name="Normal 13 7 3 2" xfId="30622"/>
    <cellStyle name="Normal 13 7 4" xfId="1935"/>
    <cellStyle name="Normal 13 7 4 2" xfId="30623"/>
    <cellStyle name="Normal 13 7 5" xfId="1936"/>
    <cellStyle name="Normal 13 8" xfId="1937"/>
    <cellStyle name="Normal 13 8 2" xfId="1938"/>
    <cellStyle name="Normal 13 8 2 2" xfId="1939"/>
    <cellStyle name="Normal 13 8 2 2 2" xfId="30625"/>
    <cellStyle name="Normal 13 8 2 3" xfId="30624"/>
    <cellStyle name="Normal 13 8 3" xfId="1940"/>
    <cellStyle name="Normal 13 8 3 2" xfId="30626"/>
    <cellStyle name="Normal 13 8 4" xfId="1941"/>
    <cellStyle name="Normal 13 8 4 2" xfId="30627"/>
    <cellStyle name="Normal 13 8 5" xfId="1942"/>
    <cellStyle name="Normal 13 9" xfId="1943"/>
    <cellStyle name="Normal 13 9 2" xfId="1944"/>
    <cellStyle name="Normal 13 9 2 2" xfId="1945"/>
    <cellStyle name="Normal 13 9 2 2 2" xfId="30630"/>
    <cellStyle name="Normal 13 9 2 3" xfId="30629"/>
    <cellStyle name="Normal 13 9 3" xfId="1946"/>
    <cellStyle name="Normal 13 9 3 2" xfId="30631"/>
    <cellStyle name="Normal 13 9 4" xfId="30628"/>
    <cellStyle name="Normal 14" xfId="1947"/>
    <cellStyle name="Normal 14 10" xfId="1948"/>
    <cellStyle name="Normal 14 10 2" xfId="1949"/>
    <cellStyle name="Normal 14 10 2 2" xfId="30632"/>
    <cellStyle name="Normal 14 10 3" xfId="1950"/>
    <cellStyle name="Normal 14 10 3 2" xfId="30633"/>
    <cellStyle name="Normal 14 10 4" xfId="1951"/>
    <cellStyle name="Normal 14 11" xfId="1952"/>
    <cellStyle name="Normal 14 11 2" xfId="30634"/>
    <cellStyle name="Normal 14 12" xfId="1953"/>
    <cellStyle name="Normal 14 12 2" xfId="30635"/>
    <cellStyle name="Normal 14 13" xfId="1954"/>
    <cellStyle name="Normal 14 13 2" xfId="1955"/>
    <cellStyle name="Normal 14 13 3" xfId="1956"/>
    <cellStyle name="Normal 14 14" xfId="1957"/>
    <cellStyle name="Normal 14 14 2" xfId="1958"/>
    <cellStyle name="Normal 14 14 2 2" xfId="30637"/>
    <cellStyle name="Normal 14 14 3" xfId="30636"/>
    <cellStyle name="Normal 14 15" xfId="1959"/>
    <cellStyle name="Normal 14 16" xfId="1960"/>
    <cellStyle name="Normal 14 17" xfId="1961"/>
    <cellStyle name="Normal 14 2" xfId="1962"/>
    <cellStyle name="Normal 14 2 2" xfId="1963"/>
    <cellStyle name="Normal 14 2 3" xfId="1964"/>
    <cellStyle name="Normal 14 2 3 2" xfId="30638"/>
    <cellStyle name="Normal 14 2 4" xfId="1965"/>
    <cellStyle name="Normal 14 2 4 2" xfId="30639"/>
    <cellStyle name="Normal 14 2 5" xfId="1966"/>
    <cellStyle name="Normal 14 2 6" xfId="1967"/>
    <cellStyle name="Normal 14 2 7" xfId="1968"/>
    <cellStyle name="Normal 14 3" xfId="1969"/>
    <cellStyle name="Normal 14 3 2" xfId="1970"/>
    <cellStyle name="Normal 14 3 2 2" xfId="1971"/>
    <cellStyle name="Normal 14 3 2 2 2" xfId="30641"/>
    <cellStyle name="Normal 14 3 2 3" xfId="30640"/>
    <cellStyle name="Normal 14 3 3" xfId="1972"/>
    <cellStyle name="Normal 14 3 3 2" xfId="1973"/>
    <cellStyle name="Normal 14 3 3 3" xfId="1974"/>
    <cellStyle name="Normal 14 3 3 3 2" xfId="30642"/>
    <cellStyle name="Normal 14 3 4" xfId="1975"/>
    <cellStyle name="Normal 14 4" xfId="1976"/>
    <cellStyle name="Normal 14 4 2" xfId="1977"/>
    <cellStyle name="Normal 14 4 2 2" xfId="1978"/>
    <cellStyle name="Normal 14 4 2 2 2" xfId="30644"/>
    <cellStyle name="Normal 14 4 2 3" xfId="30643"/>
    <cellStyle name="Normal 14 4 3" xfId="1979"/>
    <cellStyle name="Normal 14 4 3 2" xfId="1980"/>
    <cellStyle name="Normal 14 4 3 2 2" xfId="30646"/>
    <cellStyle name="Normal 14 4 3 3" xfId="1981"/>
    <cellStyle name="Normal 14 4 3 3 2" xfId="30647"/>
    <cellStyle name="Normal 14 4 3 4" xfId="30645"/>
    <cellStyle name="Normal 14 4 4" xfId="1982"/>
    <cellStyle name="Normal 14 5" xfId="1983"/>
    <cellStyle name="Normal 14 5 2" xfId="1984"/>
    <cellStyle name="Normal 14 5 2 2" xfId="30648"/>
    <cellStyle name="Normal 14 5 3" xfId="1985"/>
    <cellStyle name="Normal 14 5 4" xfId="1986"/>
    <cellStyle name="Normal 14 5 5" xfId="1987"/>
    <cellStyle name="Normal 14 6" xfId="1988"/>
    <cellStyle name="Normal 14 6 2" xfId="1989"/>
    <cellStyle name="Normal 14 6 2 2" xfId="1990"/>
    <cellStyle name="Normal 14 6 2 2 2" xfId="30650"/>
    <cellStyle name="Normal 14 6 2 3" xfId="30649"/>
    <cellStyle name="Normal 14 6 3" xfId="1991"/>
    <cellStyle name="Normal 14 6 3 2" xfId="30651"/>
    <cellStyle name="Normal 14 6 4" xfId="1992"/>
    <cellStyle name="Normal 14 6 4 2" xfId="30652"/>
    <cellStyle name="Normal 14 6 5" xfId="1993"/>
    <cellStyle name="Normal 14 6 6" xfId="1994"/>
    <cellStyle name="Normal 14 6 7" xfId="1995"/>
    <cellStyle name="Normal 14 7" xfId="1996"/>
    <cellStyle name="Normal 14 7 2" xfId="1997"/>
    <cellStyle name="Normal 14 7 2 2" xfId="30653"/>
    <cellStyle name="Normal 14 7 3" xfId="1998"/>
    <cellStyle name="Normal 14 7 4" xfId="1999"/>
    <cellStyle name="Normal 14 7 5" xfId="2000"/>
    <cellStyle name="Normal 14 8" xfId="2001"/>
    <cellStyle name="Normal 14 8 2" xfId="2002"/>
    <cellStyle name="Normal 14 8 2 2" xfId="2003"/>
    <cellStyle name="Normal 14 8 2 2 2" xfId="30655"/>
    <cellStyle name="Normal 14 8 2 3" xfId="30654"/>
    <cellStyle name="Normal 14 8 3" xfId="2004"/>
    <cellStyle name="Normal 14 8 3 2" xfId="30656"/>
    <cellStyle name="Normal 14 8 4" xfId="2005"/>
    <cellStyle name="Normal 14 8 4 2" xfId="30657"/>
    <cellStyle name="Normal 14 8 5" xfId="2006"/>
    <cellStyle name="Normal 14 9" xfId="2007"/>
    <cellStyle name="Normal 14 9 2" xfId="2008"/>
    <cellStyle name="Normal 14 9 2 2" xfId="2009"/>
    <cellStyle name="Normal 14 9 2 2 2" xfId="30660"/>
    <cellStyle name="Normal 14 9 2 3" xfId="30659"/>
    <cellStyle name="Normal 14 9 3" xfId="2010"/>
    <cellStyle name="Normal 14 9 3 2" xfId="30661"/>
    <cellStyle name="Normal 14 9 4" xfId="2011"/>
    <cellStyle name="Normal 14 9 4 2" xfId="30662"/>
    <cellStyle name="Normal 14 9 5" xfId="30658"/>
    <cellStyle name="Normal 15" xfId="2012"/>
    <cellStyle name="Normal 15 10" xfId="2013"/>
    <cellStyle name="Normal 15 10 2" xfId="2014"/>
    <cellStyle name="Normal 15 10 2 2" xfId="2015"/>
    <cellStyle name="Normal 15 10 2 2 2" xfId="30665"/>
    <cellStyle name="Normal 15 10 2 3" xfId="30664"/>
    <cellStyle name="Normal 15 10 3" xfId="2016"/>
    <cellStyle name="Normal 15 10 3 2" xfId="2017"/>
    <cellStyle name="Normal 15 10 3 2 2" xfId="30667"/>
    <cellStyle name="Normal 15 10 3 3" xfId="30666"/>
    <cellStyle name="Normal 15 10 4" xfId="2018"/>
    <cellStyle name="Normal 15 10 4 2" xfId="30668"/>
    <cellStyle name="Normal 15 10 5" xfId="30663"/>
    <cellStyle name="Normal 15 11" xfId="2019"/>
    <cellStyle name="Normal 15 11 2" xfId="2020"/>
    <cellStyle name="Normal 15 11 2 2" xfId="30670"/>
    <cellStyle name="Normal 15 11 3" xfId="30669"/>
    <cellStyle name="Normal 15 12" xfId="2021"/>
    <cellStyle name="Normal 15 12 2" xfId="30671"/>
    <cellStyle name="Normal 15 13" xfId="2022"/>
    <cellStyle name="Normal 15 13 2" xfId="30672"/>
    <cellStyle name="Normal 15 14" xfId="2023"/>
    <cellStyle name="Normal 15 14 2" xfId="30673"/>
    <cellStyle name="Normal 15 15" xfId="2024"/>
    <cellStyle name="Normal 15 2" xfId="2025"/>
    <cellStyle name="Normal 15 2 2" xfId="2026"/>
    <cellStyle name="Normal 15 2 2 2" xfId="2027"/>
    <cellStyle name="Normal 15 2 2 2 2" xfId="30675"/>
    <cellStyle name="Normal 15 2 2 3" xfId="30674"/>
    <cellStyle name="Normal 15 2 3" xfId="2028"/>
    <cellStyle name="Normal 15 2 3 2" xfId="2029"/>
    <cellStyle name="Normal 15 2 3 2 2" xfId="30677"/>
    <cellStyle name="Normal 15 2 3 3" xfId="30676"/>
    <cellStyle name="Normal 15 2 4" xfId="2030"/>
    <cellStyle name="Normal 15 2 4 2" xfId="2031"/>
    <cellStyle name="Normal 15 2 4 3" xfId="2032"/>
    <cellStyle name="Normal 15 2 5" xfId="2033"/>
    <cellStyle name="Normal 15 2 5 2" xfId="30678"/>
    <cellStyle name="Normal 15 2 6" xfId="2034"/>
    <cellStyle name="Normal 15 3" xfId="2035"/>
    <cellStyle name="Normal 15 3 2" xfId="2036"/>
    <cellStyle name="Normal 15 3 2 2" xfId="2037"/>
    <cellStyle name="Normal 15 3 2 2 2" xfId="2038"/>
    <cellStyle name="Normal 15 3 2 2 2 2" xfId="30681"/>
    <cellStyle name="Normal 15 3 2 2 3" xfId="30680"/>
    <cellStyle name="Normal 15 3 2 3" xfId="2039"/>
    <cellStyle name="Normal 15 3 2 3 2" xfId="30682"/>
    <cellStyle name="Normal 15 3 2 4" xfId="30679"/>
    <cellStyle name="Normal 15 3 3" xfId="2040"/>
    <cellStyle name="Normal 15 3 3 2" xfId="2041"/>
    <cellStyle name="Normal 15 3 3 2 2" xfId="30684"/>
    <cellStyle name="Normal 15 3 3 3" xfId="30683"/>
    <cellStyle name="Normal 15 3 4" xfId="2042"/>
    <cellStyle name="Normal 15 3 4 2" xfId="30685"/>
    <cellStyle name="Normal 15 3 5" xfId="2043"/>
    <cellStyle name="Normal 15 3 5 2" xfId="30686"/>
    <cellStyle name="Normal 15 3 6" xfId="2044"/>
    <cellStyle name="Normal 15 4" xfId="2045"/>
    <cellStyle name="Normal 15 4 2" xfId="2046"/>
    <cellStyle name="Normal 15 4 2 2" xfId="2047"/>
    <cellStyle name="Normal 15 4 2 2 2" xfId="2048"/>
    <cellStyle name="Normal 15 4 2 2 2 2" xfId="30689"/>
    <cellStyle name="Normal 15 4 2 2 3" xfId="30688"/>
    <cellStyle name="Normal 15 4 2 3" xfId="2049"/>
    <cellStyle name="Normal 15 4 2 3 2" xfId="30690"/>
    <cellStyle name="Normal 15 4 2 4" xfId="30687"/>
    <cellStyle name="Normal 15 4 3" xfId="2050"/>
    <cellStyle name="Normal 15 4 3 2" xfId="2051"/>
    <cellStyle name="Normal 15 4 3 2 2" xfId="30692"/>
    <cellStyle name="Normal 15 4 3 3" xfId="30691"/>
    <cellStyle name="Normal 15 4 4" xfId="2052"/>
    <cellStyle name="Normal 15 4 4 2" xfId="30693"/>
    <cellStyle name="Normal 15 4 5" xfId="2053"/>
    <cellStyle name="Normal 15 4 5 2" xfId="30694"/>
    <cellStyle name="Normal 15 4 6" xfId="2054"/>
    <cellStyle name="Normal 15 5" xfId="2055"/>
    <cellStyle name="Normal 15 5 2" xfId="2056"/>
    <cellStyle name="Normal 15 5 2 2" xfId="2057"/>
    <cellStyle name="Normal 15 5 2 2 2" xfId="30696"/>
    <cellStyle name="Normal 15 5 2 3" xfId="30695"/>
    <cellStyle name="Normal 15 5 3" xfId="2058"/>
    <cellStyle name="Normal 15 5 3 2" xfId="2059"/>
    <cellStyle name="Normal 15 5 3 2 2" xfId="30698"/>
    <cellStyle name="Normal 15 5 3 3" xfId="30697"/>
    <cellStyle name="Normal 15 5 4" xfId="2060"/>
    <cellStyle name="Normal 15 5 4 2" xfId="2061"/>
    <cellStyle name="Normal 15 5 4 3" xfId="2062"/>
    <cellStyle name="Normal 15 5 5" xfId="2063"/>
    <cellStyle name="Normal 15 5 5 2" xfId="30699"/>
    <cellStyle name="Normal 15 5 6" xfId="2064"/>
    <cellStyle name="Normal 15 6" xfId="2065"/>
    <cellStyle name="Normal 15 6 2" xfId="2066"/>
    <cellStyle name="Normal 15 6 2 2" xfId="2067"/>
    <cellStyle name="Normal 15 6 2 2 2" xfId="30701"/>
    <cellStyle name="Normal 15 6 2 3" xfId="30700"/>
    <cellStyle name="Normal 15 6 3" xfId="2068"/>
    <cellStyle name="Normal 15 6 3 2" xfId="2069"/>
    <cellStyle name="Normal 15 6 3 2 2" xfId="30703"/>
    <cellStyle name="Normal 15 6 3 3" xfId="30702"/>
    <cellStyle name="Normal 15 6 4" xfId="2070"/>
    <cellStyle name="Normal 15 6 4 2" xfId="2071"/>
    <cellStyle name="Normal 15 6 4 3" xfId="2072"/>
    <cellStyle name="Normal 15 6 5" xfId="2073"/>
    <cellStyle name="Normal 15 6 5 2" xfId="30704"/>
    <cellStyle name="Normal 15 6 6" xfId="2074"/>
    <cellStyle name="Normal 15 7" xfId="2075"/>
    <cellStyle name="Normal 15 7 2" xfId="2076"/>
    <cellStyle name="Normal 15 7 2 2" xfId="2077"/>
    <cellStyle name="Normal 15 7 2 2 2" xfId="30707"/>
    <cellStyle name="Normal 15 7 2 3" xfId="30706"/>
    <cellStyle name="Normal 15 7 3" xfId="2078"/>
    <cellStyle name="Normal 15 7 3 2" xfId="2079"/>
    <cellStyle name="Normal 15 7 3 2 2" xfId="30709"/>
    <cellStyle name="Normal 15 7 3 3" xfId="30708"/>
    <cellStyle name="Normal 15 7 4" xfId="2080"/>
    <cellStyle name="Normal 15 7 4 2" xfId="2081"/>
    <cellStyle name="Normal 15 7 4 3" xfId="2082"/>
    <cellStyle name="Normal 15 7 5" xfId="2083"/>
    <cellStyle name="Normal 15 7 5 2" xfId="30710"/>
    <cellStyle name="Normal 15 7 6" xfId="30705"/>
    <cellStyle name="Normal 15 8" xfId="2084"/>
    <cellStyle name="Normal 15 8 2" xfId="2085"/>
    <cellStyle name="Normal 15 8 2 2" xfId="2086"/>
    <cellStyle name="Normal 15 8 2 2 2" xfId="2087"/>
    <cellStyle name="Normal 15 8 2 2 2 2" xfId="30714"/>
    <cellStyle name="Normal 15 8 2 2 3" xfId="30713"/>
    <cellStyle name="Normal 15 8 2 3" xfId="2088"/>
    <cellStyle name="Normal 15 8 2 3 2" xfId="30715"/>
    <cellStyle name="Normal 15 8 2 4" xfId="30712"/>
    <cellStyle name="Normal 15 8 3" xfId="2089"/>
    <cellStyle name="Normal 15 8 3 2" xfId="2090"/>
    <cellStyle name="Normal 15 8 3 2 2" xfId="30717"/>
    <cellStyle name="Normal 15 8 3 3" xfId="30716"/>
    <cellStyle name="Normal 15 8 4" xfId="2091"/>
    <cellStyle name="Normal 15 8 4 2" xfId="30718"/>
    <cellStyle name="Normal 15 8 5" xfId="2092"/>
    <cellStyle name="Normal 15 8 5 2" xfId="30719"/>
    <cellStyle name="Normal 15 8 6" xfId="30711"/>
    <cellStyle name="Normal 15 9" xfId="2093"/>
    <cellStyle name="Normal 15 9 2" xfId="2094"/>
    <cellStyle name="Normal 15 9 2 2" xfId="2095"/>
    <cellStyle name="Normal 15 9 2 2 2" xfId="2096"/>
    <cellStyle name="Normal 15 9 2 2 2 2" xfId="30723"/>
    <cellStyle name="Normal 15 9 2 2 3" xfId="30722"/>
    <cellStyle name="Normal 15 9 2 3" xfId="2097"/>
    <cellStyle name="Normal 15 9 2 3 2" xfId="30724"/>
    <cellStyle name="Normal 15 9 2 4" xfId="30721"/>
    <cellStyle name="Normal 15 9 3" xfId="2098"/>
    <cellStyle name="Normal 15 9 3 2" xfId="2099"/>
    <cellStyle name="Normal 15 9 3 2 2" xfId="30726"/>
    <cellStyle name="Normal 15 9 3 3" xfId="30725"/>
    <cellStyle name="Normal 15 9 4" xfId="2100"/>
    <cellStyle name="Normal 15 9 4 2" xfId="30727"/>
    <cellStyle name="Normal 15 9 5" xfId="30720"/>
    <cellStyle name="Normal 16" xfId="2101"/>
    <cellStyle name="Normal 16 10" xfId="2102"/>
    <cellStyle name="Normal 16 11" xfId="2103"/>
    <cellStyle name="Normal 16 12" xfId="2104"/>
    <cellStyle name="Normal 16 2" xfId="2105"/>
    <cellStyle name="Normal 16 2 2" xfId="2106"/>
    <cellStyle name="Normal 16 2 2 2" xfId="2107"/>
    <cellStyle name="Normal 16 2 2 2 2" xfId="30728"/>
    <cellStyle name="Normal 16 2 2 3" xfId="2108"/>
    <cellStyle name="Normal 16 2 3" xfId="2109"/>
    <cellStyle name="Normal 16 2 3 2" xfId="30729"/>
    <cellStyle name="Normal 16 2 4" xfId="2110"/>
    <cellStyle name="Normal 16 3" xfId="2111"/>
    <cellStyle name="Normal 16 3 2" xfId="2112"/>
    <cellStyle name="Normal 16 3 2 2" xfId="2113"/>
    <cellStyle name="Normal 16 3 2 2 2" xfId="30730"/>
    <cellStyle name="Normal 16 3 2 3" xfId="2114"/>
    <cellStyle name="Normal 16 3 3" xfId="2115"/>
    <cellStyle name="Normal 16 3 3 2" xfId="30731"/>
    <cellStyle name="Normal 16 3 4" xfId="2116"/>
    <cellStyle name="Normal 16 4" xfId="2117"/>
    <cellStyle name="Normal 16 4 2" xfId="2118"/>
    <cellStyle name="Normal 16 4 2 2" xfId="2119"/>
    <cellStyle name="Normal 16 4 2 2 2" xfId="30732"/>
    <cellStyle name="Normal 16 4 2 3" xfId="2120"/>
    <cellStyle name="Normal 16 4 3" xfId="2121"/>
    <cellStyle name="Normal 16 4 3 2" xfId="30733"/>
    <cellStyle name="Normal 16 4 4" xfId="2122"/>
    <cellStyle name="Normal 16 5" xfId="2123"/>
    <cellStyle name="Normal 16 5 2" xfId="2124"/>
    <cellStyle name="Normal 16 5 2 2" xfId="2125"/>
    <cellStyle name="Normal 16 5 2 2 2" xfId="30734"/>
    <cellStyle name="Normal 16 5 2 3" xfId="2126"/>
    <cellStyle name="Normal 16 5 3" xfId="2127"/>
    <cellStyle name="Normal 16 5 3 2" xfId="30735"/>
    <cellStyle name="Normal 16 5 4" xfId="2128"/>
    <cellStyle name="Normal 16 6" xfId="2129"/>
    <cellStyle name="Normal 16 6 2" xfId="2130"/>
    <cellStyle name="Normal 16 6 2 2" xfId="2131"/>
    <cellStyle name="Normal 16 6 2 3" xfId="2132"/>
    <cellStyle name="Normal 16 6 2 3 2" xfId="30736"/>
    <cellStyle name="Normal 16 6 3" xfId="2133"/>
    <cellStyle name="Normal 16 6 3 2" xfId="30737"/>
    <cellStyle name="Normal 16 6 4" xfId="2134"/>
    <cellStyle name="Normal 16 7" xfId="2135"/>
    <cellStyle name="Normal 16 7 2" xfId="2136"/>
    <cellStyle name="Normal 16 7 3" xfId="2137"/>
    <cellStyle name="Normal 16 7 3 2" xfId="2138"/>
    <cellStyle name="Normal 16 7 3 3" xfId="2139"/>
    <cellStyle name="Normal 16 7 4" xfId="2140"/>
    <cellStyle name="Normal 16 8" xfId="2141"/>
    <cellStyle name="Normal 16 8 2" xfId="2142"/>
    <cellStyle name="Normal 16 8 3" xfId="2143"/>
    <cellStyle name="Normal 16 8 4" xfId="2144"/>
    <cellStyle name="Normal 16 8 4 2" xfId="30738"/>
    <cellStyle name="Normal 16 9" xfId="2145"/>
    <cellStyle name="Normal 16 9 2" xfId="30739"/>
    <cellStyle name="Normal 17" xfId="2146"/>
    <cellStyle name="Normal 17 2" xfId="2147"/>
    <cellStyle name="Normal 17 2 2" xfId="2148"/>
    <cellStyle name="Normal 17 2 2 2" xfId="2149"/>
    <cellStyle name="Normal 17 2 2 2 2" xfId="30741"/>
    <cellStyle name="Normal 17 2 2 3" xfId="30740"/>
    <cellStyle name="Normal 17 2 3" xfId="2150"/>
    <cellStyle name="Normal 17 2 3 2" xfId="30742"/>
    <cellStyle name="Normal 17 2 4" xfId="2151"/>
    <cellStyle name="Normal 17 2 4 2" xfId="30743"/>
    <cellStyle name="Normal 17 2 5" xfId="2152"/>
    <cellStyle name="Normal 17 2 5 2" xfId="2153"/>
    <cellStyle name="Normal 17 2 5 3" xfId="2154"/>
    <cellStyle name="Normal 17 2 6" xfId="2155"/>
    <cellStyle name="Normal 17 2 6 2" xfId="2156"/>
    <cellStyle name="Normal 17 2 6 3" xfId="2157"/>
    <cellStyle name="Normal 17 2 7" xfId="2158"/>
    <cellStyle name="Normal 17 2 8" xfId="2159"/>
    <cellStyle name="Normal 17 2 9" xfId="2160"/>
    <cellStyle name="Normal 17 3" xfId="2161"/>
    <cellStyle name="Normal 17 3 2" xfId="2162"/>
    <cellStyle name="Normal 17 3 2 2" xfId="2163"/>
    <cellStyle name="Normal 17 3 2 2 2" xfId="30745"/>
    <cellStyle name="Normal 17 3 2 3" xfId="30744"/>
    <cellStyle name="Normal 17 3 3" xfId="2164"/>
    <cellStyle name="Normal 17 3 3 2" xfId="30746"/>
    <cellStyle name="Normal 17 3 4" xfId="2165"/>
    <cellStyle name="Normal 17 3 4 2" xfId="2166"/>
    <cellStyle name="Normal 17 3 4 3" xfId="2167"/>
    <cellStyle name="Normal 17 3 5" xfId="2168"/>
    <cellStyle name="Normal 17 3 6" xfId="2169"/>
    <cellStyle name="Normal 17 4" xfId="2170"/>
    <cellStyle name="Normal 17 4 2" xfId="2171"/>
    <cellStyle name="Normal 17 4 2 2" xfId="2172"/>
    <cellStyle name="Normal 17 4 2 2 2" xfId="30748"/>
    <cellStyle name="Normal 17 4 2 3" xfId="30747"/>
    <cellStyle name="Normal 17 4 3" xfId="2173"/>
    <cellStyle name="Normal 17 4 3 2" xfId="30749"/>
    <cellStyle name="Normal 17 4 4" xfId="2174"/>
    <cellStyle name="Normal 17 4 4 2" xfId="2175"/>
    <cellStyle name="Normal 17 4 4 3" xfId="2176"/>
    <cellStyle name="Normal 17 4 5" xfId="2177"/>
    <cellStyle name="Normal 17 4 6" xfId="2178"/>
    <cellStyle name="Normal 17 5" xfId="2179"/>
    <cellStyle name="Normal 17 5 2" xfId="2180"/>
    <cellStyle name="Normal 17 5 2 2" xfId="2181"/>
    <cellStyle name="Normal 17 5 2 2 2" xfId="30751"/>
    <cellStyle name="Normal 17 5 2 3" xfId="30750"/>
    <cellStyle name="Normal 17 5 3" xfId="2182"/>
    <cellStyle name="Normal 17 5 3 2" xfId="30752"/>
    <cellStyle name="Normal 17 5 4" xfId="2183"/>
    <cellStyle name="Normal 17 5 4 2" xfId="2184"/>
    <cellStyle name="Normal 17 5 4 3" xfId="2185"/>
    <cellStyle name="Normal 17 5 5" xfId="2186"/>
    <cellStyle name="Normal 17 5 6" xfId="2187"/>
    <cellStyle name="Normal 17 6" xfId="2188"/>
    <cellStyle name="Normal 17 6 2" xfId="2189"/>
    <cellStyle name="Normal 17 6 2 2" xfId="30754"/>
    <cellStyle name="Normal 17 6 3" xfId="30753"/>
    <cellStyle name="Normal 17 7" xfId="2190"/>
    <cellStyle name="Normal 17 7 2" xfId="2191"/>
    <cellStyle name="Normal 17 7 2 2" xfId="30756"/>
    <cellStyle name="Normal 17 7 3" xfId="2192"/>
    <cellStyle name="Normal 17 7 3 2" xfId="30757"/>
    <cellStyle name="Normal 17 7 4" xfId="30755"/>
    <cellStyle name="Normal 17 8" xfId="2193"/>
    <cellStyle name="Normal 17 8 2" xfId="30758"/>
    <cellStyle name="Normal 17 9" xfId="2194"/>
    <cellStyle name="Normal 18" xfId="2195"/>
    <cellStyle name="Normal 18 10" xfId="2196"/>
    <cellStyle name="Normal 18 11" xfId="2197"/>
    <cellStyle name="Normal 18 2" xfId="2198"/>
    <cellStyle name="Normal 18 2 2" xfId="2199"/>
    <cellStyle name="Normal 18 2 2 2" xfId="2200"/>
    <cellStyle name="Normal 18 2 2 2 2" xfId="2201"/>
    <cellStyle name="Normal 18 2 2 2 2 2" xfId="30759"/>
    <cellStyle name="Normal 18 2 2 2 3" xfId="2202"/>
    <cellStyle name="Normal 18 2 2 3" xfId="2203"/>
    <cellStyle name="Normal 18 2 2 3 2" xfId="2204"/>
    <cellStyle name="Normal 18 2 2 3 3" xfId="2205"/>
    <cellStyle name="Normal 18 2 2 4" xfId="2206"/>
    <cellStyle name="Normal 18 2 2 5" xfId="2207"/>
    <cellStyle name="Normal 18 2 3" xfId="2208"/>
    <cellStyle name="Normal 18 2 3 2" xfId="2209"/>
    <cellStyle name="Normal 18 2 3 2 2" xfId="30760"/>
    <cellStyle name="Normal 18 2 3 3" xfId="2210"/>
    <cellStyle name="Normal 18 2 4" xfId="2211"/>
    <cellStyle name="Normal 18 2 5" xfId="2212"/>
    <cellStyle name="Normal 18 2 6" xfId="2213"/>
    <cellStyle name="Normal 18 3" xfId="2214"/>
    <cellStyle name="Normal 18 3 2" xfId="2215"/>
    <cellStyle name="Normal 18 3 2 2" xfId="2216"/>
    <cellStyle name="Normal 18 3 2 2 2" xfId="30762"/>
    <cellStyle name="Normal 18 3 2 3" xfId="30761"/>
    <cellStyle name="Normal 18 3 3" xfId="2217"/>
    <cellStyle name="Normal 18 3 3 2" xfId="30763"/>
    <cellStyle name="Normal 18 3 4" xfId="2218"/>
    <cellStyle name="Normal 18 4" xfId="2219"/>
    <cellStyle name="Normal 18 4 2" xfId="2220"/>
    <cellStyle name="Normal 18 4 2 2" xfId="2221"/>
    <cellStyle name="Normal 18 4 2 2 2" xfId="30766"/>
    <cellStyle name="Normal 18 4 2 3" xfId="30765"/>
    <cellStyle name="Normal 18 4 3" xfId="2222"/>
    <cellStyle name="Normal 18 4 3 2" xfId="30767"/>
    <cellStyle name="Normal 18 4 4" xfId="30764"/>
    <cellStyle name="Normal 18 5" xfId="2223"/>
    <cellStyle name="Normal 18 5 2" xfId="2224"/>
    <cellStyle name="Normal 18 5 2 2" xfId="2225"/>
    <cellStyle name="Normal 18 5 2 2 2" xfId="30770"/>
    <cellStyle name="Normal 18 5 2 3" xfId="30769"/>
    <cellStyle name="Normal 18 5 3" xfId="2226"/>
    <cellStyle name="Normal 18 5 3 2" xfId="30771"/>
    <cellStyle name="Normal 18 5 4" xfId="30768"/>
    <cellStyle name="Normal 18 6" xfId="2227"/>
    <cellStyle name="Normal 18 6 2" xfId="2228"/>
    <cellStyle name="Normal 18 6 2 2" xfId="30773"/>
    <cellStyle name="Normal 18 6 3" xfId="30772"/>
    <cellStyle name="Normal 18 7" xfId="2229"/>
    <cellStyle name="Normal 18 7 2" xfId="30774"/>
    <cellStyle name="Normal 18 8" xfId="2230"/>
    <cellStyle name="Normal 18 8 2" xfId="30775"/>
    <cellStyle name="Normal 18 9" xfId="2231"/>
    <cellStyle name="Normal 19" xfId="2232"/>
    <cellStyle name="Normal 19 10" xfId="2233"/>
    <cellStyle name="Normal 19 11" xfId="2234"/>
    <cellStyle name="Normal 19 2" xfId="2235"/>
    <cellStyle name="Normal 19 2 2" xfId="2236"/>
    <cellStyle name="Normal 19 2 2 2" xfId="2237"/>
    <cellStyle name="Normal 19 2 2 2 2" xfId="30777"/>
    <cellStyle name="Normal 19 2 2 3" xfId="30776"/>
    <cellStyle name="Normal 19 2 3" xfId="2238"/>
    <cellStyle name="Normal 19 2 3 2" xfId="30778"/>
    <cellStyle name="Normal 19 2 4" xfId="2239"/>
    <cellStyle name="Normal 19 3" xfId="2240"/>
    <cellStyle name="Normal 19 3 2" xfId="2241"/>
    <cellStyle name="Normal 19 3 2 2" xfId="2242"/>
    <cellStyle name="Normal 19 3 2 2 2" xfId="30781"/>
    <cellStyle name="Normal 19 3 2 3" xfId="30780"/>
    <cellStyle name="Normal 19 3 3" xfId="2243"/>
    <cellStyle name="Normal 19 3 3 2" xfId="30782"/>
    <cellStyle name="Normal 19 3 4" xfId="30779"/>
    <cellStyle name="Normal 19 4" xfId="2244"/>
    <cellStyle name="Normal 19 4 2" xfId="2245"/>
    <cellStyle name="Normal 19 4 2 2" xfId="2246"/>
    <cellStyle name="Normal 19 4 2 2 2" xfId="30785"/>
    <cellStyle name="Normal 19 4 2 3" xfId="30784"/>
    <cellStyle name="Normal 19 4 3" xfId="2247"/>
    <cellStyle name="Normal 19 4 3 2" xfId="30786"/>
    <cellStyle name="Normal 19 4 4" xfId="30783"/>
    <cellStyle name="Normal 19 5" xfId="2248"/>
    <cellStyle name="Normal 19 5 2" xfId="2249"/>
    <cellStyle name="Normal 19 5 2 2" xfId="2250"/>
    <cellStyle name="Normal 19 5 2 2 2" xfId="30789"/>
    <cellStyle name="Normal 19 5 2 3" xfId="30788"/>
    <cellStyle name="Normal 19 5 3" xfId="2251"/>
    <cellStyle name="Normal 19 5 3 2" xfId="30790"/>
    <cellStyle name="Normal 19 5 4" xfId="30787"/>
    <cellStyle name="Normal 19 6" xfId="2252"/>
    <cellStyle name="Normal 19 6 2" xfId="2253"/>
    <cellStyle name="Normal 19 6 2 2" xfId="30792"/>
    <cellStyle name="Normal 19 6 3" xfId="30791"/>
    <cellStyle name="Normal 19 7" xfId="2254"/>
    <cellStyle name="Normal 19 7 2" xfId="30793"/>
    <cellStyle name="Normal 19 8" xfId="2255"/>
    <cellStyle name="Normal 19 8 2" xfId="2256"/>
    <cellStyle name="Normal 19 8 3" xfId="2257"/>
    <cellStyle name="Normal 19 9" xfId="2258"/>
    <cellStyle name="Normal 2" xfId="2259"/>
    <cellStyle name="Normal 2 10" xfId="2260"/>
    <cellStyle name="Normal 2 10 10" xfId="2261"/>
    <cellStyle name="Normal 2 10 10 2" xfId="2262"/>
    <cellStyle name="Normal 2 10 10 2 2" xfId="30796"/>
    <cellStyle name="Normal 2 10 10 3" xfId="30795"/>
    <cellStyle name="Normal 2 10 11" xfId="2263"/>
    <cellStyle name="Normal 2 10 11 2" xfId="2264"/>
    <cellStyle name="Normal 2 10 11 2 2" xfId="30798"/>
    <cellStyle name="Normal 2 10 11 3" xfId="30797"/>
    <cellStyle name="Normal 2 10 12" xfId="2265"/>
    <cellStyle name="Normal 2 10 12 2" xfId="2266"/>
    <cellStyle name="Normal 2 10 12 2 2" xfId="30800"/>
    <cellStyle name="Normal 2 10 12 3" xfId="30799"/>
    <cellStyle name="Normal 2 10 13" xfId="2267"/>
    <cellStyle name="Normal 2 10 13 2" xfId="2268"/>
    <cellStyle name="Normal 2 10 13 2 2" xfId="30802"/>
    <cellStyle name="Normal 2 10 13 3" xfId="30801"/>
    <cellStyle name="Normal 2 10 14" xfId="2269"/>
    <cellStyle name="Normal 2 10 14 2" xfId="2270"/>
    <cellStyle name="Normal 2 10 14 2 2" xfId="30804"/>
    <cellStyle name="Normal 2 10 14 3" xfId="30803"/>
    <cellStyle name="Normal 2 10 15" xfId="2271"/>
    <cellStyle name="Normal 2 10 15 2" xfId="2272"/>
    <cellStyle name="Normal 2 10 15 2 2" xfId="30806"/>
    <cellStyle name="Normal 2 10 15 3" xfId="30805"/>
    <cellStyle name="Normal 2 10 16" xfId="2273"/>
    <cellStyle name="Normal 2 10 16 2" xfId="2274"/>
    <cellStyle name="Normal 2 10 16 2 2" xfId="30808"/>
    <cellStyle name="Normal 2 10 16 3" xfId="30807"/>
    <cellStyle name="Normal 2 10 17" xfId="2275"/>
    <cellStyle name="Normal 2 10 17 2" xfId="2276"/>
    <cellStyle name="Normal 2 10 17 2 2" xfId="30810"/>
    <cellStyle name="Normal 2 10 17 3" xfId="30809"/>
    <cellStyle name="Normal 2 10 18" xfId="2277"/>
    <cellStyle name="Normal 2 10 18 2" xfId="2278"/>
    <cellStyle name="Normal 2 10 18 2 2" xfId="30812"/>
    <cellStyle name="Normal 2 10 18 3" xfId="30811"/>
    <cellStyle name="Normal 2 10 19" xfId="2279"/>
    <cellStyle name="Normal 2 10 19 2" xfId="2280"/>
    <cellStyle name="Normal 2 10 19 2 2" xfId="30814"/>
    <cellStyle name="Normal 2 10 19 3" xfId="30813"/>
    <cellStyle name="Normal 2 10 2" xfId="2281"/>
    <cellStyle name="Normal 2 10 2 10" xfId="2282"/>
    <cellStyle name="Normal 2 10 2 10 2" xfId="30815"/>
    <cellStyle name="Normal 2 10 2 11" xfId="2283"/>
    <cellStyle name="Normal 2 10 2 11 2" xfId="30816"/>
    <cellStyle name="Normal 2 10 2 12" xfId="2284"/>
    <cellStyle name="Normal 2 10 2 12 2" xfId="30817"/>
    <cellStyle name="Normal 2 10 2 13" xfId="2285"/>
    <cellStyle name="Normal 2 10 2 13 2" xfId="30818"/>
    <cellStyle name="Normal 2 10 2 14" xfId="2286"/>
    <cellStyle name="Normal 2 10 2 14 2" xfId="30819"/>
    <cellStyle name="Normal 2 10 2 15" xfId="2287"/>
    <cellStyle name="Normal 2 10 2 15 2" xfId="30820"/>
    <cellStyle name="Normal 2 10 2 16" xfId="2288"/>
    <cellStyle name="Normal 2 10 2 16 2" xfId="30821"/>
    <cellStyle name="Normal 2 10 2 17" xfId="2289"/>
    <cellStyle name="Normal 2 10 2 17 2" xfId="30822"/>
    <cellStyle name="Normal 2 10 2 18" xfId="2290"/>
    <cellStyle name="Normal 2 10 2 18 2" xfId="30823"/>
    <cellStyle name="Normal 2 10 2 19" xfId="2291"/>
    <cellStyle name="Normal 2 10 2 19 2" xfId="30824"/>
    <cellStyle name="Normal 2 10 2 2" xfId="2292"/>
    <cellStyle name="Normal 2 10 2 2 2" xfId="30825"/>
    <cellStyle name="Normal 2 10 2 20" xfId="2293"/>
    <cellStyle name="Normal 2 10 2 21" xfId="2294"/>
    <cellStyle name="Normal 2 10 2 22" xfId="2295"/>
    <cellStyle name="Normal 2 10 2 22 2" xfId="30826"/>
    <cellStyle name="Normal 2 10 2 23" xfId="2296"/>
    <cellStyle name="Normal 2 10 2 3" xfId="2297"/>
    <cellStyle name="Normal 2 10 2 3 2" xfId="30827"/>
    <cellStyle name="Normal 2 10 2 4" xfId="2298"/>
    <cellStyle name="Normal 2 10 2 4 2" xfId="30828"/>
    <cellStyle name="Normal 2 10 2 5" xfId="2299"/>
    <cellStyle name="Normal 2 10 2 5 2" xfId="30829"/>
    <cellStyle name="Normal 2 10 2 6" xfId="2300"/>
    <cellStyle name="Normal 2 10 2 6 2" xfId="30830"/>
    <cellStyle name="Normal 2 10 2 7" xfId="2301"/>
    <cellStyle name="Normal 2 10 2 7 2" xfId="30831"/>
    <cellStyle name="Normal 2 10 2 8" xfId="2302"/>
    <cellStyle name="Normal 2 10 2 8 2" xfId="30832"/>
    <cellStyle name="Normal 2 10 2 9" xfId="2303"/>
    <cellStyle name="Normal 2 10 2 9 2" xfId="30833"/>
    <cellStyle name="Normal 2 10 20" xfId="2304"/>
    <cellStyle name="Normal 2 10 20 2" xfId="2305"/>
    <cellStyle name="Normal 2 10 20 2 2" xfId="30835"/>
    <cellStyle name="Normal 2 10 20 3" xfId="30834"/>
    <cellStyle name="Normal 2 10 21" xfId="2306"/>
    <cellStyle name="Normal 2 10 21 2" xfId="2307"/>
    <cellStyle name="Normal 2 10 21 2 2" xfId="30837"/>
    <cellStyle name="Normal 2 10 21 3" xfId="30836"/>
    <cellStyle name="Normal 2 10 22" xfId="2308"/>
    <cellStyle name="Normal 2 10 22 2" xfId="2309"/>
    <cellStyle name="Normal 2 10 22 2 2" xfId="30839"/>
    <cellStyle name="Normal 2 10 22 3" xfId="30838"/>
    <cellStyle name="Normal 2 10 23" xfId="2310"/>
    <cellStyle name="Normal 2 10 24" xfId="2311"/>
    <cellStyle name="Normal 2 10 25" xfId="2312"/>
    <cellStyle name="Normal 2 10 25 2" xfId="30840"/>
    <cellStyle name="Normal 2 10 26" xfId="2313"/>
    <cellStyle name="Normal 2 10 26 2" xfId="30841"/>
    <cellStyle name="Normal 2 10 27" xfId="2314"/>
    <cellStyle name="Normal 2 10 27 2" xfId="2315"/>
    <cellStyle name="Normal 2 10 27 2 2" xfId="30843"/>
    <cellStyle name="Normal 2 10 27 3" xfId="30842"/>
    <cellStyle name="Normal 2 10 28" xfId="2316"/>
    <cellStyle name="Normal 2 10 28 2" xfId="30844"/>
    <cellStyle name="Normal 2 10 29" xfId="2317"/>
    <cellStyle name="Normal 2 10 3" xfId="2318"/>
    <cellStyle name="Normal 2 10 3 2" xfId="2319"/>
    <cellStyle name="Normal 2 10 3 3" xfId="2320"/>
    <cellStyle name="Normal 2 10 3 3 2" xfId="30845"/>
    <cellStyle name="Normal 2 10 3 4" xfId="2321"/>
    <cellStyle name="Normal 2 10 3 4 2" xfId="30846"/>
    <cellStyle name="Normal 2 10 3 5" xfId="2322"/>
    <cellStyle name="Normal 2 10 4" xfId="2323"/>
    <cellStyle name="Normal 2 10 4 2" xfId="2324"/>
    <cellStyle name="Normal 2 10 4 2 2" xfId="2325"/>
    <cellStyle name="Normal 2 10 4 2 2 2" xfId="30847"/>
    <cellStyle name="Normal 2 10 4 2 3" xfId="2326"/>
    <cellStyle name="Normal 2 10 4 2 3 2" xfId="30848"/>
    <cellStyle name="Normal 2 10 4 2 4" xfId="2327"/>
    <cellStyle name="Normal 2 10 4 3" xfId="2328"/>
    <cellStyle name="Normal 2 10 4 3 2" xfId="2329"/>
    <cellStyle name="Normal 2 10 4 3 2 2" xfId="30849"/>
    <cellStyle name="Normal 2 10 4 3 3" xfId="2330"/>
    <cellStyle name="Normal 2 10 4 4" xfId="2331"/>
    <cellStyle name="Normal 2 10 4 4 2" xfId="30850"/>
    <cellStyle name="Normal 2 10 4 5" xfId="2332"/>
    <cellStyle name="Normal 2 10 5" xfId="2333"/>
    <cellStyle name="Normal 2 10 5 2" xfId="2334"/>
    <cellStyle name="Normal 2 10 5 2 2" xfId="2335"/>
    <cellStyle name="Normal 2 10 5 2 2 2" xfId="30851"/>
    <cellStyle name="Normal 2 10 5 2 3" xfId="2336"/>
    <cellStyle name="Normal 2 10 5 3" xfId="2337"/>
    <cellStyle name="Normal 2 10 5 3 2" xfId="30852"/>
    <cellStyle name="Normal 2 10 5 4" xfId="2338"/>
    <cellStyle name="Normal 2 10 5 4 2" xfId="30853"/>
    <cellStyle name="Normal 2 10 5 5" xfId="2339"/>
    <cellStyle name="Normal 2 10 6" xfId="2340"/>
    <cellStyle name="Normal 2 10 6 2" xfId="2341"/>
    <cellStyle name="Normal 2 10 6 3" xfId="2342"/>
    <cellStyle name="Normal 2 10 6 3 2" xfId="30855"/>
    <cellStyle name="Normal 2 10 6 4" xfId="30854"/>
    <cellStyle name="Normal 2 10 7" xfId="2343"/>
    <cellStyle name="Normal 2 10 7 2" xfId="30856"/>
    <cellStyle name="Normal 2 10 8" xfId="2344"/>
    <cellStyle name="Normal 2 10 8 2" xfId="2345"/>
    <cellStyle name="Normal 2 10 8 2 2" xfId="30858"/>
    <cellStyle name="Normal 2 10 8 3" xfId="30857"/>
    <cellStyle name="Normal 2 10 9" xfId="2346"/>
    <cellStyle name="Normal 2 10 9 2" xfId="2347"/>
    <cellStyle name="Normal 2 10 9 2 2" xfId="30860"/>
    <cellStyle name="Normal 2 10 9 3" xfId="30859"/>
    <cellStyle name="Normal 2 11" xfId="2348"/>
    <cellStyle name="Normal 2 11 10" xfId="2349"/>
    <cellStyle name="Normal 2 11 10 2" xfId="2350"/>
    <cellStyle name="Normal 2 11 10 2 2" xfId="30862"/>
    <cellStyle name="Normal 2 11 10 3" xfId="30861"/>
    <cellStyle name="Normal 2 11 11" xfId="2351"/>
    <cellStyle name="Normal 2 11 11 2" xfId="2352"/>
    <cellStyle name="Normal 2 11 11 2 2" xfId="30864"/>
    <cellStyle name="Normal 2 11 11 3" xfId="30863"/>
    <cellStyle name="Normal 2 11 12" xfId="2353"/>
    <cellStyle name="Normal 2 11 12 2" xfId="2354"/>
    <cellStyle name="Normal 2 11 12 2 2" xfId="30866"/>
    <cellStyle name="Normal 2 11 12 3" xfId="30865"/>
    <cellStyle name="Normal 2 11 13" xfId="2355"/>
    <cellStyle name="Normal 2 11 13 2" xfId="2356"/>
    <cellStyle name="Normal 2 11 13 2 2" xfId="30868"/>
    <cellStyle name="Normal 2 11 13 3" xfId="30867"/>
    <cellStyle name="Normal 2 11 14" xfId="2357"/>
    <cellStyle name="Normal 2 11 14 2" xfId="2358"/>
    <cellStyle name="Normal 2 11 14 2 2" xfId="30870"/>
    <cellStyle name="Normal 2 11 14 3" xfId="30869"/>
    <cellStyle name="Normal 2 11 15" xfId="2359"/>
    <cellStyle name="Normal 2 11 15 2" xfId="2360"/>
    <cellStyle name="Normal 2 11 15 2 2" xfId="30872"/>
    <cellStyle name="Normal 2 11 15 3" xfId="30871"/>
    <cellStyle name="Normal 2 11 16" xfId="2361"/>
    <cellStyle name="Normal 2 11 16 2" xfId="2362"/>
    <cellStyle name="Normal 2 11 16 2 2" xfId="30874"/>
    <cellStyle name="Normal 2 11 16 3" xfId="30873"/>
    <cellStyle name="Normal 2 11 17" xfId="2363"/>
    <cellStyle name="Normal 2 11 17 2" xfId="2364"/>
    <cellStyle name="Normal 2 11 17 2 2" xfId="30876"/>
    <cellStyle name="Normal 2 11 17 3" xfId="30875"/>
    <cellStyle name="Normal 2 11 18" xfId="2365"/>
    <cellStyle name="Normal 2 11 18 2" xfId="2366"/>
    <cellStyle name="Normal 2 11 18 2 2" xfId="30878"/>
    <cellStyle name="Normal 2 11 18 3" xfId="30877"/>
    <cellStyle name="Normal 2 11 19" xfId="2367"/>
    <cellStyle name="Normal 2 11 19 2" xfId="2368"/>
    <cellStyle name="Normal 2 11 19 2 2" xfId="30880"/>
    <cellStyle name="Normal 2 11 19 3" xfId="30879"/>
    <cellStyle name="Normal 2 11 2" xfId="2369"/>
    <cellStyle name="Normal 2 11 2 10" xfId="2370"/>
    <cellStyle name="Normal 2 11 2 10 2" xfId="30882"/>
    <cellStyle name="Normal 2 11 2 11" xfId="2371"/>
    <cellStyle name="Normal 2 11 2 11 2" xfId="30883"/>
    <cellStyle name="Normal 2 11 2 12" xfId="2372"/>
    <cellStyle name="Normal 2 11 2 12 2" xfId="30884"/>
    <cellStyle name="Normal 2 11 2 13" xfId="2373"/>
    <cellStyle name="Normal 2 11 2 13 2" xfId="30885"/>
    <cellStyle name="Normal 2 11 2 14" xfId="2374"/>
    <cellStyle name="Normal 2 11 2 14 2" xfId="30886"/>
    <cellStyle name="Normal 2 11 2 15" xfId="2375"/>
    <cellStyle name="Normal 2 11 2 15 2" xfId="30887"/>
    <cellStyle name="Normal 2 11 2 16" xfId="2376"/>
    <cellStyle name="Normal 2 11 2 16 2" xfId="30888"/>
    <cellStyle name="Normal 2 11 2 17" xfId="2377"/>
    <cellStyle name="Normal 2 11 2 17 2" xfId="30889"/>
    <cellStyle name="Normal 2 11 2 18" xfId="2378"/>
    <cellStyle name="Normal 2 11 2 18 2" xfId="30890"/>
    <cellStyle name="Normal 2 11 2 19" xfId="2379"/>
    <cellStyle name="Normal 2 11 2 19 2" xfId="30891"/>
    <cellStyle name="Normal 2 11 2 2" xfId="2380"/>
    <cellStyle name="Normal 2 11 2 2 2" xfId="30892"/>
    <cellStyle name="Normal 2 11 2 20" xfId="2381"/>
    <cellStyle name="Normal 2 11 2 21" xfId="2382"/>
    <cellStyle name="Normal 2 11 2 21 2" xfId="30893"/>
    <cellStyle name="Normal 2 11 2 22" xfId="30881"/>
    <cellStyle name="Normal 2 11 2 3" xfId="2383"/>
    <cellStyle name="Normal 2 11 2 3 2" xfId="30894"/>
    <cellStyle name="Normal 2 11 2 4" xfId="2384"/>
    <cellStyle name="Normal 2 11 2 4 2" xfId="30895"/>
    <cellStyle name="Normal 2 11 2 5" xfId="2385"/>
    <cellStyle name="Normal 2 11 2 5 2" xfId="30896"/>
    <cellStyle name="Normal 2 11 2 6" xfId="2386"/>
    <cellStyle name="Normal 2 11 2 6 2" xfId="30897"/>
    <cellStyle name="Normal 2 11 2 7" xfId="2387"/>
    <cellStyle name="Normal 2 11 2 7 2" xfId="30898"/>
    <cellStyle name="Normal 2 11 2 8" xfId="2388"/>
    <cellStyle name="Normal 2 11 2 8 2" xfId="30899"/>
    <cellStyle name="Normal 2 11 2 9" xfId="2389"/>
    <cellStyle name="Normal 2 11 2 9 2" xfId="30900"/>
    <cellStyle name="Normal 2 11 20" xfId="2390"/>
    <cellStyle name="Normal 2 11 20 2" xfId="2391"/>
    <cellStyle name="Normal 2 11 20 2 2" xfId="30902"/>
    <cellStyle name="Normal 2 11 20 3" xfId="30901"/>
    <cellStyle name="Normal 2 11 21" xfId="2392"/>
    <cellStyle name="Normal 2 11 21 2" xfId="2393"/>
    <cellStyle name="Normal 2 11 21 2 2" xfId="30904"/>
    <cellStyle name="Normal 2 11 21 3" xfId="30903"/>
    <cellStyle name="Normal 2 11 22" xfId="2394"/>
    <cellStyle name="Normal 2 11 22 2" xfId="2395"/>
    <cellStyle name="Normal 2 11 22 2 2" xfId="30906"/>
    <cellStyle name="Normal 2 11 22 3" xfId="30905"/>
    <cellStyle name="Normal 2 11 23" xfId="2396"/>
    <cellStyle name="Normal 2 11 24" xfId="2397"/>
    <cellStyle name="Normal 2 11 25" xfId="2398"/>
    <cellStyle name="Normal 2 11 25 2" xfId="30907"/>
    <cellStyle name="Normal 2 11 26" xfId="2399"/>
    <cellStyle name="Normal 2 11 26 2" xfId="30908"/>
    <cellStyle name="Normal 2 11 27" xfId="2400"/>
    <cellStyle name="Normal 2 11 3" xfId="2401"/>
    <cellStyle name="Normal 2 11 3 2" xfId="2402"/>
    <cellStyle name="Normal 2 11 3 3" xfId="2403"/>
    <cellStyle name="Normal 2 11 3 3 2" xfId="30910"/>
    <cellStyle name="Normal 2 11 3 4" xfId="30909"/>
    <cellStyle name="Normal 2 11 4" xfId="2404"/>
    <cellStyle name="Normal 2 11 4 2" xfId="2405"/>
    <cellStyle name="Normal 2 11 4 3" xfId="2406"/>
    <cellStyle name="Normal 2 11 4 3 2" xfId="30912"/>
    <cellStyle name="Normal 2 11 4 4" xfId="30911"/>
    <cellStyle name="Normal 2 11 5" xfId="2407"/>
    <cellStyle name="Normal 2 11 5 2" xfId="2408"/>
    <cellStyle name="Normal 2 11 5 3" xfId="2409"/>
    <cellStyle name="Normal 2 11 5 3 2" xfId="30914"/>
    <cellStyle name="Normal 2 11 5 4" xfId="30913"/>
    <cellStyle name="Normal 2 11 6" xfId="2410"/>
    <cellStyle name="Normal 2 11 6 2" xfId="2411"/>
    <cellStyle name="Normal 2 11 6 3" xfId="2412"/>
    <cellStyle name="Normal 2 11 6 3 2" xfId="30916"/>
    <cellStyle name="Normal 2 11 6 4" xfId="30915"/>
    <cellStyle name="Normal 2 11 7" xfId="2413"/>
    <cellStyle name="Normal 2 11 7 2" xfId="30917"/>
    <cellStyle name="Normal 2 11 8" xfId="2414"/>
    <cellStyle name="Normal 2 11 8 2" xfId="2415"/>
    <cellStyle name="Normal 2 11 8 2 2" xfId="30919"/>
    <cellStyle name="Normal 2 11 8 3" xfId="30918"/>
    <cellStyle name="Normal 2 11 9" xfId="2416"/>
    <cellStyle name="Normal 2 11 9 2" xfId="2417"/>
    <cellStyle name="Normal 2 11 9 2 2" xfId="30921"/>
    <cellStyle name="Normal 2 11 9 3" xfId="30920"/>
    <cellStyle name="Normal 2 12" xfId="2418"/>
    <cellStyle name="Normal 2 12 10" xfId="2419"/>
    <cellStyle name="Normal 2 12 10 2" xfId="30922"/>
    <cellStyle name="Normal 2 12 11" xfId="2420"/>
    <cellStyle name="Normal 2 12 11 2" xfId="2421"/>
    <cellStyle name="Normal 2 12 11 2 2" xfId="30924"/>
    <cellStyle name="Normal 2 12 11 3" xfId="30923"/>
    <cellStyle name="Normal 2 12 12" xfId="2422"/>
    <cellStyle name="Normal 2 12 12 2" xfId="2423"/>
    <cellStyle name="Normal 2 12 12 2 2" xfId="30926"/>
    <cellStyle name="Normal 2 12 12 3" xfId="30925"/>
    <cellStyle name="Normal 2 12 13" xfId="2424"/>
    <cellStyle name="Normal 2 12 13 2" xfId="2425"/>
    <cellStyle name="Normal 2 12 13 2 2" xfId="30928"/>
    <cellStyle name="Normal 2 12 13 3" xfId="30927"/>
    <cellStyle name="Normal 2 12 14" xfId="2426"/>
    <cellStyle name="Normal 2 12 14 2" xfId="2427"/>
    <cellStyle name="Normal 2 12 14 2 2" xfId="30930"/>
    <cellStyle name="Normal 2 12 14 3" xfId="30929"/>
    <cellStyle name="Normal 2 12 15" xfId="2428"/>
    <cellStyle name="Normal 2 12 15 2" xfId="2429"/>
    <cellStyle name="Normal 2 12 15 2 2" xfId="30932"/>
    <cellStyle name="Normal 2 12 15 3" xfId="30931"/>
    <cellStyle name="Normal 2 12 16" xfId="2430"/>
    <cellStyle name="Normal 2 12 16 2" xfId="2431"/>
    <cellStyle name="Normal 2 12 16 2 2" xfId="30934"/>
    <cellStyle name="Normal 2 12 16 3" xfId="30933"/>
    <cellStyle name="Normal 2 12 17" xfId="2432"/>
    <cellStyle name="Normal 2 12 17 2" xfId="2433"/>
    <cellStyle name="Normal 2 12 17 2 2" xfId="30936"/>
    <cellStyle name="Normal 2 12 17 3" xfId="30935"/>
    <cellStyle name="Normal 2 12 18" xfId="2434"/>
    <cellStyle name="Normal 2 12 18 2" xfId="2435"/>
    <cellStyle name="Normal 2 12 18 2 2" xfId="30938"/>
    <cellStyle name="Normal 2 12 18 3" xfId="30937"/>
    <cellStyle name="Normal 2 12 19" xfId="2436"/>
    <cellStyle name="Normal 2 12 19 2" xfId="2437"/>
    <cellStyle name="Normal 2 12 19 2 2" xfId="30940"/>
    <cellStyle name="Normal 2 12 19 3" xfId="30939"/>
    <cellStyle name="Normal 2 12 2" xfId="2438"/>
    <cellStyle name="Normal 2 12 2 10" xfId="2439"/>
    <cellStyle name="Normal 2 12 2 10 2" xfId="2440"/>
    <cellStyle name="Normal 2 12 2 10 2 2" xfId="30943"/>
    <cellStyle name="Normal 2 12 2 10 3" xfId="30942"/>
    <cellStyle name="Normal 2 12 2 11" xfId="2441"/>
    <cellStyle name="Normal 2 12 2 11 2" xfId="2442"/>
    <cellStyle name="Normal 2 12 2 11 2 2" xfId="30945"/>
    <cellStyle name="Normal 2 12 2 11 3" xfId="30944"/>
    <cellStyle name="Normal 2 12 2 12" xfId="2443"/>
    <cellStyle name="Normal 2 12 2 12 2" xfId="2444"/>
    <cellStyle name="Normal 2 12 2 12 2 2" xfId="30947"/>
    <cellStyle name="Normal 2 12 2 12 3" xfId="30946"/>
    <cellStyle name="Normal 2 12 2 13" xfId="2445"/>
    <cellStyle name="Normal 2 12 2 13 2" xfId="2446"/>
    <cellStyle name="Normal 2 12 2 13 2 2" xfId="30949"/>
    <cellStyle name="Normal 2 12 2 13 3" xfId="30948"/>
    <cellStyle name="Normal 2 12 2 14" xfId="2447"/>
    <cellStyle name="Normal 2 12 2 14 2" xfId="2448"/>
    <cellStyle name="Normal 2 12 2 14 2 2" xfId="30951"/>
    <cellStyle name="Normal 2 12 2 14 3" xfId="30950"/>
    <cellStyle name="Normal 2 12 2 15" xfId="2449"/>
    <cellStyle name="Normal 2 12 2 15 2" xfId="2450"/>
    <cellStyle name="Normal 2 12 2 15 2 2" xfId="30953"/>
    <cellStyle name="Normal 2 12 2 15 3" xfId="30952"/>
    <cellStyle name="Normal 2 12 2 16" xfId="2451"/>
    <cellStyle name="Normal 2 12 2 16 2" xfId="2452"/>
    <cellStyle name="Normal 2 12 2 16 2 2" xfId="30955"/>
    <cellStyle name="Normal 2 12 2 16 3" xfId="30954"/>
    <cellStyle name="Normal 2 12 2 17" xfId="2453"/>
    <cellStyle name="Normal 2 12 2 17 2" xfId="2454"/>
    <cellStyle name="Normal 2 12 2 17 2 2" xfId="30957"/>
    <cellStyle name="Normal 2 12 2 17 3" xfId="30956"/>
    <cellStyle name="Normal 2 12 2 18" xfId="2455"/>
    <cellStyle name="Normal 2 12 2 18 2" xfId="2456"/>
    <cellStyle name="Normal 2 12 2 18 2 2" xfId="30959"/>
    <cellStyle name="Normal 2 12 2 18 3" xfId="30958"/>
    <cellStyle name="Normal 2 12 2 19" xfId="2457"/>
    <cellStyle name="Normal 2 12 2 19 2" xfId="2458"/>
    <cellStyle name="Normal 2 12 2 19 2 2" xfId="30961"/>
    <cellStyle name="Normal 2 12 2 19 3" xfId="30960"/>
    <cellStyle name="Normal 2 12 2 2" xfId="2459"/>
    <cellStyle name="Normal 2 12 2 2 10" xfId="2460"/>
    <cellStyle name="Normal 2 12 2 2 10 2" xfId="30963"/>
    <cellStyle name="Normal 2 12 2 2 11" xfId="2461"/>
    <cellStyle name="Normal 2 12 2 2 11 2" xfId="30964"/>
    <cellStyle name="Normal 2 12 2 2 12" xfId="2462"/>
    <cellStyle name="Normal 2 12 2 2 12 2" xfId="30965"/>
    <cellStyle name="Normal 2 12 2 2 13" xfId="2463"/>
    <cellStyle name="Normal 2 12 2 2 13 2" xfId="30966"/>
    <cellStyle name="Normal 2 12 2 2 14" xfId="2464"/>
    <cellStyle name="Normal 2 12 2 2 14 2" xfId="30967"/>
    <cellStyle name="Normal 2 12 2 2 15" xfId="2465"/>
    <cellStyle name="Normal 2 12 2 2 15 2" xfId="30968"/>
    <cellStyle name="Normal 2 12 2 2 16" xfId="2466"/>
    <cellStyle name="Normal 2 12 2 2 16 2" xfId="30969"/>
    <cellStyle name="Normal 2 12 2 2 17" xfId="2467"/>
    <cellStyle name="Normal 2 12 2 2 17 2" xfId="30970"/>
    <cellStyle name="Normal 2 12 2 2 18" xfId="2468"/>
    <cellStyle name="Normal 2 12 2 2 18 2" xfId="30971"/>
    <cellStyle name="Normal 2 12 2 2 19" xfId="2469"/>
    <cellStyle name="Normal 2 12 2 2 19 2" xfId="30972"/>
    <cellStyle name="Normal 2 12 2 2 2" xfId="2470"/>
    <cellStyle name="Normal 2 12 2 2 2 2" xfId="30973"/>
    <cellStyle name="Normal 2 12 2 2 20" xfId="30962"/>
    <cellStyle name="Normal 2 12 2 2 3" xfId="2471"/>
    <cellStyle name="Normal 2 12 2 2 3 2" xfId="30974"/>
    <cellStyle name="Normal 2 12 2 2 4" xfId="2472"/>
    <cellStyle name="Normal 2 12 2 2 4 2" xfId="30975"/>
    <cellStyle name="Normal 2 12 2 2 5" xfId="2473"/>
    <cellStyle name="Normal 2 12 2 2 5 2" xfId="30976"/>
    <cellStyle name="Normal 2 12 2 2 6" xfId="2474"/>
    <cellStyle name="Normal 2 12 2 2 6 2" xfId="30977"/>
    <cellStyle name="Normal 2 12 2 2 7" xfId="2475"/>
    <cellStyle name="Normal 2 12 2 2 7 2" xfId="30978"/>
    <cellStyle name="Normal 2 12 2 2 8" xfId="2476"/>
    <cellStyle name="Normal 2 12 2 2 8 2" xfId="30979"/>
    <cellStyle name="Normal 2 12 2 2 9" xfId="2477"/>
    <cellStyle name="Normal 2 12 2 2 9 2" xfId="30980"/>
    <cellStyle name="Normal 2 12 2 20" xfId="2478"/>
    <cellStyle name="Normal 2 12 2 20 2" xfId="2479"/>
    <cellStyle name="Normal 2 12 2 20 2 2" xfId="30982"/>
    <cellStyle name="Normal 2 12 2 20 3" xfId="30981"/>
    <cellStyle name="Normal 2 12 2 21" xfId="2480"/>
    <cellStyle name="Normal 2 12 2 21 2" xfId="2481"/>
    <cellStyle name="Normal 2 12 2 21 2 2" xfId="30984"/>
    <cellStyle name="Normal 2 12 2 21 3" xfId="30983"/>
    <cellStyle name="Normal 2 12 2 22" xfId="2482"/>
    <cellStyle name="Normal 2 12 2 22 2" xfId="2483"/>
    <cellStyle name="Normal 2 12 2 22 2 2" xfId="30986"/>
    <cellStyle name="Normal 2 12 2 22 3" xfId="30985"/>
    <cellStyle name="Normal 2 12 2 23" xfId="30941"/>
    <cellStyle name="Normal 2 12 2 3" xfId="2484"/>
    <cellStyle name="Normal 2 12 2 3 2" xfId="30987"/>
    <cellStyle name="Normal 2 12 2 4" xfId="2485"/>
    <cellStyle name="Normal 2 12 2 4 2" xfId="30988"/>
    <cellStyle name="Normal 2 12 2 5" xfId="2486"/>
    <cellStyle name="Normal 2 12 2 5 2" xfId="30989"/>
    <cellStyle name="Normal 2 12 2 6" xfId="2487"/>
    <cellStyle name="Normal 2 12 2 6 2" xfId="30990"/>
    <cellStyle name="Normal 2 12 2 7" xfId="2488"/>
    <cellStyle name="Normal 2 12 2 7 2" xfId="30991"/>
    <cellStyle name="Normal 2 12 2 8" xfId="2489"/>
    <cellStyle name="Normal 2 12 2 8 2" xfId="2490"/>
    <cellStyle name="Normal 2 12 2 8 2 2" xfId="30993"/>
    <cellStyle name="Normal 2 12 2 8 3" xfId="30992"/>
    <cellStyle name="Normal 2 12 2 9" xfId="2491"/>
    <cellStyle name="Normal 2 12 2 9 2" xfId="2492"/>
    <cellStyle name="Normal 2 12 2 9 2 2" xfId="30995"/>
    <cellStyle name="Normal 2 12 2 9 3" xfId="30994"/>
    <cellStyle name="Normal 2 12 20" xfId="2493"/>
    <cellStyle name="Normal 2 12 20 2" xfId="2494"/>
    <cellStyle name="Normal 2 12 20 2 2" xfId="30997"/>
    <cellStyle name="Normal 2 12 20 3" xfId="30996"/>
    <cellStyle name="Normal 2 12 21" xfId="2495"/>
    <cellStyle name="Normal 2 12 21 2" xfId="2496"/>
    <cellStyle name="Normal 2 12 21 2 2" xfId="30999"/>
    <cellStyle name="Normal 2 12 21 3" xfId="30998"/>
    <cellStyle name="Normal 2 12 22" xfId="2497"/>
    <cellStyle name="Normal 2 12 22 2" xfId="2498"/>
    <cellStyle name="Normal 2 12 22 2 2" xfId="31001"/>
    <cellStyle name="Normal 2 12 22 3" xfId="31000"/>
    <cellStyle name="Normal 2 12 23" xfId="2499"/>
    <cellStyle name="Normal 2 12 23 2" xfId="2500"/>
    <cellStyle name="Normal 2 12 23 2 2" xfId="31003"/>
    <cellStyle name="Normal 2 12 23 3" xfId="31002"/>
    <cellStyle name="Normal 2 12 24" xfId="2501"/>
    <cellStyle name="Normal 2 12 24 2" xfId="2502"/>
    <cellStyle name="Normal 2 12 24 2 2" xfId="31005"/>
    <cellStyle name="Normal 2 12 24 3" xfId="31004"/>
    <cellStyle name="Normal 2 12 25" xfId="2503"/>
    <cellStyle name="Normal 2 12 25 2" xfId="2504"/>
    <cellStyle name="Normal 2 12 25 2 2" xfId="31007"/>
    <cellStyle name="Normal 2 12 25 3" xfId="31006"/>
    <cellStyle name="Normal 2 12 26" xfId="2505"/>
    <cellStyle name="Normal 2 12 27" xfId="2506"/>
    <cellStyle name="Normal 2 12 28" xfId="2507"/>
    <cellStyle name="Normal 2 12 28 2" xfId="31008"/>
    <cellStyle name="Normal 2 12 29" xfId="2508"/>
    <cellStyle name="Normal 2 12 29 2" xfId="31009"/>
    <cellStyle name="Normal 2 12 3" xfId="2509"/>
    <cellStyle name="Normal 2 12 3 10" xfId="2510"/>
    <cellStyle name="Normal 2 12 3 10 2" xfId="2511"/>
    <cellStyle name="Normal 2 12 3 10 2 2" xfId="31012"/>
    <cellStyle name="Normal 2 12 3 10 3" xfId="31011"/>
    <cellStyle name="Normal 2 12 3 11" xfId="2512"/>
    <cellStyle name="Normal 2 12 3 11 2" xfId="2513"/>
    <cellStyle name="Normal 2 12 3 11 2 2" xfId="31014"/>
    <cellStyle name="Normal 2 12 3 11 3" xfId="31013"/>
    <cellStyle name="Normal 2 12 3 12" xfId="2514"/>
    <cellStyle name="Normal 2 12 3 12 2" xfId="2515"/>
    <cellStyle name="Normal 2 12 3 12 2 2" xfId="31016"/>
    <cellStyle name="Normal 2 12 3 12 3" xfId="31015"/>
    <cellStyle name="Normal 2 12 3 13" xfId="2516"/>
    <cellStyle name="Normal 2 12 3 13 2" xfId="2517"/>
    <cellStyle name="Normal 2 12 3 13 2 2" xfId="31018"/>
    <cellStyle name="Normal 2 12 3 13 3" xfId="31017"/>
    <cellStyle name="Normal 2 12 3 14" xfId="2518"/>
    <cellStyle name="Normal 2 12 3 14 2" xfId="2519"/>
    <cellStyle name="Normal 2 12 3 14 2 2" xfId="31020"/>
    <cellStyle name="Normal 2 12 3 14 3" xfId="31019"/>
    <cellStyle name="Normal 2 12 3 15" xfId="2520"/>
    <cellStyle name="Normal 2 12 3 15 2" xfId="2521"/>
    <cellStyle name="Normal 2 12 3 15 2 2" xfId="31022"/>
    <cellStyle name="Normal 2 12 3 15 3" xfId="31021"/>
    <cellStyle name="Normal 2 12 3 16" xfId="2522"/>
    <cellStyle name="Normal 2 12 3 16 2" xfId="2523"/>
    <cellStyle name="Normal 2 12 3 16 2 2" xfId="31024"/>
    <cellStyle name="Normal 2 12 3 16 3" xfId="31023"/>
    <cellStyle name="Normal 2 12 3 17" xfId="2524"/>
    <cellStyle name="Normal 2 12 3 17 2" xfId="2525"/>
    <cellStyle name="Normal 2 12 3 17 2 2" xfId="31026"/>
    <cellStyle name="Normal 2 12 3 17 3" xfId="31025"/>
    <cellStyle name="Normal 2 12 3 18" xfId="2526"/>
    <cellStyle name="Normal 2 12 3 18 2" xfId="2527"/>
    <cellStyle name="Normal 2 12 3 18 2 2" xfId="31028"/>
    <cellStyle name="Normal 2 12 3 18 3" xfId="31027"/>
    <cellStyle name="Normal 2 12 3 19" xfId="2528"/>
    <cellStyle name="Normal 2 12 3 19 2" xfId="2529"/>
    <cellStyle name="Normal 2 12 3 19 2 2" xfId="31030"/>
    <cellStyle name="Normal 2 12 3 19 3" xfId="31029"/>
    <cellStyle name="Normal 2 12 3 2" xfId="2530"/>
    <cellStyle name="Normal 2 12 3 2 10" xfId="2531"/>
    <cellStyle name="Normal 2 12 3 2 10 2" xfId="31032"/>
    <cellStyle name="Normal 2 12 3 2 11" xfId="2532"/>
    <cellStyle name="Normal 2 12 3 2 11 2" xfId="31033"/>
    <cellStyle name="Normal 2 12 3 2 12" xfId="2533"/>
    <cellStyle name="Normal 2 12 3 2 12 2" xfId="31034"/>
    <cellStyle name="Normal 2 12 3 2 13" xfId="2534"/>
    <cellStyle name="Normal 2 12 3 2 13 2" xfId="31035"/>
    <cellStyle name="Normal 2 12 3 2 14" xfId="2535"/>
    <cellStyle name="Normal 2 12 3 2 14 2" xfId="31036"/>
    <cellStyle name="Normal 2 12 3 2 15" xfId="2536"/>
    <cellStyle name="Normal 2 12 3 2 15 2" xfId="31037"/>
    <cellStyle name="Normal 2 12 3 2 16" xfId="2537"/>
    <cellStyle name="Normal 2 12 3 2 16 2" xfId="31038"/>
    <cellStyle name="Normal 2 12 3 2 17" xfId="2538"/>
    <cellStyle name="Normal 2 12 3 2 17 2" xfId="31039"/>
    <cellStyle name="Normal 2 12 3 2 18" xfId="2539"/>
    <cellStyle name="Normal 2 12 3 2 18 2" xfId="31040"/>
    <cellStyle name="Normal 2 12 3 2 19" xfId="2540"/>
    <cellStyle name="Normal 2 12 3 2 19 2" xfId="31041"/>
    <cellStyle name="Normal 2 12 3 2 2" xfId="2541"/>
    <cellStyle name="Normal 2 12 3 2 2 2" xfId="31042"/>
    <cellStyle name="Normal 2 12 3 2 20" xfId="31031"/>
    <cellStyle name="Normal 2 12 3 2 3" xfId="2542"/>
    <cellStyle name="Normal 2 12 3 2 3 2" xfId="31043"/>
    <cellStyle name="Normal 2 12 3 2 4" xfId="2543"/>
    <cellStyle name="Normal 2 12 3 2 4 2" xfId="31044"/>
    <cellStyle name="Normal 2 12 3 2 5" xfId="2544"/>
    <cellStyle name="Normal 2 12 3 2 5 2" xfId="31045"/>
    <cellStyle name="Normal 2 12 3 2 6" xfId="2545"/>
    <cellStyle name="Normal 2 12 3 2 6 2" xfId="31046"/>
    <cellStyle name="Normal 2 12 3 2 7" xfId="2546"/>
    <cellStyle name="Normal 2 12 3 2 7 2" xfId="31047"/>
    <cellStyle name="Normal 2 12 3 2 8" xfId="2547"/>
    <cellStyle name="Normal 2 12 3 2 8 2" xfId="31048"/>
    <cellStyle name="Normal 2 12 3 2 9" xfId="2548"/>
    <cellStyle name="Normal 2 12 3 2 9 2" xfId="31049"/>
    <cellStyle name="Normal 2 12 3 20" xfId="2549"/>
    <cellStyle name="Normal 2 12 3 20 2" xfId="2550"/>
    <cellStyle name="Normal 2 12 3 20 2 2" xfId="31051"/>
    <cellStyle name="Normal 2 12 3 20 3" xfId="31050"/>
    <cellStyle name="Normal 2 12 3 21" xfId="2551"/>
    <cellStyle name="Normal 2 12 3 21 2" xfId="2552"/>
    <cellStyle name="Normal 2 12 3 21 2 2" xfId="31053"/>
    <cellStyle name="Normal 2 12 3 21 3" xfId="31052"/>
    <cellStyle name="Normal 2 12 3 22" xfId="2553"/>
    <cellStyle name="Normal 2 12 3 22 2" xfId="2554"/>
    <cellStyle name="Normal 2 12 3 22 2 2" xfId="31055"/>
    <cellStyle name="Normal 2 12 3 22 3" xfId="31054"/>
    <cellStyle name="Normal 2 12 3 23" xfId="31010"/>
    <cellStyle name="Normal 2 12 3 3" xfId="2555"/>
    <cellStyle name="Normal 2 12 3 3 2" xfId="31056"/>
    <cellStyle name="Normal 2 12 3 4" xfId="2556"/>
    <cellStyle name="Normal 2 12 3 4 2" xfId="31057"/>
    <cellStyle name="Normal 2 12 3 5" xfId="2557"/>
    <cellStyle name="Normal 2 12 3 5 2" xfId="31058"/>
    <cellStyle name="Normal 2 12 3 6" xfId="2558"/>
    <cellStyle name="Normal 2 12 3 6 2" xfId="31059"/>
    <cellStyle name="Normal 2 12 3 7" xfId="2559"/>
    <cellStyle name="Normal 2 12 3 7 2" xfId="31060"/>
    <cellStyle name="Normal 2 12 3 8" xfId="2560"/>
    <cellStyle name="Normal 2 12 3 8 2" xfId="2561"/>
    <cellStyle name="Normal 2 12 3 8 2 2" xfId="31062"/>
    <cellStyle name="Normal 2 12 3 8 3" xfId="31061"/>
    <cellStyle name="Normal 2 12 3 9" xfId="2562"/>
    <cellStyle name="Normal 2 12 3 9 2" xfId="2563"/>
    <cellStyle name="Normal 2 12 3 9 2 2" xfId="31064"/>
    <cellStyle name="Normal 2 12 3 9 3" xfId="31063"/>
    <cellStyle name="Normal 2 12 30" xfId="2564"/>
    <cellStyle name="Normal 2 12 4" xfId="2565"/>
    <cellStyle name="Normal 2 12 4 10" xfId="2566"/>
    <cellStyle name="Normal 2 12 4 10 2" xfId="2567"/>
    <cellStyle name="Normal 2 12 4 10 2 2" xfId="31067"/>
    <cellStyle name="Normal 2 12 4 10 3" xfId="31066"/>
    <cellStyle name="Normal 2 12 4 11" xfId="2568"/>
    <cellStyle name="Normal 2 12 4 11 2" xfId="2569"/>
    <cellStyle name="Normal 2 12 4 11 2 2" xfId="31069"/>
    <cellStyle name="Normal 2 12 4 11 3" xfId="31068"/>
    <cellStyle name="Normal 2 12 4 12" xfId="2570"/>
    <cellStyle name="Normal 2 12 4 12 2" xfId="2571"/>
    <cellStyle name="Normal 2 12 4 12 2 2" xfId="31071"/>
    <cellStyle name="Normal 2 12 4 12 3" xfId="31070"/>
    <cellStyle name="Normal 2 12 4 13" xfId="2572"/>
    <cellStyle name="Normal 2 12 4 13 2" xfId="2573"/>
    <cellStyle name="Normal 2 12 4 13 2 2" xfId="31073"/>
    <cellStyle name="Normal 2 12 4 13 3" xfId="31072"/>
    <cellStyle name="Normal 2 12 4 14" xfId="2574"/>
    <cellStyle name="Normal 2 12 4 14 2" xfId="2575"/>
    <cellStyle name="Normal 2 12 4 14 2 2" xfId="31075"/>
    <cellStyle name="Normal 2 12 4 14 3" xfId="31074"/>
    <cellStyle name="Normal 2 12 4 15" xfId="2576"/>
    <cellStyle name="Normal 2 12 4 15 2" xfId="2577"/>
    <cellStyle name="Normal 2 12 4 15 2 2" xfId="31077"/>
    <cellStyle name="Normal 2 12 4 15 3" xfId="31076"/>
    <cellStyle name="Normal 2 12 4 16" xfId="2578"/>
    <cellStyle name="Normal 2 12 4 16 2" xfId="2579"/>
    <cellStyle name="Normal 2 12 4 16 2 2" xfId="31079"/>
    <cellStyle name="Normal 2 12 4 16 3" xfId="31078"/>
    <cellStyle name="Normal 2 12 4 17" xfId="2580"/>
    <cellStyle name="Normal 2 12 4 17 2" xfId="2581"/>
    <cellStyle name="Normal 2 12 4 17 2 2" xfId="31081"/>
    <cellStyle name="Normal 2 12 4 17 3" xfId="31080"/>
    <cellStyle name="Normal 2 12 4 18" xfId="2582"/>
    <cellStyle name="Normal 2 12 4 18 2" xfId="2583"/>
    <cellStyle name="Normal 2 12 4 18 2 2" xfId="31083"/>
    <cellStyle name="Normal 2 12 4 18 3" xfId="31082"/>
    <cellStyle name="Normal 2 12 4 19" xfId="2584"/>
    <cellStyle name="Normal 2 12 4 19 2" xfId="2585"/>
    <cellStyle name="Normal 2 12 4 19 2 2" xfId="31085"/>
    <cellStyle name="Normal 2 12 4 19 3" xfId="31084"/>
    <cellStyle name="Normal 2 12 4 2" xfId="2586"/>
    <cellStyle name="Normal 2 12 4 2 10" xfId="2587"/>
    <cellStyle name="Normal 2 12 4 2 10 2" xfId="31087"/>
    <cellStyle name="Normal 2 12 4 2 11" xfId="2588"/>
    <cellStyle name="Normal 2 12 4 2 11 2" xfId="31088"/>
    <cellStyle name="Normal 2 12 4 2 12" xfId="2589"/>
    <cellStyle name="Normal 2 12 4 2 12 2" xfId="31089"/>
    <cellStyle name="Normal 2 12 4 2 13" xfId="2590"/>
    <cellStyle name="Normal 2 12 4 2 13 2" xfId="31090"/>
    <cellStyle name="Normal 2 12 4 2 14" xfId="2591"/>
    <cellStyle name="Normal 2 12 4 2 14 2" xfId="31091"/>
    <cellStyle name="Normal 2 12 4 2 15" xfId="2592"/>
    <cellStyle name="Normal 2 12 4 2 15 2" xfId="31092"/>
    <cellStyle name="Normal 2 12 4 2 16" xfId="2593"/>
    <cellStyle name="Normal 2 12 4 2 16 2" xfId="31093"/>
    <cellStyle name="Normal 2 12 4 2 17" xfId="2594"/>
    <cellStyle name="Normal 2 12 4 2 17 2" xfId="31094"/>
    <cellStyle name="Normal 2 12 4 2 18" xfId="2595"/>
    <cellStyle name="Normal 2 12 4 2 18 2" xfId="31095"/>
    <cellStyle name="Normal 2 12 4 2 19" xfId="2596"/>
    <cellStyle name="Normal 2 12 4 2 19 2" xfId="31096"/>
    <cellStyle name="Normal 2 12 4 2 2" xfId="2597"/>
    <cellStyle name="Normal 2 12 4 2 2 2" xfId="31097"/>
    <cellStyle name="Normal 2 12 4 2 20" xfId="31086"/>
    <cellStyle name="Normal 2 12 4 2 3" xfId="2598"/>
    <cellStyle name="Normal 2 12 4 2 3 2" xfId="31098"/>
    <cellStyle name="Normal 2 12 4 2 4" xfId="2599"/>
    <cellStyle name="Normal 2 12 4 2 4 2" xfId="31099"/>
    <cellStyle name="Normal 2 12 4 2 5" xfId="2600"/>
    <cellStyle name="Normal 2 12 4 2 5 2" xfId="31100"/>
    <cellStyle name="Normal 2 12 4 2 6" xfId="2601"/>
    <cellStyle name="Normal 2 12 4 2 6 2" xfId="31101"/>
    <cellStyle name="Normal 2 12 4 2 7" xfId="2602"/>
    <cellStyle name="Normal 2 12 4 2 7 2" xfId="31102"/>
    <cellStyle name="Normal 2 12 4 2 8" xfId="2603"/>
    <cellStyle name="Normal 2 12 4 2 8 2" xfId="31103"/>
    <cellStyle name="Normal 2 12 4 2 9" xfId="2604"/>
    <cellStyle name="Normal 2 12 4 2 9 2" xfId="31104"/>
    <cellStyle name="Normal 2 12 4 20" xfId="2605"/>
    <cellStyle name="Normal 2 12 4 20 2" xfId="2606"/>
    <cellStyle name="Normal 2 12 4 20 2 2" xfId="31106"/>
    <cellStyle name="Normal 2 12 4 20 3" xfId="31105"/>
    <cellStyle name="Normal 2 12 4 21" xfId="2607"/>
    <cellStyle name="Normal 2 12 4 21 2" xfId="2608"/>
    <cellStyle name="Normal 2 12 4 21 2 2" xfId="31108"/>
    <cellStyle name="Normal 2 12 4 21 3" xfId="31107"/>
    <cellStyle name="Normal 2 12 4 22" xfId="2609"/>
    <cellStyle name="Normal 2 12 4 22 2" xfId="2610"/>
    <cellStyle name="Normal 2 12 4 22 2 2" xfId="31110"/>
    <cellStyle name="Normal 2 12 4 22 3" xfId="31109"/>
    <cellStyle name="Normal 2 12 4 23" xfId="31065"/>
    <cellStyle name="Normal 2 12 4 3" xfId="2611"/>
    <cellStyle name="Normal 2 12 4 3 2" xfId="31111"/>
    <cellStyle name="Normal 2 12 4 4" xfId="2612"/>
    <cellStyle name="Normal 2 12 4 4 2" xfId="31112"/>
    <cellStyle name="Normal 2 12 4 5" xfId="2613"/>
    <cellStyle name="Normal 2 12 4 5 2" xfId="31113"/>
    <cellStyle name="Normal 2 12 4 6" xfId="2614"/>
    <cellStyle name="Normal 2 12 4 6 2" xfId="31114"/>
    <cellStyle name="Normal 2 12 4 7" xfId="2615"/>
    <cellStyle name="Normal 2 12 4 7 2" xfId="31115"/>
    <cellStyle name="Normal 2 12 4 8" xfId="2616"/>
    <cellStyle name="Normal 2 12 4 8 2" xfId="2617"/>
    <cellStyle name="Normal 2 12 4 8 2 2" xfId="31117"/>
    <cellStyle name="Normal 2 12 4 8 3" xfId="31116"/>
    <cellStyle name="Normal 2 12 4 9" xfId="2618"/>
    <cellStyle name="Normal 2 12 4 9 2" xfId="2619"/>
    <cellStyle name="Normal 2 12 4 9 2 2" xfId="31119"/>
    <cellStyle name="Normal 2 12 4 9 3" xfId="31118"/>
    <cellStyle name="Normal 2 12 5" xfId="2620"/>
    <cellStyle name="Normal 2 12 5 10" xfId="2621"/>
    <cellStyle name="Normal 2 12 5 10 2" xfId="31121"/>
    <cellStyle name="Normal 2 12 5 11" xfId="2622"/>
    <cellStyle name="Normal 2 12 5 11 2" xfId="31122"/>
    <cellStyle name="Normal 2 12 5 12" xfId="2623"/>
    <cellStyle name="Normal 2 12 5 12 2" xfId="31123"/>
    <cellStyle name="Normal 2 12 5 13" xfId="2624"/>
    <cellStyle name="Normal 2 12 5 13 2" xfId="31124"/>
    <cellStyle name="Normal 2 12 5 14" xfId="2625"/>
    <cellStyle name="Normal 2 12 5 14 2" xfId="31125"/>
    <cellStyle name="Normal 2 12 5 15" xfId="2626"/>
    <cellStyle name="Normal 2 12 5 15 2" xfId="31126"/>
    <cellStyle name="Normal 2 12 5 16" xfId="2627"/>
    <cellStyle name="Normal 2 12 5 16 2" xfId="31127"/>
    <cellStyle name="Normal 2 12 5 17" xfId="2628"/>
    <cellStyle name="Normal 2 12 5 17 2" xfId="31128"/>
    <cellStyle name="Normal 2 12 5 18" xfId="2629"/>
    <cellStyle name="Normal 2 12 5 18 2" xfId="31129"/>
    <cellStyle name="Normal 2 12 5 19" xfId="2630"/>
    <cellStyle name="Normal 2 12 5 19 2" xfId="31130"/>
    <cellStyle name="Normal 2 12 5 2" xfId="2631"/>
    <cellStyle name="Normal 2 12 5 2 2" xfId="31131"/>
    <cellStyle name="Normal 2 12 5 20" xfId="31120"/>
    <cellStyle name="Normal 2 12 5 3" xfId="2632"/>
    <cellStyle name="Normal 2 12 5 3 2" xfId="31132"/>
    <cellStyle name="Normal 2 12 5 4" xfId="2633"/>
    <cellStyle name="Normal 2 12 5 4 2" xfId="31133"/>
    <cellStyle name="Normal 2 12 5 5" xfId="2634"/>
    <cellStyle name="Normal 2 12 5 5 2" xfId="31134"/>
    <cellStyle name="Normal 2 12 5 6" xfId="2635"/>
    <cellStyle name="Normal 2 12 5 6 2" xfId="31135"/>
    <cellStyle name="Normal 2 12 5 7" xfId="2636"/>
    <cellStyle name="Normal 2 12 5 7 2" xfId="31136"/>
    <cellStyle name="Normal 2 12 5 8" xfId="2637"/>
    <cellStyle name="Normal 2 12 5 8 2" xfId="31137"/>
    <cellStyle name="Normal 2 12 5 9" xfId="2638"/>
    <cellStyle name="Normal 2 12 5 9 2" xfId="31138"/>
    <cellStyle name="Normal 2 12 6" xfId="2639"/>
    <cellStyle name="Normal 2 12 6 2" xfId="31139"/>
    <cellStyle name="Normal 2 12 7" xfId="2640"/>
    <cellStyle name="Normal 2 12 7 2" xfId="31140"/>
    <cellStyle name="Normal 2 12 8" xfId="2641"/>
    <cellStyle name="Normal 2 12 8 2" xfId="31141"/>
    <cellStyle name="Normal 2 12 9" xfId="2642"/>
    <cellStyle name="Normal 2 12 9 2" xfId="31142"/>
    <cellStyle name="Normal 2 13" xfId="47"/>
    <cellStyle name="Normal 2 13 10" xfId="2643"/>
    <cellStyle name="Normal 2 13 2" xfId="2644"/>
    <cellStyle name="Normal 2 13 2 2" xfId="2645"/>
    <cellStyle name="Normal 2 13 2 2 2" xfId="31143"/>
    <cellStyle name="Normal 2 13 2 3" xfId="2646"/>
    <cellStyle name="Normal 2 13 2 3 2" xfId="31144"/>
    <cellStyle name="Normal 2 13 2 4" xfId="2647"/>
    <cellStyle name="Normal 2 13 2 4 2" xfId="31145"/>
    <cellStyle name="Normal 2 13 2 5" xfId="2648"/>
    <cellStyle name="Normal 2 13 2 5 2" xfId="31146"/>
    <cellStyle name="Normal 2 13 2 6" xfId="2649"/>
    <cellStyle name="Normal 2 13 2 6 2" xfId="31147"/>
    <cellStyle name="Normal 2 13 2 7" xfId="2650"/>
    <cellStyle name="Normal 2 13 3" xfId="2651"/>
    <cellStyle name="Normal 2 13 3 2" xfId="2652"/>
    <cellStyle name="Normal 2 13 3 2 2" xfId="31148"/>
    <cellStyle name="Normal 2 13 3 3" xfId="2653"/>
    <cellStyle name="Normal 2 13 4" xfId="2654"/>
    <cellStyle name="Normal 2 13 4 2" xfId="2655"/>
    <cellStyle name="Normal 2 13 4 2 2" xfId="31149"/>
    <cellStyle name="Normal 2 13 4 3" xfId="2656"/>
    <cellStyle name="Normal 2 13 5" xfId="2657"/>
    <cellStyle name="Normal 2 13 5 2" xfId="2658"/>
    <cellStyle name="Normal 2 13 5 2 2" xfId="31150"/>
    <cellStyle name="Normal 2 13 5 3" xfId="2659"/>
    <cellStyle name="Normal 2 13 6" xfId="2660"/>
    <cellStyle name="Normal 2 13 6 2" xfId="2661"/>
    <cellStyle name="Normal 2 13 6 2 2" xfId="31151"/>
    <cellStyle name="Normal 2 13 6 3" xfId="2662"/>
    <cellStyle name="Normal 2 13 7" xfId="2663"/>
    <cellStyle name="Normal 2 13 7 2" xfId="31152"/>
    <cellStyle name="Normal 2 13 8" xfId="2664"/>
    <cellStyle name="Normal 2 13 8 2" xfId="31153"/>
    <cellStyle name="Normal 2 13 9" xfId="2665"/>
    <cellStyle name="Normal 2 13 9 2" xfId="31154"/>
    <cellStyle name="Normal 2 14" xfId="2666"/>
    <cellStyle name="Normal 2 14 10" xfId="2667"/>
    <cellStyle name="Normal 2 14 10 2" xfId="2668"/>
    <cellStyle name="Normal 2 14 10 2 2" xfId="31156"/>
    <cellStyle name="Normal 2 14 10 3" xfId="31155"/>
    <cellStyle name="Normal 2 14 11" xfId="2669"/>
    <cellStyle name="Normal 2 14 11 2" xfId="2670"/>
    <cellStyle name="Normal 2 14 11 2 2" xfId="31158"/>
    <cellStyle name="Normal 2 14 11 3" xfId="31157"/>
    <cellStyle name="Normal 2 14 12" xfId="2671"/>
    <cellStyle name="Normal 2 14 12 2" xfId="2672"/>
    <cellStyle name="Normal 2 14 12 2 2" xfId="31160"/>
    <cellStyle name="Normal 2 14 12 3" xfId="31159"/>
    <cellStyle name="Normal 2 14 13" xfId="2673"/>
    <cellStyle name="Normal 2 14 13 2" xfId="2674"/>
    <cellStyle name="Normal 2 14 13 2 2" xfId="31162"/>
    <cellStyle name="Normal 2 14 13 3" xfId="31161"/>
    <cellStyle name="Normal 2 14 14" xfId="2675"/>
    <cellStyle name="Normal 2 14 14 2" xfId="2676"/>
    <cellStyle name="Normal 2 14 14 2 2" xfId="31164"/>
    <cellStyle name="Normal 2 14 14 3" xfId="31163"/>
    <cellStyle name="Normal 2 14 15" xfId="2677"/>
    <cellStyle name="Normal 2 14 15 2" xfId="2678"/>
    <cellStyle name="Normal 2 14 15 2 2" xfId="31166"/>
    <cellStyle name="Normal 2 14 15 3" xfId="31165"/>
    <cellStyle name="Normal 2 14 16" xfId="2679"/>
    <cellStyle name="Normal 2 14 16 2" xfId="2680"/>
    <cellStyle name="Normal 2 14 16 2 2" xfId="31168"/>
    <cellStyle name="Normal 2 14 16 3" xfId="31167"/>
    <cellStyle name="Normal 2 14 17" xfId="2681"/>
    <cellStyle name="Normal 2 14 17 2" xfId="2682"/>
    <cellStyle name="Normal 2 14 17 2 2" xfId="31170"/>
    <cellStyle name="Normal 2 14 17 3" xfId="31169"/>
    <cellStyle name="Normal 2 14 18" xfId="2683"/>
    <cellStyle name="Normal 2 14 18 2" xfId="2684"/>
    <cellStyle name="Normal 2 14 18 2 2" xfId="31172"/>
    <cellStyle name="Normal 2 14 18 3" xfId="31171"/>
    <cellStyle name="Normal 2 14 19" xfId="2685"/>
    <cellStyle name="Normal 2 14 19 2" xfId="2686"/>
    <cellStyle name="Normal 2 14 19 2 2" xfId="31174"/>
    <cellStyle name="Normal 2 14 19 3" xfId="31173"/>
    <cellStyle name="Normal 2 14 2" xfId="2687"/>
    <cellStyle name="Normal 2 14 2 10" xfId="2688"/>
    <cellStyle name="Normal 2 14 2 10 2" xfId="31175"/>
    <cellStyle name="Normal 2 14 2 11" xfId="2689"/>
    <cellStyle name="Normal 2 14 2 11 2" xfId="31176"/>
    <cellStyle name="Normal 2 14 2 12" xfId="2690"/>
    <cellStyle name="Normal 2 14 2 12 2" xfId="31177"/>
    <cellStyle name="Normal 2 14 2 13" xfId="2691"/>
    <cellStyle name="Normal 2 14 2 13 2" xfId="31178"/>
    <cellStyle name="Normal 2 14 2 14" xfId="2692"/>
    <cellStyle name="Normal 2 14 2 14 2" xfId="31179"/>
    <cellStyle name="Normal 2 14 2 15" xfId="2693"/>
    <cellStyle name="Normal 2 14 2 15 2" xfId="31180"/>
    <cellStyle name="Normal 2 14 2 16" xfId="2694"/>
    <cellStyle name="Normal 2 14 2 16 2" xfId="31181"/>
    <cellStyle name="Normal 2 14 2 17" xfId="2695"/>
    <cellStyle name="Normal 2 14 2 17 2" xfId="31182"/>
    <cellStyle name="Normal 2 14 2 18" xfId="2696"/>
    <cellStyle name="Normal 2 14 2 18 2" xfId="31183"/>
    <cellStyle name="Normal 2 14 2 19" xfId="2697"/>
    <cellStyle name="Normal 2 14 2 19 2" xfId="31184"/>
    <cellStyle name="Normal 2 14 2 2" xfId="2698"/>
    <cellStyle name="Normal 2 14 2 2 2" xfId="31185"/>
    <cellStyle name="Normal 2 14 2 20" xfId="2699"/>
    <cellStyle name="Normal 2 14 2 21" xfId="2700"/>
    <cellStyle name="Normal 2 14 2 21 2" xfId="31186"/>
    <cellStyle name="Normal 2 14 2 22" xfId="2701"/>
    <cellStyle name="Normal 2 14 2 22 2" xfId="31187"/>
    <cellStyle name="Normal 2 14 2 23" xfId="2702"/>
    <cellStyle name="Normal 2 14 2 3" xfId="2703"/>
    <cellStyle name="Normal 2 14 2 3 2" xfId="31188"/>
    <cellStyle name="Normal 2 14 2 4" xfId="2704"/>
    <cellStyle name="Normal 2 14 2 4 2" xfId="31189"/>
    <cellStyle name="Normal 2 14 2 5" xfId="2705"/>
    <cellStyle name="Normal 2 14 2 5 2" xfId="31190"/>
    <cellStyle name="Normal 2 14 2 6" xfId="2706"/>
    <cellStyle name="Normal 2 14 2 6 2" xfId="31191"/>
    <cellStyle name="Normal 2 14 2 7" xfId="2707"/>
    <cellStyle name="Normal 2 14 2 7 2" xfId="31192"/>
    <cellStyle name="Normal 2 14 2 8" xfId="2708"/>
    <cellStyle name="Normal 2 14 2 8 2" xfId="31193"/>
    <cellStyle name="Normal 2 14 2 9" xfId="2709"/>
    <cellStyle name="Normal 2 14 2 9 2" xfId="31194"/>
    <cellStyle name="Normal 2 14 20" xfId="2710"/>
    <cellStyle name="Normal 2 14 20 2" xfId="2711"/>
    <cellStyle name="Normal 2 14 20 2 2" xfId="31196"/>
    <cellStyle name="Normal 2 14 20 3" xfId="31195"/>
    <cellStyle name="Normal 2 14 21" xfId="2712"/>
    <cellStyle name="Normal 2 14 21 2" xfId="2713"/>
    <cellStyle name="Normal 2 14 21 2 2" xfId="31198"/>
    <cellStyle name="Normal 2 14 21 3" xfId="31197"/>
    <cellStyle name="Normal 2 14 22" xfId="2714"/>
    <cellStyle name="Normal 2 14 22 2" xfId="2715"/>
    <cellStyle name="Normal 2 14 22 2 2" xfId="31200"/>
    <cellStyle name="Normal 2 14 22 3" xfId="31199"/>
    <cellStyle name="Normal 2 14 23" xfId="2716"/>
    <cellStyle name="Normal 2 14 24" xfId="2717"/>
    <cellStyle name="Normal 2 14 24 2" xfId="31201"/>
    <cellStyle name="Normal 2 14 25" xfId="2718"/>
    <cellStyle name="Normal 2 14 25 2" xfId="31202"/>
    <cellStyle name="Normal 2 14 26" xfId="2719"/>
    <cellStyle name="Normal 2 14 26 2" xfId="31203"/>
    <cellStyle name="Normal 2 14 27" xfId="2720"/>
    <cellStyle name="Normal 2 14 3" xfId="2721"/>
    <cellStyle name="Normal 2 14 3 2" xfId="2722"/>
    <cellStyle name="Normal 2 14 3 3" xfId="2723"/>
    <cellStyle name="Normal 2 14 3 3 2" xfId="31204"/>
    <cellStyle name="Normal 2 14 3 4" xfId="2724"/>
    <cellStyle name="Normal 2 14 3 4 2" xfId="31205"/>
    <cellStyle name="Normal 2 14 3 5" xfId="2725"/>
    <cellStyle name="Normal 2 14 4" xfId="2726"/>
    <cellStyle name="Normal 2 14 4 2" xfId="2727"/>
    <cellStyle name="Normal 2 14 4 3" xfId="2728"/>
    <cellStyle name="Normal 2 14 4 3 2" xfId="31206"/>
    <cellStyle name="Normal 2 14 4 4" xfId="2729"/>
    <cellStyle name="Normal 2 14 4 4 2" xfId="31207"/>
    <cellStyle name="Normal 2 14 4 5" xfId="2730"/>
    <cellStyle name="Normal 2 14 5" xfId="2731"/>
    <cellStyle name="Normal 2 14 5 2" xfId="2732"/>
    <cellStyle name="Normal 2 14 5 3" xfId="2733"/>
    <cellStyle name="Normal 2 14 5 3 2" xfId="31208"/>
    <cellStyle name="Normal 2 14 5 4" xfId="2734"/>
    <cellStyle name="Normal 2 14 5 4 2" xfId="31209"/>
    <cellStyle name="Normal 2 14 5 5" xfId="2735"/>
    <cellStyle name="Normal 2 14 6" xfId="2736"/>
    <cellStyle name="Normal 2 14 6 2" xfId="2737"/>
    <cellStyle name="Normal 2 14 6 2 2" xfId="31210"/>
    <cellStyle name="Normal 2 14 6 3" xfId="2738"/>
    <cellStyle name="Normal 2 14 7" xfId="2739"/>
    <cellStyle name="Normal 2 14 7 2" xfId="31211"/>
    <cellStyle name="Normal 2 14 8" xfId="2740"/>
    <cellStyle name="Normal 2 14 8 2" xfId="2741"/>
    <cellStyle name="Normal 2 14 8 2 2" xfId="31213"/>
    <cellStyle name="Normal 2 14 8 3" xfId="31212"/>
    <cellStyle name="Normal 2 14 9" xfId="2742"/>
    <cellStyle name="Normal 2 14 9 2" xfId="2743"/>
    <cellStyle name="Normal 2 14 9 2 2" xfId="31215"/>
    <cellStyle name="Normal 2 14 9 3" xfId="31214"/>
    <cellStyle name="Normal 2 15" xfId="2744"/>
    <cellStyle name="Normal 2 15 10" xfId="2745"/>
    <cellStyle name="Normal 2 15 10 2" xfId="2746"/>
    <cellStyle name="Normal 2 15 10 2 2" xfId="31217"/>
    <cellStyle name="Normal 2 15 10 3" xfId="31216"/>
    <cellStyle name="Normal 2 15 11" xfId="2747"/>
    <cellStyle name="Normal 2 15 11 2" xfId="2748"/>
    <cellStyle name="Normal 2 15 11 2 2" xfId="31219"/>
    <cellStyle name="Normal 2 15 11 3" xfId="31218"/>
    <cellStyle name="Normal 2 15 12" xfId="2749"/>
    <cellStyle name="Normal 2 15 12 2" xfId="2750"/>
    <cellStyle name="Normal 2 15 12 2 2" xfId="31221"/>
    <cellStyle name="Normal 2 15 12 3" xfId="31220"/>
    <cellStyle name="Normal 2 15 13" xfId="2751"/>
    <cellStyle name="Normal 2 15 13 2" xfId="2752"/>
    <cellStyle name="Normal 2 15 13 2 2" xfId="31223"/>
    <cellStyle name="Normal 2 15 13 3" xfId="31222"/>
    <cellStyle name="Normal 2 15 14" xfId="2753"/>
    <cellStyle name="Normal 2 15 14 2" xfId="2754"/>
    <cellStyle name="Normal 2 15 14 2 2" xfId="31225"/>
    <cellStyle name="Normal 2 15 14 3" xfId="31224"/>
    <cellStyle name="Normal 2 15 15" xfId="2755"/>
    <cellStyle name="Normal 2 15 15 2" xfId="2756"/>
    <cellStyle name="Normal 2 15 15 2 2" xfId="31227"/>
    <cellStyle name="Normal 2 15 15 3" xfId="31226"/>
    <cellStyle name="Normal 2 15 16" xfId="2757"/>
    <cellStyle name="Normal 2 15 16 2" xfId="2758"/>
    <cellStyle name="Normal 2 15 16 2 2" xfId="31229"/>
    <cellStyle name="Normal 2 15 16 3" xfId="31228"/>
    <cellStyle name="Normal 2 15 17" xfId="2759"/>
    <cellStyle name="Normal 2 15 17 2" xfId="2760"/>
    <cellStyle name="Normal 2 15 17 2 2" xfId="31231"/>
    <cellStyle name="Normal 2 15 17 3" xfId="31230"/>
    <cellStyle name="Normal 2 15 18" xfId="2761"/>
    <cellStyle name="Normal 2 15 18 2" xfId="2762"/>
    <cellStyle name="Normal 2 15 18 2 2" xfId="31233"/>
    <cellStyle name="Normal 2 15 18 3" xfId="31232"/>
    <cellStyle name="Normal 2 15 19" xfId="2763"/>
    <cellStyle name="Normal 2 15 19 2" xfId="2764"/>
    <cellStyle name="Normal 2 15 19 2 2" xfId="31235"/>
    <cellStyle name="Normal 2 15 19 3" xfId="31234"/>
    <cellStyle name="Normal 2 15 2" xfId="2765"/>
    <cellStyle name="Normal 2 15 2 10" xfId="2766"/>
    <cellStyle name="Normal 2 15 2 10 2" xfId="31236"/>
    <cellStyle name="Normal 2 15 2 11" xfId="2767"/>
    <cellStyle name="Normal 2 15 2 11 2" xfId="31237"/>
    <cellStyle name="Normal 2 15 2 12" xfId="2768"/>
    <cellStyle name="Normal 2 15 2 12 2" xfId="31238"/>
    <cellStyle name="Normal 2 15 2 13" xfId="2769"/>
    <cellStyle name="Normal 2 15 2 13 2" xfId="31239"/>
    <cellStyle name="Normal 2 15 2 14" xfId="2770"/>
    <cellStyle name="Normal 2 15 2 14 2" xfId="31240"/>
    <cellStyle name="Normal 2 15 2 15" xfId="2771"/>
    <cellStyle name="Normal 2 15 2 15 2" xfId="31241"/>
    <cellStyle name="Normal 2 15 2 16" xfId="2772"/>
    <cellStyle name="Normal 2 15 2 16 2" xfId="31242"/>
    <cellStyle name="Normal 2 15 2 17" xfId="2773"/>
    <cellStyle name="Normal 2 15 2 17 2" xfId="31243"/>
    <cellStyle name="Normal 2 15 2 18" xfId="2774"/>
    <cellStyle name="Normal 2 15 2 18 2" xfId="31244"/>
    <cellStyle name="Normal 2 15 2 19" xfId="2775"/>
    <cellStyle name="Normal 2 15 2 19 2" xfId="31245"/>
    <cellStyle name="Normal 2 15 2 2" xfId="2776"/>
    <cellStyle name="Normal 2 15 2 2 2" xfId="2777"/>
    <cellStyle name="Normal 2 15 2 2 2 2" xfId="2778"/>
    <cellStyle name="Normal 2 15 2 2 3" xfId="2779"/>
    <cellStyle name="Normal 2 15 2 2 4" xfId="2780"/>
    <cellStyle name="Normal 2 15 2 2 5" xfId="2781"/>
    <cellStyle name="Normal 2 15 2 2 5 2" xfId="31247"/>
    <cellStyle name="Normal 2 15 2 2 6" xfId="31246"/>
    <cellStyle name="Normal 2 15 2 20" xfId="2782"/>
    <cellStyle name="Normal 2 15 2 21" xfId="2783"/>
    <cellStyle name="Normal 2 15 2 21 2" xfId="31248"/>
    <cellStyle name="Normal 2 15 2 22" xfId="2784"/>
    <cellStyle name="Normal 2 15 2 22 2" xfId="31249"/>
    <cellStyle name="Normal 2 15 2 23" xfId="2785"/>
    <cellStyle name="Normal 2 15 2 3" xfId="2786"/>
    <cellStyle name="Normal 2 15 2 3 2" xfId="2787"/>
    <cellStyle name="Normal 2 15 2 3 3" xfId="2788"/>
    <cellStyle name="Normal 2 15 2 3 3 2" xfId="31251"/>
    <cellStyle name="Normal 2 15 2 3 4" xfId="31250"/>
    <cellStyle name="Normal 2 15 2 4" xfId="2789"/>
    <cellStyle name="Normal 2 15 2 4 2" xfId="2790"/>
    <cellStyle name="Normal 2 15 2 4 3" xfId="2791"/>
    <cellStyle name="Normal 2 15 2 4 4" xfId="2792"/>
    <cellStyle name="Normal 2 15 2 4 4 2" xfId="31253"/>
    <cellStyle name="Normal 2 15 2 4 5" xfId="31252"/>
    <cellStyle name="Normal 2 15 2 5" xfId="2793"/>
    <cellStyle name="Normal 2 15 2 5 2" xfId="2794"/>
    <cellStyle name="Normal 2 15 2 5 3" xfId="2795"/>
    <cellStyle name="Normal 2 15 2 5 3 2" xfId="31255"/>
    <cellStyle name="Normal 2 15 2 5 4" xfId="31254"/>
    <cellStyle name="Normal 2 15 2 6" xfId="2796"/>
    <cellStyle name="Normal 2 15 2 6 2" xfId="31256"/>
    <cellStyle name="Normal 2 15 2 7" xfId="2797"/>
    <cellStyle name="Normal 2 15 2 7 2" xfId="31257"/>
    <cellStyle name="Normal 2 15 2 8" xfId="2798"/>
    <cellStyle name="Normal 2 15 2 8 2" xfId="31258"/>
    <cellStyle name="Normal 2 15 2 9" xfId="2799"/>
    <cellStyle name="Normal 2 15 2 9 2" xfId="31259"/>
    <cellStyle name="Normal 2 15 20" xfId="2800"/>
    <cellStyle name="Normal 2 15 20 2" xfId="2801"/>
    <cellStyle name="Normal 2 15 20 2 2" xfId="31261"/>
    <cellStyle name="Normal 2 15 20 3" xfId="31260"/>
    <cellStyle name="Normal 2 15 21" xfId="2802"/>
    <cellStyle name="Normal 2 15 21 2" xfId="2803"/>
    <cellStyle name="Normal 2 15 21 2 2" xfId="31263"/>
    <cellStyle name="Normal 2 15 21 3" xfId="31262"/>
    <cellStyle name="Normal 2 15 22" xfId="2804"/>
    <cellStyle name="Normal 2 15 22 2" xfId="2805"/>
    <cellStyle name="Normal 2 15 22 2 2" xfId="31265"/>
    <cellStyle name="Normal 2 15 22 3" xfId="31264"/>
    <cellStyle name="Normal 2 15 23" xfId="2806"/>
    <cellStyle name="Normal 2 15 24" xfId="2807"/>
    <cellStyle name="Normal 2 15 24 2" xfId="31266"/>
    <cellStyle name="Normal 2 15 25" xfId="2808"/>
    <cellStyle name="Normal 2 15 25 2" xfId="31267"/>
    <cellStyle name="Normal 2 15 26" xfId="2809"/>
    <cellStyle name="Normal 2 15 26 2" xfId="31268"/>
    <cellStyle name="Normal 2 15 27" xfId="2810"/>
    <cellStyle name="Normal 2 15 3" xfId="2811"/>
    <cellStyle name="Normal 2 15 3 2" xfId="2812"/>
    <cellStyle name="Normal 2 15 3 3" xfId="2813"/>
    <cellStyle name="Normal 2 15 3 4" xfId="2814"/>
    <cellStyle name="Normal 2 15 3 4 2" xfId="31269"/>
    <cellStyle name="Normal 2 15 3 5" xfId="2815"/>
    <cellStyle name="Normal 2 15 3 5 2" xfId="31270"/>
    <cellStyle name="Normal 2 15 3 6" xfId="2816"/>
    <cellStyle name="Normal 2 15 4" xfId="2817"/>
    <cellStyle name="Normal 2 15 4 2" xfId="2818"/>
    <cellStyle name="Normal 2 15 4 3" xfId="2819"/>
    <cellStyle name="Normal 2 15 4 3 2" xfId="31271"/>
    <cellStyle name="Normal 2 15 4 4" xfId="2820"/>
    <cellStyle name="Normal 2 15 4 4 2" xfId="31272"/>
    <cellStyle name="Normal 2 15 4 5" xfId="2821"/>
    <cellStyle name="Normal 2 15 5" xfId="2822"/>
    <cellStyle name="Normal 2 15 5 2" xfId="2823"/>
    <cellStyle name="Normal 2 15 5 2 2" xfId="2824"/>
    <cellStyle name="Normal 2 15 5 3" xfId="2825"/>
    <cellStyle name="Normal 2 15 5 4" xfId="2826"/>
    <cellStyle name="Normal 2 15 5 5" xfId="2827"/>
    <cellStyle name="Normal 2 15 5 5 2" xfId="31273"/>
    <cellStyle name="Normal 2 15 5 6" xfId="2828"/>
    <cellStyle name="Normal 2 15 5 6 2" xfId="31274"/>
    <cellStyle name="Normal 2 15 5 7" xfId="2829"/>
    <cellStyle name="Normal 2 15 6" xfId="2830"/>
    <cellStyle name="Normal 2 15 6 2" xfId="2831"/>
    <cellStyle name="Normal 2 15 6 3" xfId="2832"/>
    <cellStyle name="Normal 2 15 6 4" xfId="2833"/>
    <cellStyle name="Normal 2 15 6 4 2" xfId="31275"/>
    <cellStyle name="Normal 2 15 6 5" xfId="2834"/>
    <cellStyle name="Normal 2 15 6 5 2" xfId="31276"/>
    <cellStyle name="Normal 2 15 6 6" xfId="2835"/>
    <cellStyle name="Normal 2 15 7" xfId="2836"/>
    <cellStyle name="Normal 2 15 7 2" xfId="31277"/>
    <cellStyle name="Normal 2 15 8" xfId="2837"/>
    <cellStyle name="Normal 2 15 8 2" xfId="2838"/>
    <cellStyle name="Normal 2 15 8 2 2" xfId="31279"/>
    <cellStyle name="Normal 2 15 8 3" xfId="31278"/>
    <cellStyle name="Normal 2 15 9" xfId="2839"/>
    <cellStyle name="Normal 2 15 9 2" xfId="2840"/>
    <cellStyle name="Normal 2 15 9 2 2" xfId="31281"/>
    <cellStyle name="Normal 2 15 9 3" xfId="31280"/>
    <cellStyle name="Normal 2 16" xfId="2841"/>
    <cellStyle name="Normal 2 16 10" xfId="2842"/>
    <cellStyle name="Normal 2 16 10 2" xfId="31282"/>
    <cellStyle name="Normal 2 16 11" xfId="2843"/>
    <cellStyle name="Normal 2 16 11 2" xfId="31283"/>
    <cellStyle name="Normal 2 16 12" xfId="2844"/>
    <cellStyle name="Normal 2 16 12 2" xfId="31284"/>
    <cellStyle name="Normal 2 16 13" xfId="2845"/>
    <cellStyle name="Normal 2 16 13 2" xfId="31285"/>
    <cellStyle name="Normal 2 16 14" xfId="2846"/>
    <cellStyle name="Normal 2 16 14 2" xfId="31286"/>
    <cellStyle name="Normal 2 16 15" xfId="2847"/>
    <cellStyle name="Normal 2 16 15 2" xfId="31287"/>
    <cellStyle name="Normal 2 16 16" xfId="2848"/>
    <cellStyle name="Normal 2 16 16 2" xfId="31288"/>
    <cellStyle name="Normal 2 16 17" xfId="2849"/>
    <cellStyle name="Normal 2 16 17 2" xfId="31289"/>
    <cellStyle name="Normal 2 16 18" xfId="2850"/>
    <cellStyle name="Normal 2 16 18 2" xfId="31290"/>
    <cellStyle name="Normal 2 16 19" xfId="2851"/>
    <cellStyle name="Normal 2 16 19 2" xfId="31291"/>
    <cellStyle name="Normal 2 16 2" xfId="2852"/>
    <cellStyle name="Normal 2 16 2 2" xfId="2853"/>
    <cellStyle name="Normal 2 16 2 3" xfId="2854"/>
    <cellStyle name="Normal 2 16 2 3 2" xfId="31292"/>
    <cellStyle name="Normal 2 16 2 4" xfId="2855"/>
    <cellStyle name="Normal 2 16 2 4 2" xfId="31293"/>
    <cellStyle name="Normal 2 16 2 5" xfId="2856"/>
    <cellStyle name="Normal 2 16 20" xfId="2857"/>
    <cellStyle name="Normal 2 16 20 2" xfId="31294"/>
    <cellStyle name="Normal 2 16 21" xfId="2858"/>
    <cellStyle name="Normal 2 16 22" xfId="2859"/>
    <cellStyle name="Normal 2 16 22 2" xfId="31295"/>
    <cellStyle name="Normal 2 16 23" xfId="2860"/>
    <cellStyle name="Normal 2 16 23 2" xfId="31296"/>
    <cellStyle name="Normal 2 16 24" xfId="2861"/>
    <cellStyle name="Normal 2 16 24 2" xfId="31297"/>
    <cellStyle name="Normal 2 16 25" xfId="2862"/>
    <cellStyle name="Normal 2 16 3" xfId="2863"/>
    <cellStyle name="Normal 2 16 3 2" xfId="2864"/>
    <cellStyle name="Normal 2 16 3 3" xfId="2865"/>
    <cellStyle name="Normal 2 16 3 3 2" xfId="31298"/>
    <cellStyle name="Normal 2 16 3 4" xfId="2866"/>
    <cellStyle name="Normal 2 16 3 4 2" xfId="31299"/>
    <cellStyle name="Normal 2 16 3 5" xfId="2867"/>
    <cellStyle name="Normal 2 16 4" xfId="2868"/>
    <cellStyle name="Normal 2 16 4 2" xfId="2869"/>
    <cellStyle name="Normal 2 16 4 3" xfId="2870"/>
    <cellStyle name="Normal 2 16 4 3 2" xfId="31300"/>
    <cellStyle name="Normal 2 16 4 4" xfId="2871"/>
    <cellStyle name="Normal 2 16 4 4 2" xfId="31301"/>
    <cellStyle name="Normal 2 16 4 5" xfId="2872"/>
    <cellStyle name="Normal 2 16 5" xfId="2873"/>
    <cellStyle name="Normal 2 16 5 2" xfId="2874"/>
    <cellStyle name="Normal 2 16 5 3" xfId="2875"/>
    <cellStyle name="Normal 2 16 5 3 2" xfId="31302"/>
    <cellStyle name="Normal 2 16 5 4" xfId="2876"/>
    <cellStyle name="Normal 2 16 5 4 2" xfId="31303"/>
    <cellStyle name="Normal 2 16 5 5" xfId="2877"/>
    <cellStyle name="Normal 2 16 6" xfId="2878"/>
    <cellStyle name="Normal 2 16 6 2" xfId="2879"/>
    <cellStyle name="Normal 2 16 6 2 2" xfId="31304"/>
    <cellStyle name="Normal 2 16 6 3" xfId="2880"/>
    <cellStyle name="Normal 2 16 7" xfId="2881"/>
    <cellStyle name="Normal 2 16 7 2" xfId="31305"/>
    <cellStyle name="Normal 2 16 8" xfId="2882"/>
    <cellStyle name="Normal 2 16 8 2" xfId="31306"/>
    <cellStyle name="Normal 2 16 9" xfId="2883"/>
    <cellStyle name="Normal 2 16 9 2" xfId="31307"/>
    <cellStyle name="Normal 2 17" xfId="2884"/>
    <cellStyle name="Normal 2 17 10" xfId="2885"/>
    <cellStyle name="Normal 2 17 2" xfId="2886"/>
    <cellStyle name="Normal 2 17 2 2" xfId="2887"/>
    <cellStyle name="Normal 2 17 2 2 2" xfId="31308"/>
    <cellStyle name="Normal 2 17 2 3" xfId="2888"/>
    <cellStyle name="Normal 2 17 3" xfId="2889"/>
    <cellStyle name="Normal 2 17 3 2" xfId="2890"/>
    <cellStyle name="Normal 2 17 3 2 2" xfId="31309"/>
    <cellStyle name="Normal 2 17 3 3" xfId="2891"/>
    <cellStyle name="Normal 2 17 4" xfId="2892"/>
    <cellStyle name="Normal 2 17 4 2" xfId="2893"/>
    <cellStyle name="Normal 2 17 4 2 2" xfId="31310"/>
    <cellStyle name="Normal 2 17 4 3" xfId="2894"/>
    <cellStyle name="Normal 2 17 5" xfId="2895"/>
    <cellStyle name="Normal 2 17 5 2" xfId="2896"/>
    <cellStyle name="Normal 2 17 5 2 2" xfId="31311"/>
    <cellStyle name="Normal 2 17 5 3" xfId="2897"/>
    <cellStyle name="Normal 2 17 6" xfId="2898"/>
    <cellStyle name="Normal 2 17 6 2" xfId="2899"/>
    <cellStyle name="Normal 2 17 6 2 2" xfId="31312"/>
    <cellStyle name="Normal 2 17 6 3" xfId="2900"/>
    <cellStyle name="Normal 2 17 7" xfId="2901"/>
    <cellStyle name="Normal 2 17 7 2" xfId="31313"/>
    <cellStyle name="Normal 2 17 8" xfId="2902"/>
    <cellStyle name="Normal 2 17 8 2" xfId="31314"/>
    <cellStyle name="Normal 2 17 9" xfId="2903"/>
    <cellStyle name="Normal 2 17 9 2" xfId="31315"/>
    <cellStyle name="Normal 2 18" xfId="2904"/>
    <cellStyle name="Normal 2 18 10" xfId="2905"/>
    <cellStyle name="Normal 2 18 2" xfId="2906"/>
    <cellStyle name="Normal 2 18 2 2" xfId="2907"/>
    <cellStyle name="Normal 2 18 2 2 2" xfId="31316"/>
    <cellStyle name="Normal 2 18 2 3" xfId="2908"/>
    <cellStyle name="Normal 2 18 3" xfId="2909"/>
    <cellStyle name="Normal 2 18 3 2" xfId="2910"/>
    <cellStyle name="Normal 2 18 3 2 2" xfId="31317"/>
    <cellStyle name="Normal 2 18 3 3" xfId="2911"/>
    <cellStyle name="Normal 2 18 4" xfId="2912"/>
    <cellStyle name="Normal 2 18 4 2" xfId="2913"/>
    <cellStyle name="Normal 2 18 4 2 2" xfId="31318"/>
    <cellStyle name="Normal 2 18 4 3" xfId="2914"/>
    <cellStyle name="Normal 2 18 5" xfId="2915"/>
    <cellStyle name="Normal 2 18 5 2" xfId="2916"/>
    <cellStyle name="Normal 2 18 5 2 2" xfId="31319"/>
    <cellStyle name="Normal 2 18 5 3" xfId="2917"/>
    <cellStyle name="Normal 2 18 6" xfId="2918"/>
    <cellStyle name="Normal 2 18 6 2" xfId="2919"/>
    <cellStyle name="Normal 2 18 6 2 2" xfId="31320"/>
    <cellStyle name="Normal 2 18 6 3" xfId="2920"/>
    <cellStyle name="Normal 2 18 7" xfId="2921"/>
    <cellStyle name="Normal 2 18 7 2" xfId="31321"/>
    <cellStyle name="Normal 2 18 8" xfId="2922"/>
    <cellStyle name="Normal 2 18 8 2" xfId="31322"/>
    <cellStyle name="Normal 2 18 9" xfId="2923"/>
    <cellStyle name="Normal 2 18 9 2" xfId="31323"/>
    <cellStyle name="Normal 2 19" xfId="2924"/>
    <cellStyle name="Normal 2 19 10" xfId="2925"/>
    <cellStyle name="Normal 2 19 2" xfId="2926"/>
    <cellStyle name="Normal 2 19 2 2" xfId="2927"/>
    <cellStyle name="Normal 2 19 2 2 2" xfId="31324"/>
    <cellStyle name="Normal 2 19 2 3" xfId="2928"/>
    <cellStyle name="Normal 2 19 3" xfId="2929"/>
    <cellStyle name="Normal 2 19 3 2" xfId="2930"/>
    <cellStyle name="Normal 2 19 3 2 2" xfId="31325"/>
    <cellStyle name="Normal 2 19 3 3" xfId="2931"/>
    <cellStyle name="Normal 2 19 4" xfId="2932"/>
    <cellStyle name="Normal 2 19 4 2" xfId="2933"/>
    <cellStyle name="Normal 2 19 4 2 2" xfId="31326"/>
    <cellStyle name="Normal 2 19 4 3" xfId="2934"/>
    <cellStyle name="Normal 2 19 5" xfId="2935"/>
    <cellStyle name="Normal 2 19 5 2" xfId="2936"/>
    <cellStyle name="Normal 2 19 5 2 2" xfId="31327"/>
    <cellStyle name="Normal 2 19 5 3" xfId="2937"/>
    <cellStyle name="Normal 2 19 6" xfId="2938"/>
    <cellStyle name="Normal 2 19 6 2" xfId="2939"/>
    <cellStyle name="Normal 2 19 6 2 2" xfId="31328"/>
    <cellStyle name="Normal 2 19 6 3" xfId="2940"/>
    <cellStyle name="Normal 2 19 7" xfId="2941"/>
    <cellStyle name="Normal 2 19 7 2" xfId="31329"/>
    <cellStyle name="Normal 2 19 8" xfId="2942"/>
    <cellStyle name="Normal 2 19 8 2" xfId="31330"/>
    <cellStyle name="Normal 2 19 9" xfId="2943"/>
    <cellStyle name="Normal 2 19 9 2" xfId="31331"/>
    <cellStyle name="Normal 2 2" xfId="2944"/>
    <cellStyle name="Normal 2 2 10" xfId="2945"/>
    <cellStyle name="Normal 2 2 10 10" xfId="2946"/>
    <cellStyle name="Normal 2 2 10 2" xfId="2947"/>
    <cellStyle name="Normal 2 2 10 3" xfId="2948"/>
    <cellStyle name="Normal 2 2 10 4" xfId="2949"/>
    <cellStyle name="Normal 2 2 10 5" xfId="2950"/>
    <cellStyle name="Normal 2 2 10 6" xfId="2951"/>
    <cellStyle name="Normal 2 2 10 7" xfId="2952"/>
    <cellStyle name="Normal 2 2 10 8" xfId="2953"/>
    <cellStyle name="Normal 2 2 10 8 2" xfId="31332"/>
    <cellStyle name="Normal 2 2 10 9" xfId="2954"/>
    <cellStyle name="Normal 2 2 10 9 2" xfId="31333"/>
    <cellStyle name="Normal 2 2 11" xfId="2955"/>
    <cellStyle name="Normal 2 2 11 10" xfId="2956"/>
    <cellStyle name="Normal 2 2 11 2" xfId="2957"/>
    <cellStyle name="Normal 2 2 11 3" xfId="2958"/>
    <cellStyle name="Normal 2 2 11 4" xfId="2959"/>
    <cellStyle name="Normal 2 2 11 5" xfId="2960"/>
    <cellStyle name="Normal 2 2 11 6" xfId="2961"/>
    <cellStyle name="Normal 2 2 11 7" xfId="2962"/>
    <cellStyle name="Normal 2 2 11 8" xfId="2963"/>
    <cellStyle name="Normal 2 2 11 8 2" xfId="31334"/>
    <cellStyle name="Normal 2 2 11 9" xfId="2964"/>
    <cellStyle name="Normal 2 2 11 9 2" xfId="31335"/>
    <cellStyle name="Normal 2 2 12" xfId="2965"/>
    <cellStyle name="Normal 2 2 12 10" xfId="2966"/>
    <cellStyle name="Normal 2 2 12 2" xfId="2967"/>
    <cellStyle name="Normal 2 2 12 3" xfId="2968"/>
    <cellStyle name="Normal 2 2 12 4" xfId="2969"/>
    <cellStyle name="Normal 2 2 12 5" xfId="2970"/>
    <cellStyle name="Normal 2 2 12 6" xfId="2971"/>
    <cellStyle name="Normal 2 2 12 7" xfId="2972"/>
    <cellStyle name="Normal 2 2 12 8" xfId="2973"/>
    <cellStyle name="Normal 2 2 12 8 2" xfId="31336"/>
    <cellStyle name="Normal 2 2 12 9" xfId="2974"/>
    <cellStyle name="Normal 2 2 12 9 2" xfId="31337"/>
    <cellStyle name="Normal 2 2 13" xfId="2975"/>
    <cellStyle name="Normal 2 2 13 2" xfId="2976"/>
    <cellStyle name="Normal 2 2 13 2 2" xfId="2977"/>
    <cellStyle name="Normal 2 2 13 2 2 2" xfId="31339"/>
    <cellStyle name="Normal 2 2 13 2 3" xfId="31338"/>
    <cellStyle name="Normal 2 2 13 3" xfId="2978"/>
    <cellStyle name="Normal 2 2 13 3 2" xfId="31340"/>
    <cellStyle name="Normal 2 2 13 4" xfId="2979"/>
    <cellStyle name="Normal 2 2 13 5" xfId="2980"/>
    <cellStyle name="Normal 2 2 13 5 2" xfId="31341"/>
    <cellStyle name="Normal 2 2 13 6" xfId="2981"/>
    <cellStyle name="Normal 2 2 13 6 2" xfId="31342"/>
    <cellStyle name="Normal 2 2 13 7" xfId="2982"/>
    <cellStyle name="Normal 2 2 14" xfId="2983"/>
    <cellStyle name="Normal 2 2 14 2" xfId="2984"/>
    <cellStyle name="Normal 2 2 14 2 2" xfId="2985"/>
    <cellStyle name="Normal 2 2 14 2 2 2" xfId="31343"/>
    <cellStyle name="Normal 2 2 14 2 3" xfId="2986"/>
    <cellStyle name="Normal 2 2 14 2 4" xfId="2987"/>
    <cellStyle name="Normal 2 2 14 3" xfId="2988"/>
    <cellStyle name="Normal 2 2 14 3 2" xfId="2989"/>
    <cellStyle name="Normal 2 2 14 3 3" xfId="2990"/>
    <cellStyle name="Normal 2 2 14 4" xfId="2991"/>
    <cellStyle name="Normal 2 2 14 5" xfId="2992"/>
    <cellStyle name="Normal 2 2 14 5 2" xfId="31344"/>
    <cellStyle name="Normal 2 2 14 6" xfId="2993"/>
    <cellStyle name="Normal 2 2 14 6 2" xfId="31345"/>
    <cellStyle name="Normal 2 2 14 7" xfId="2994"/>
    <cellStyle name="Normal 2 2 15" xfId="2995"/>
    <cellStyle name="Normal 2 2 15 2" xfId="2996"/>
    <cellStyle name="Normal 2 2 15 3" xfId="2997"/>
    <cellStyle name="Normal 2 2 15 3 2" xfId="31346"/>
    <cellStyle name="Normal 2 2 15 4" xfId="2998"/>
    <cellStyle name="Normal 2 2 15 4 2" xfId="31347"/>
    <cellStyle name="Normal 2 2 15 5" xfId="2999"/>
    <cellStyle name="Normal 2 2 15 5 2" xfId="31348"/>
    <cellStyle name="Normal 2 2 15 6" xfId="3000"/>
    <cellStyle name="Normal 2 2 15 7" xfId="3001"/>
    <cellStyle name="Normal 2 2 16" xfId="3002"/>
    <cellStyle name="Normal 2 2 16 2" xfId="3003"/>
    <cellStyle name="Normal 2 2 16 3" xfId="3004"/>
    <cellStyle name="Normal 2 2 16 3 2" xfId="31349"/>
    <cellStyle name="Normal 2 2 16 4" xfId="3005"/>
    <cellStyle name="Normal 2 2 16 5" xfId="3006"/>
    <cellStyle name="Normal 2 2 17" xfId="3007"/>
    <cellStyle name="Normal 2 2 17 2" xfId="3008"/>
    <cellStyle name="Normal 2 2 17 2 2" xfId="3009"/>
    <cellStyle name="Normal 2 2 17 2 2 2" xfId="31351"/>
    <cellStyle name="Normal 2 2 17 2 3" xfId="3010"/>
    <cellStyle name="Normal 2 2 17 2 3 2" xfId="31352"/>
    <cellStyle name="Normal 2 2 17 2 4" xfId="3011"/>
    <cellStyle name="Normal 2 2 17 2 5" xfId="3012"/>
    <cellStyle name="Normal 2 2 17 2 6" xfId="3013"/>
    <cellStyle name="Normal 2 2 17 3" xfId="3014"/>
    <cellStyle name="Normal 2 2 17 3 2" xfId="3015"/>
    <cellStyle name="Normal 2 2 17 3 2 2" xfId="31353"/>
    <cellStyle name="Normal 2 2 17 3 3" xfId="3016"/>
    <cellStyle name="Normal 2 2 17 3 4" xfId="3017"/>
    <cellStyle name="Normal 2 2 17 3 5" xfId="3018"/>
    <cellStyle name="Normal 2 2 17 4" xfId="3019"/>
    <cellStyle name="Normal 2 2 17 4 2" xfId="3020"/>
    <cellStyle name="Normal 2 2 17 4 3" xfId="3021"/>
    <cellStyle name="Normal 2 2 17 5" xfId="3022"/>
    <cellStyle name="Normal 2 2 17 5 2" xfId="3023"/>
    <cellStyle name="Normal 2 2 17 5 3" xfId="3024"/>
    <cellStyle name="Normal 2 2 17 6" xfId="3025"/>
    <cellStyle name="Normal 2 2 17 7" xfId="3026"/>
    <cellStyle name="Normal 2 2 17 7 2" xfId="31354"/>
    <cellStyle name="Normal 2 2 17 8" xfId="31350"/>
    <cellStyle name="Normal 2 2 18" xfId="3027"/>
    <cellStyle name="Normal 2 2 18 2" xfId="3028"/>
    <cellStyle name="Normal 2 2 18 2 2" xfId="3029"/>
    <cellStyle name="Normal 2 2 18 2 2 2" xfId="31356"/>
    <cellStyle name="Normal 2 2 18 2 3" xfId="3030"/>
    <cellStyle name="Normal 2 2 18 3" xfId="3031"/>
    <cellStyle name="Normal 2 2 18 3 2" xfId="31357"/>
    <cellStyle name="Normal 2 2 18 4" xfId="3032"/>
    <cellStyle name="Normal 2 2 18 5" xfId="31355"/>
    <cellStyle name="Normal 2 2 19" xfId="3033"/>
    <cellStyle name="Normal 2 2 19 2" xfId="3034"/>
    <cellStyle name="Normal 2 2 19 3" xfId="3035"/>
    <cellStyle name="Normal 2 2 19 3 2" xfId="31358"/>
    <cellStyle name="Normal 2 2 19 4" xfId="3036"/>
    <cellStyle name="Normal 2 2 19 4 2" xfId="31359"/>
    <cellStyle name="Normal 2 2 19 5" xfId="3037"/>
    <cellStyle name="Normal 2 2 2" xfId="3038"/>
    <cellStyle name="Normal 2 2 2 10" xfId="3039"/>
    <cellStyle name="Normal 2 2 2 10 10" xfId="3040"/>
    <cellStyle name="Normal 2 2 2 10 10 2" xfId="3041"/>
    <cellStyle name="Normal 2 2 2 10 10 3" xfId="3042"/>
    <cellStyle name="Normal 2 2 2 10 11" xfId="3043"/>
    <cellStyle name="Normal 2 2 2 10 12" xfId="3044"/>
    <cellStyle name="Normal 2 2 2 10 13" xfId="3045"/>
    <cellStyle name="Normal 2 2 2 10 2" xfId="48"/>
    <cellStyle name="Normal 2 2 2 10 2 2" xfId="3046"/>
    <cellStyle name="Normal 2 2 2 10 2 2 2" xfId="3047"/>
    <cellStyle name="Normal 2 2 2 10 2 2 2 2" xfId="3048"/>
    <cellStyle name="Normal 2 2 2 10 2 2 2 3" xfId="3049"/>
    <cellStyle name="Normal 2 2 2 10 2 2 2 3 2" xfId="31362"/>
    <cellStyle name="Normal 2 2 2 10 2 2 2 4" xfId="31361"/>
    <cellStyle name="Normal 2 2 2 10 2 2 3" xfId="3050"/>
    <cellStyle name="Normal 2 2 2 10 2 3" xfId="3051"/>
    <cellStyle name="Normal 2 2 2 10 2 4" xfId="3052"/>
    <cellStyle name="Normal 2 2 2 10 2 4 2" xfId="3053"/>
    <cellStyle name="Normal 2 2 2 10 2 4 2 2" xfId="3054"/>
    <cellStyle name="Normal 2 2 2 10 2 4 2 2 2" xfId="31364"/>
    <cellStyle name="Normal 2 2 2 10 2 4 2 3" xfId="31363"/>
    <cellStyle name="Normal 2 2 2 10 2 5" xfId="3055"/>
    <cellStyle name="Normal 2 2 2 10 2 5 2" xfId="3056"/>
    <cellStyle name="Normal 2 2 2 10 2 5 2 2" xfId="31366"/>
    <cellStyle name="Normal 2 2 2 10 2 5 3" xfId="31365"/>
    <cellStyle name="Normal 2 2 2 10 2 6" xfId="3057"/>
    <cellStyle name="Normal 2 2 2 10 2 6 2" xfId="31367"/>
    <cellStyle name="Normal 2 2 2 10 2 7" xfId="3058"/>
    <cellStyle name="Normal 2 2 2 10 3" xfId="3059"/>
    <cellStyle name="Normal 2 2 2 10 3 2" xfId="3060"/>
    <cellStyle name="Normal 2 2 2 10 3 2 2" xfId="31368"/>
    <cellStyle name="Normal 2 2 2 10 3 3" xfId="3061"/>
    <cellStyle name="Normal 2 2 2 10 4" xfId="3062"/>
    <cellStyle name="Normal 2 2 2 10 4 2" xfId="3063"/>
    <cellStyle name="Normal 2 2 2 10 4 2 2" xfId="31369"/>
    <cellStyle name="Normal 2 2 2 10 4 3" xfId="3064"/>
    <cellStyle name="Normal 2 2 2 10 5" xfId="3065"/>
    <cellStyle name="Normal 2 2 2 10 5 2" xfId="3066"/>
    <cellStyle name="Normal 2 2 2 10 5 2 2" xfId="3067"/>
    <cellStyle name="Normal 2 2 2 10 5 2 2 2" xfId="3068"/>
    <cellStyle name="Normal 2 2 2 10 5 2 2 2 2" xfId="31371"/>
    <cellStyle name="Normal 2 2 2 10 5 2 2 3" xfId="31370"/>
    <cellStyle name="Normal 2 2 2 10 5 3" xfId="3069"/>
    <cellStyle name="Normal 2 2 2 10 5 3 2" xfId="3070"/>
    <cellStyle name="Normal 2 2 2 10 5 3 2 2" xfId="31373"/>
    <cellStyle name="Normal 2 2 2 10 5 3 3" xfId="31372"/>
    <cellStyle name="Normal 2 2 2 10 5 4" xfId="3071"/>
    <cellStyle name="Normal 2 2 2 10 5 4 2" xfId="3072"/>
    <cellStyle name="Normal 2 2 2 10 5 4 2 2" xfId="31375"/>
    <cellStyle name="Normal 2 2 2 10 5 4 3" xfId="31374"/>
    <cellStyle name="Normal 2 2 2 10 5 5" xfId="3073"/>
    <cellStyle name="Normal 2 2 2 10 5 5 2" xfId="31376"/>
    <cellStyle name="Normal 2 2 2 10 5 6" xfId="3074"/>
    <cellStyle name="Normal 2 2 2 10 6" xfId="3075"/>
    <cellStyle name="Normal 2 2 2 10 6 2" xfId="3076"/>
    <cellStyle name="Normal 2 2 2 10 6 3" xfId="3077"/>
    <cellStyle name="Normal 2 2 2 10 6 3 2" xfId="31377"/>
    <cellStyle name="Normal 2 2 2 10 6 4" xfId="3078"/>
    <cellStyle name="Normal 2 2 2 10 6 4 2" xfId="31378"/>
    <cellStyle name="Normal 2 2 2 10 6 5" xfId="3079"/>
    <cellStyle name="Normal 2 2 2 10 7" xfId="3080"/>
    <cellStyle name="Normal 2 2 2 10 8" xfId="3081"/>
    <cellStyle name="Normal 2 2 2 10 8 2" xfId="31379"/>
    <cellStyle name="Normal 2 2 2 10 9" xfId="3082"/>
    <cellStyle name="Normal 2 2 2 10 9 2" xfId="3083"/>
    <cellStyle name="Normal 2 2 2 10 9 3" xfId="3084"/>
    <cellStyle name="Normal 2 2 2 11" xfId="3085"/>
    <cellStyle name="Normal 2 2 2 11 10" xfId="3086"/>
    <cellStyle name="Normal 2 2 2 11 2" xfId="3087"/>
    <cellStyle name="Normal 2 2 2 11 2 2" xfId="3088"/>
    <cellStyle name="Normal 2 2 2 11 2 2 2" xfId="3089"/>
    <cellStyle name="Normal 2 2 2 11 2 2 2 2" xfId="3090"/>
    <cellStyle name="Normal 2 2 2 11 2 2 2 3" xfId="3091"/>
    <cellStyle name="Normal 2 2 2 11 2 2 2 3 2" xfId="31381"/>
    <cellStyle name="Normal 2 2 2 11 2 2 2 4" xfId="31380"/>
    <cellStyle name="Normal 2 2 2 11 2 2 3" xfId="3092"/>
    <cellStyle name="Normal 2 2 2 11 2 3" xfId="3093"/>
    <cellStyle name="Normal 2 2 2 11 2 4" xfId="3094"/>
    <cellStyle name="Normal 2 2 2 11 2 4 2" xfId="3095"/>
    <cellStyle name="Normal 2 2 2 11 2 4 2 2" xfId="3096"/>
    <cellStyle name="Normal 2 2 2 11 2 4 2 2 2" xfId="31383"/>
    <cellStyle name="Normal 2 2 2 11 2 4 2 3" xfId="31382"/>
    <cellStyle name="Normal 2 2 2 11 2 5" xfId="3097"/>
    <cellStyle name="Normal 2 2 2 11 2 5 2" xfId="3098"/>
    <cellStyle name="Normal 2 2 2 11 2 5 2 2" xfId="31385"/>
    <cellStyle name="Normal 2 2 2 11 2 5 3" xfId="31384"/>
    <cellStyle name="Normal 2 2 2 11 2 6" xfId="3099"/>
    <cellStyle name="Normal 2 2 2 11 2 6 2" xfId="31386"/>
    <cellStyle name="Normal 2 2 2 11 2 7" xfId="3100"/>
    <cellStyle name="Normal 2 2 2 11 3" xfId="3101"/>
    <cellStyle name="Normal 2 2 2 11 3 2" xfId="3102"/>
    <cellStyle name="Normal 2 2 2 11 3 2 2" xfId="31387"/>
    <cellStyle name="Normal 2 2 2 11 3 3" xfId="3103"/>
    <cellStyle name="Normal 2 2 2 11 4" xfId="3104"/>
    <cellStyle name="Normal 2 2 2 11 4 2" xfId="3105"/>
    <cellStyle name="Normal 2 2 2 11 4 2 2" xfId="31388"/>
    <cellStyle name="Normal 2 2 2 11 4 3" xfId="3106"/>
    <cellStyle name="Normal 2 2 2 11 5" xfId="3107"/>
    <cellStyle name="Normal 2 2 2 11 5 2" xfId="3108"/>
    <cellStyle name="Normal 2 2 2 11 5 2 2" xfId="3109"/>
    <cellStyle name="Normal 2 2 2 11 5 2 2 2" xfId="3110"/>
    <cellStyle name="Normal 2 2 2 11 5 2 2 2 2" xfId="31390"/>
    <cellStyle name="Normal 2 2 2 11 5 2 2 3" xfId="31389"/>
    <cellStyle name="Normal 2 2 2 11 5 3" xfId="3111"/>
    <cellStyle name="Normal 2 2 2 11 5 3 2" xfId="3112"/>
    <cellStyle name="Normal 2 2 2 11 5 3 2 2" xfId="31392"/>
    <cellStyle name="Normal 2 2 2 11 5 3 3" xfId="31391"/>
    <cellStyle name="Normal 2 2 2 11 5 4" xfId="3113"/>
    <cellStyle name="Normal 2 2 2 11 5 4 2" xfId="3114"/>
    <cellStyle name="Normal 2 2 2 11 5 4 2 2" xfId="31394"/>
    <cellStyle name="Normal 2 2 2 11 5 4 3" xfId="31393"/>
    <cellStyle name="Normal 2 2 2 11 5 5" xfId="3115"/>
    <cellStyle name="Normal 2 2 2 11 5 5 2" xfId="31395"/>
    <cellStyle name="Normal 2 2 2 11 5 6" xfId="3116"/>
    <cellStyle name="Normal 2 2 2 11 6" xfId="3117"/>
    <cellStyle name="Normal 2 2 2 11 6 2" xfId="3118"/>
    <cellStyle name="Normal 2 2 2 11 6 3" xfId="3119"/>
    <cellStyle name="Normal 2 2 2 11 6 3 2" xfId="31396"/>
    <cellStyle name="Normal 2 2 2 11 6 4" xfId="3120"/>
    <cellStyle name="Normal 2 2 2 11 6 4 2" xfId="31397"/>
    <cellStyle name="Normal 2 2 2 11 6 5" xfId="3121"/>
    <cellStyle name="Normal 2 2 2 11 7" xfId="3122"/>
    <cellStyle name="Normal 2 2 2 11 8" xfId="3123"/>
    <cellStyle name="Normal 2 2 2 11 8 2" xfId="31398"/>
    <cellStyle name="Normal 2 2 2 11 9" xfId="3124"/>
    <cellStyle name="Normal 2 2 2 11 9 2" xfId="31399"/>
    <cellStyle name="Normal 2 2 2 12" xfId="3125"/>
    <cellStyle name="Normal 2 2 2 12 10" xfId="3126"/>
    <cellStyle name="Normal 2 2 2 12 10 2" xfId="3127"/>
    <cellStyle name="Normal 2 2 2 12 10 3" xfId="3128"/>
    <cellStyle name="Normal 2 2 2 12 11" xfId="3129"/>
    <cellStyle name="Normal 2 2 2 12 12" xfId="3130"/>
    <cellStyle name="Normal 2 2 2 12 13" xfId="3131"/>
    <cellStyle name="Normal 2 2 2 12 2" xfId="3132"/>
    <cellStyle name="Normal 2 2 2 12 2 2" xfId="3133"/>
    <cellStyle name="Normal 2 2 2 12 2 2 2" xfId="3134"/>
    <cellStyle name="Normal 2 2 2 12 2 2 2 2" xfId="3135"/>
    <cellStyle name="Normal 2 2 2 12 2 2 2 3" xfId="3136"/>
    <cellStyle name="Normal 2 2 2 12 2 2 2 3 2" xfId="31401"/>
    <cellStyle name="Normal 2 2 2 12 2 2 2 4" xfId="31400"/>
    <cellStyle name="Normal 2 2 2 12 2 2 3" xfId="3137"/>
    <cellStyle name="Normal 2 2 2 12 2 3" xfId="3138"/>
    <cellStyle name="Normal 2 2 2 12 2 4" xfId="3139"/>
    <cellStyle name="Normal 2 2 2 12 2 4 2" xfId="3140"/>
    <cellStyle name="Normal 2 2 2 12 2 4 2 2" xfId="3141"/>
    <cellStyle name="Normal 2 2 2 12 2 4 2 2 2" xfId="31403"/>
    <cellStyle name="Normal 2 2 2 12 2 4 2 3" xfId="31402"/>
    <cellStyle name="Normal 2 2 2 12 2 5" xfId="3142"/>
    <cellStyle name="Normal 2 2 2 12 2 5 2" xfId="3143"/>
    <cellStyle name="Normal 2 2 2 12 2 5 2 2" xfId="31405"/>
    <cellStyle name="Normal 2 2 2 12 2 5 3" xfId="31404"/>
    <cellStyle name="Normal 2 2 2 12 2 6" xfId="3144"/>
    <cellStyle name="Normal 2 2 2 12 2 6 2" xfId="31406"/>
    <cellStyle name="Normal 2 2 2 12 2 7" xfId="3145"/>
    <cellStyle name="Normal 2 2 2 12 3" xfId="3146"/>
    <cellStyle name="Normal 2 2 2 12 3 2" xfId="3147"/>
    <cellStyle name="Normal 2 2 2 12 3 2 2" xfId="31407"/>
    <cellStyle name="Normal 2 2 2 12 3 3" xfId="3148"/>
    <cellStyle name="Normal 2 2 2 12 4" xfId="3149"/>
    <cellStyle name="Normal 2 2 2 12 4 2" xfId="3150"/>
    <cellStyle name="Normal 2 2 2 12 4 2 2" xfId="31408"/>
    <cellStyle name="Normal 2 2 2 12 4 3" xfId="3151"/>
    <cellStyle name="Normal 2 2 2 12 5" xfId="3152"/>
    <cellStyle name="Normal 2 2 2 12 5 2" xfId="3153"/>
    <cellStyle name="Normal 2 2 2 12 5 2 2" xfId="3154"/>
    <cellStyle name="Normal 2 2 2 12 5 2 2 2" xfId="3155"/>
    <cellStyle name="Normal 2 2 2 12 5 2 2 2 2" xfId="31410"/>
    <cellStyle name="Normal 2 2 2 12 5 2 2 3" xfId="31409"/>
    <cellStyle name="Normal 2 2 2 12 5 3" xfId="3156"/>
    <cellStyle name="Normal 2 2 2 12 5 3 2" xfId="3157"/>
    <cellStyle name="Normal 2 2 2 12 5 3 2 2" xfId="31412"/>
    <cellStyle name="Normal 2 2 2 12 5 3 3" xfId="31411"/>
    <cellStyle name="Normal 2 2 2 12 5 4" xfId="3158"/>
    <cellStyle name="Normal 2 2 2 12 5 4 2" xfId="3159"/>
    <cellStyle name="Normal 2 2 2 12 5 4 2 2" xfId="31414"/>
    <cellStyle name="Normal 2 2 2 12 5 4 3" xfId="31413"/>
    <cellStyle name="Normal 2 2 2 12 5 5" xfId="3160"/>
    <cellStyle name="Normal 2 2 2 12 5 5 2" xfId="31415"/>
    <cellStyle name="Normal 2 2 2 12 5 6" xfId="3161"/>
    <cellStyle name="Normal 2 2 2 12 6" xfId="3162"/>
    <cellStyle name="Normal 2 2 2 12 6 2" xfId="3163"/>
    <cellStyle name="Normal 2 2 2 12 6 3" xfId="3164"/>
    <cellStyle name="Normal 2 2 2 12 6 3 2" xfId="31416"/>
    <cellStyle name="Normal 2 2 2 12 6 4" xfId="3165"/>
    <cellStyle name="Normal 2 2 2 12 6 4 2" xfId="31417"/>
    <cellStyle name="Normal 2 2 2 12 6 5" xfId="3166"/>
    <cellStyle name="Normal 2 2 2 12 7" xfId="3167"/>
    <cellStyle name="Normal 2 2 2 12 8" xfId="3168"/>
    <cellStyle name="Normal 2 2 2 12 8 2" xfId="31418"/>
    <cellStyle name="Normal 2 2 2 12 9" xfId="3169"/>
    <cellStyle name="Normal 2 2 2 12 9 2" xfId="3170"/>
    <cellStyle name="Normal 2 2 2 12 9 3" xfId="3171"/>
    <cellStyle name="Normal 2 2 2 13" xfId="3172"/>
    <cellStyle name="Normal 2 2 2 13 2" xfId="3173"/>
    <cellStyle name="Normal 2 2 2 13 2 2" xfId="3174"/>
    <cellStyle name="Normal 2 2 2 13 2 2 2" xfId="31419"/>
    <cellStyle name="Normal 2 2 2 13 2 3" xfId="3175"/>
    <cellStyle name="Normal 2 2 2 13 2 3 2" xfId="31420"/>
    <cellStyle name="Normal 2 2 2 13 2 4" xfId="3176"/>
    <cellStyle name="Normal 2 2 2 13 3" xfId="3177"/>
    <cellStyle name="Normal 2 2 2 13 3 2" xfId="3178"/>
    <cellStyle name="Normal 2 2 2 13 3 2 2" xfId="31421"/>
    <cellStyle name="Normal 2 2 2 13 3 3" xfId="3179"/>
    <cellStyle name="Normal 2 2 2 13 4" xfId="3180"/>
    <cellStyle name="Normal 2 2 2 13 4 2" xfId="31422"/>
    <cellStyle name="Normal 2 2 2 13 5" xfId="3181"/>
    <cellStyle name="Normal 2 2 2 13 5 2" xfId="3182"/>
    <cellStyle name="Normal 2 2 2 13 5 2 2" xfId="31423"/>
    <cellStyle name="Normal 2 2 2 13 5 3" xfId="3183"/>
    <cellStyle name="Normal 2 2 2 13 5 4" xfId="3184"/>
    <cellStyle name="Normal 2 2 2 13 5 5" xfId="3185"/>
    <cellStyle name="Normal 2 2 2 13 6" xfId="3186"/>
    <cellStyle name="Normal 2 2 2 13 6 2" xfId="3187"/>
    <cellStyle name="Normal 2 2 2 13 6 2 2" xfId="31424"/>
    <cellStyle name="Normal 2 2 2 13 6 3" xfId="3188"/>
    <cellStyle name="Normal 2 2 2 13 6 4" xfId="3189"/>
    <cellStyle name="Normal 2 2 2 13 6 5" xfId="3190"/>
    <cellStyle name="Normal 2 2 2 13 7" xfId="3191"/>
    <cellStyle name="Normal 2 2 2 13 8" xfId="3192"/>
    <cellStyle name="Normal 2 2 2 13 9" xfId="3193"/>
    <cellStyle name="Normal 2 2 2 14" xfId="3194"/>
    <cellStyle name="Normal 2 2 2 14 2" xfId="3195"/>
    <cellStyle name="Normal 2 2 2 14 2 2" xfId="3196"/>
    <cellStyle name="Normal 2 2 2 14 2 2 2" xfId="31425"/>
    <cellStyle name="Normal 2 2 2 14 2 3" xfId="3197"/>
    <cellStyle name="Normal 2 2 2 14 2 3 2" xfId="3198"/>
    <cellStyle name="Normal 2 2 2 14 2 3 3" xfId="3199"/>
    <cellStyle name="Normal 2 2 2 14 2 4" xfId="3200"/>
    <cellStyle name="Normal 2 2 2 14 3" xfId="3201"/>
    <cellStyle name="Normal 2 2 2 14 3 2" xfId="3202"/>
    <cellStyle name="Normal 2 2 2 14 3 2 2" xfId="3203"/>
    <cellStyle name="Normal 2 2 2 14 3 2 3" xfId="3204"/>
    <cellStyle name="Normal 2 2 2 14 3 3" xfId="3205"/>
    <cellStyle name="Normal 2 2 2 14 3 3 2" xfId="31426"/>
    <cellStyle name="Normal 2 2 2 14 3 4" xfId="3206"/>
    <cellStyle name="Normal 2 2 2 14 3 5" xfId="3207"/>
    <cellStyle name="Normal 2 2 2 14 3 6" xfId="3208"/>
    <cellStyle name="Normal 2 2 2 14 3 7" xfId="3209"/>
    <cellStyle name="Normal 2 2 2 14 4" xfId="3210"/>
    <cellStyle name="Normal 2 2 2 14 4 2" xfId="31427"/>
    <cellStyle name="Normal 2 2 2 14 5" xfId="3211"/>
    <cellStyle name="Normal 2 2 2 15" xfId="3212"/>
    <cellStyle name="Normal 2 2 2 15 2" xfId="3213"/>
    <cellStyle name="Normal 2 2 2 15 2 2" xfId="3214"/>
    <cellStyle name="Normal 2 2 2 15 2 2 2" xfId="3215"/>
    <cellStyle name="Normal 2 2 2 15 2 2 2 2" xfId="3216"/>
    <cellStyle name="Normal 2 2 2 15 2 2 2 3" xfId="3217"/>
    <cellStyle name="Normal 2 2 2 15 2 2 3" xfId="3218"/>
    <cellStyle name="Normal 2 2 2 15 2 3" xfId="3219"/>
    <cellStyle name="Normal 2 2 2 15 2 4" xfId="3220"/>
    <cellStyle name="Normal 2 2 2 15 2 5" xfId="3221"/>
    <cellStyle name="Normal 2 2 2 15 3" xfId="3222"/>
    <cellStyle name="Normal 2 2 2 15 3 2" xfId="31428"/>
    <cellStyle name="Normal 2 2 2 15 4" xfId="3223"/>
    <cellStyle name="Normal 2 2 2 15 4 2" xfId="3224"/>
    <cellStyle name="Normal 2 2 2 15 4 3" xfId="3225"/>
    <cellStyle name="Normal 2 2 2 15 5" xfId="3226"/>
    <cellStyle name="Normal 2 2 2 16" xfId="3227"/>
    <cellStyle name="Normal 2 2 2 16 2" xfId="3228"/>
    <cellStyle name="Normal 2 2 2 16 2 2" xfId="3229"/>
    <cellStyle name="Normal 2 2 2 16 2 2 2" xfId="31430"/>
    <cellStyle name="Normal 2 2 2 16 2 3" xfId="31429"/>
    <cellStyle name="Normal 2 2 2 16 3" xfId="3230"/>
    <cellStyle name="Normal 2 2 2 16 3 2" xfId="31431"/>
    <cellStyle name="Normal 2 2 2 16 4" xfId="3231"/>
    <cellStyle name="Normal 2 2 2 16 5" xfId="3232"/>
    <cellStyle name="Normal 2 2 2 17" xfId="3233"/>
    <cellStyle name="Normal 2 2 2 17 2" xfId="3234"/>
    <cellStyle name="Normal 2 2 2 17 2 2" xfId="3235"/>
    <cellStyle name="Normal 2 2 2 17 2 2 2" xfId="31433"/>
    <cellStyle name="Normal 2 2 2 17 2 3" xfId="31432"/>
    <cellStyle name="Normal 2 2 2 17 3" xfId="3236"/>
    <cellStyle name="Normal 2 2 2 17 3 2" xfId="31434"/>
    <cellStyle name="Normal 2 2 2 17 4" xfId="3237"/>
    <cellStyle name="Normal 2 2 2 17 4 2" xfId="3238"/>
    <cellStyle name="Normal 2 2 2 17 4 3" xfId="3239"/>
    <cellStyle name="Normal 2 2 2 17 5" xfId="3240"/>
    <cellStyle name="Normal 2 2 2 18" xfId="3241"/>
    <cellStyle name="Normal 2 2 2 18 2" xfId="3242"/>
    <cellStyle name="Normal 2 2 2 18 2 2" xfId="3243"/>
    <cellStyle name="Normal 2 2 2 18 2 2 2" xfId="31436"/>
    <cellStyle name="Normal 2 2 2 18 2 3" xfId="31435"/>
    <cellStyle name="Normal 2 2 2 18 3" xfId="3244"/>
    <cellStyle name="Normal 2 2 2 18 3 2" xfId="31437"/>
    <cellStyle name="Normal 2 2 2 18 4" xfId="3245"/>
    <cellStyle name="Normal 2 2 2 19" xfId="3246"/>
    <cellStyle name="Normal 2 2 2 19 2" xfId="3247"/>
    <cellStyle name="Normal 2 2 2 19 2 2" xfId="31439"/>
    <cellStyle name="Normal 2 2 2 19 3" xfId="31438"/>
    <cellStyle name="Normal 2 2 2 2" xfId="3248"/>
    <cellStyle name="Normal 2 2 2 2 10" xfId="3249"/>
    <cellStyle name="Normal 2 2 2 2 10 2" xfId="3250"/>
    <cellStyle name="Normal 2 2 2 2 10 2 2" xfId="31440"/>
    <cellStyle name="Normal 2 2 2 2 10 3" xfId="3251"/>
    <cellStyle name="Normal 2 2 2 2 11" xfId="3252"/>
    <cellStyle name="Normal 2 2 2 2 11 2" xfId="3253"/>
    <cellStyle name="Normal 2 2 2 2 11 2 2" xfId="31441"/>
    <cellStyle name="Normal 2 2 2 2 11 3" xfId="3254"/>
    <cellStyle name="Normal 2 2 2 2 11 3 2" xfId="31442"/>
    <cellStyle name="Normal 2 2 2 2 11 4" xfId="3255"/>
    <cellStyle name="Normal 2 2 2 2 12" xfId="3256"/>
    <cellStyle name="Normal 2 2 2 2 12 2" xfId="3257"/>
    <cellStyle name="Normal 2 2 2 2 12 2 2" xfId="31443"/>
    <cellStyle name="Normal 2 2 2 2 12 3" xfId="3258"/>
    <cellStyle name="Normal 2 2 2 2 13" xfId="3259"/>
    <cellStyle name="Normal 2 2 2 2 13 2" xfId="3260"/>
    <cellStyle name="Normal 2 2 2 2 13 2 2" xfId="31444"/>
    <cellStyle name="Normal 2 2 2 2 13 3" xfId="3261"/>
    <cellStyle name="Normal 2 2 2 2 14" xfId="3262"/>
    <cellStyle name="Normal 2 2 2 2 15" xfId="3263"/>
    <cellStyle name="Normal 2 2 2 2 15 2" xfId="3264"/>
    <cellStyle name="Normal 2 2 2 2 15 2 2" xfId="31446"/>
    <cellStyle name="Normal 2 2 2 2 15 3" xfId="3265"/>
    <cellStyle name="Normal 2 2 2 2 15 3 2" xfId="31447"/>
    <cellStyle name="Normal 2 2 2 2 15 4" xfId="31445"/>
    <cellStyle name="Normal 2 2 2 2 16" xfId="3266"/>
    <cellStyle name="Normal 2 2 2 2 16 2" xfId="31448"/>
    <cellStyle name="Normal 2 2 2 2 17" xfId="3267"/>
    <cellStyle name="Normal 2 2 2 2 2" xfId="3268"/>
    <cellStyle name="Normal 2 2 2 2 2 10" xfId="3269"/>
    <cellStyle name="Normal 2 2 2 2 2 10 2" xfId="3270"/>
    <cellStyle name="Normal 2 2 2 2 2 10 2 2" xfId="3271"/>
    <cellStyle name="Normal 2 2 2 2 2 10 2 2 2" xfId="31451"/>
    <cellStyle name="Normal 2 2 2 2 2 10 2 3" xfId="31450"/>
    <cellStyle name="Normal 2 2 2 2 2 10 3" xfId="3272"/>
    <cellStyle name="Normal 2 2 2 2 2 10 3 2" xfId="31452"/>
    <cellStyle name="Normal 2 2 2 2 2 10 4" xfId="31449"/>
    <cellStyle name="Normal 2 2 2 2 2 11" xfId="3273"/>
    <cellStyle name="Normal 2 2 2 2 2 11 2" xfId="3274"/>
    <cellStyle name="Normal 2 2 2 2 2 11 2 2" xfId="31454"/>
    <cellStyle name="Normal 2 2 2 2 2 11 3" xfId="31453"/>
    <cellStyle name="Normal 2 2 2 2 2 12" xfId="3275"/>
    <cellStyle name="Normal 2 2 2 2 2 12 2" xfId="3276"/>
    <cellStyle name="Normal 2 2 2 2 2 12 2 2" xfId="31456"/>
    <cellStyle name="Normal 2 2 2 2 2 12 3" xfId="31455"/>
    <cellStyle name="Normal 2 2 2 2 2 13" xfId="3277"/>
    <cellStyle name="Normal 2 2 2 2 2 13 2" xfId="3278"/>
    <cellStyle name="Normal 2 2 2 2 2 13 2 2" xfId="31458"/>
    <cellStyle name="Normal 2 2 2 2 2 13 3" xfId="31457"/>
    <cellStyle name="Normal 2 2 2 2 2 14" xfId="3279"/>
    <cellStyle name="Normal 2 2 2 2 2 15" xfId="3280"/>
    <cellStyle name="Normal 2 2 2 2 2 15 2" xfId="3281"/>
    <cellStyle name="Normal 2 2 2 2 2 15 3" xfId="3282"/>
    <cellStyle name="Normal 2 2 2 2 2 15 3 2" xfId="31459"/>
    <cellStyle name="Normal 2 2 2 2 2 16" xfId="3283"/>
    <cellStyle name="Normal 2 2 2 2 2 16 2" xfId="31460"/>
    <cellStyle name="Normal 2 2 2 2 2 17" xfId="3284"/>
    <cellStyle name="Normal 2 2 2 2 2 17 2" xfId="31461"/>
    <cellStyle name="Normal 2 2 2 2 2 18" xfId="3285"/>
    <cellStyle name="Normal 2 2 2 2 2 2" xfId="3286"/>
    <cellStyle name="Normal 2 2 2 2 2 2 10" xfId="3287"/>
    <cellStyle name="Normal 2 2 2 2 2 2 10 2" xfId="3288"/>
    <cellStyle name="Normal 2 2 2 2 2 2 10 2 2" xfId="31462"/>
    <cellStyle name="Normal 2 2 2 2 2 2 10 3" xfId="3289"/>
    <cellStyle name="Normal 2 2 2 2 2 2 11" xfId="3290"/>
    <cellStyle name="Normal 2 2 2 2 2 2 11 2" xfId="3291"/>
    <cellStyle name="Normal 2 2 2 2 2 2 11 2 2" xfId="31463"/>
    <cellStyle name="Normal 2 2 2 2 2 2 11 3" xfId="3292"/>
    <cellStyle name="Normal 2 2 2 2 2 2 12" xfId="3293"/>
    <cellStyle name="Normal 2 2 2 2 2 2 12 2" xfId="3294"/>
    <cellStyle name="Normal 2 2 2 2 2 2 12 2 2" xfId="31464"/>
    <cellStyle name="Normal 2 2 2 2 2 2 12 3" xfId="3295"/>
    <cellStyle name="Normal 2 2 2 2 2 2 13" xfId="3296"/>
    <cellStyle name="Normal 2 2 2 2 2 2 13 2" xfId="3297"/>
    <cellStyle name="Normal 2 2 2 2 2 2 13 2 2" xfId="31466"/>
    <cellStyle name="Normal 2 2 2 2 2 2 13 3" xfId="3298"/>
    <cellStyle name="Normal 2 2 2 2 2 2 13 3 2" xfId="31467"/>
    <cellStyle name="Normal 2 2 2 2 2 2 13 4" xfId="31465"/>
    <cellStyle name="Normal 2 2 2 2 2 2 14" xfId="3299"/>
    <cellStyle name="Normal 2 2 2 2 2 2 14 2" xfId="31468"/>
    <cellStyle name="Normal 2 2 2 2 2 2 15" xfId="3300"/>
    <cellStyle name="Normal 2 2 2 2 2 2 2" xfId="3301"/>
    <cellStyle name="Normal 2 2 2 2 2 2 2 2" xfId="3302"/>
    <cellStyle name="Normal 2 2 2 2 2 2 2 2 2" xfId="3303"/>
    <cellStyle name="Normal 2 2 2 2 2 2 2 2 3" xfId="3304"/>
    <cellStyle name="Normal 2 2 2 2 2 2 2 2 4" xfId="3305"/>
    <cellStyle name="Normal 2 2 2 2 2 2 2 2 4 2" xfId="31470"/>
    <cellStyle name="Normal 2 2 2 2 2 2 2 2 5" xfId="3306"/>
    <cellStyle name="Normal 2 2 2 2 2 2 2 2 5 2" xfId="31471"/>
    <cellStyle name="Normal 2 2 2 2 2 2 2 2 6" xfId="3307"/>
    <cellStyle name="Normal 2 2 2 2 2 2 2 2 6 2" xfId="31472"/>
    <cellStyle name="Normal 2 2 2 2 2 2 2 2 7" xfId="3308"/>
    <cellStyle name="Normal 2 2 2 2 2 2 2 2 7 2" xfId="31473"/>
    <cellStyle name="Normal 2 2 2 2 2 2 2 2 8" xfId="3309"/>
    <cellStyle name="Normal 2 2 2 2 2 2 2 2 8 2" xfId="31474"/>
    <cellStyle name="Normal 2 2 2 2 2 2 2 2 9" xfId="31469"/>
    <cellStyle name="Normal 2 2 2 2 2 2 2 3" xfId="3310"/>
    <cellStyle name="Normal 2 2 2 2 2 2 2 3 2" xfId="3311"/>
    <cellStyle name="Normal 2 2 2 2 2 2 2 3 2 2" xfId="31476"/>
    <cellStyle name="Normal 2 2 2 2 2 2 2 3 3" xfId="3312"/>
    <cellStyle name="Normal 2 2 2 2 2 2 2 3 3 2" xfId="31477"/>
    <cellStyle name="Normal 2 2 2 2 2 2 2 3 4" xfId="3313"/>
    <cellStyle name="Normal 2 2 2 2 2 2 2 3 4 2" xfId="31478"/>
    <cellStyle name="Normal 2 2 2 2 2 2 2 3 5" xfId="3314"/>
    <cellStyle name="Normal 2 2 2 2 2 2 2 3 5 2" xfId="31479"/>
    <cellStyle name="Normal 2 2 2 2 2 2 2 3 6" xfId="3315"/>
    <cellStyle name="Normal 2 2 2 2 2 2 2 3 6 2" xfId="31480"/>
    <cellStyle name="Normal 2 2 2 2 2 2 2 3 7" xfId="31475"/>
    <cellStyle name="Normal 2 2 2 2 2 2 2 4" xfId="3316"/>
    <cellStyle name="Normal 2 2 2 2 2 2 2 5" xfId="3317"/>
    <cellStyle name="Normal 2 2 2 2 2 2 2 6" xfId="3318"/>
    <cellStyle name="Normal 2 2 2 2 2 2 3" xfId="3319"/>
    <cellStyle name="Normal 2 2 2 2 2 2 3 2" xfId="3320"/>
    <cellStyle name="Normal 2 2 2 2 2 2 3 3" xfId="3321"/>
    <cellStyle name="Normal 2 2 2 2 2 2 3 4" xfId="3322"/>
    <cellStyle name="Normal 2 2 2 2 2 2 4" xfId="3323"/>
    <cellStyle name="Normal 2 2 2 2 2 2 4 2" xfId="3324"/>
    <cellStyle name="Normal 2 2 2 2 2 2 4 3" xfId="3325"/>
    <cellStyle name="Normal 2 2 2 2 2 2 4 4" xfId="3326"/>
    <cellStyle name="Normal 2 2 2 2 2 2 5" xfId="3327"/>
    <cellStyle name="Normal 2 2 2 2 2 2 5 2" xfId="3328"/>
    <cellStyle name="Normal 2 2 2 2 2 2 5 3" xfId="3329"/>
    <cellStyle name="Normal 2 2 2 2 2 2 5 4" xfId="3330"/>
    <cellStyle name="Normal 2 2 2 2 2 2 6" xfId="3331"/>
    <cellStyle name="Normal 2 2 2 2 2 2 6 2" xfId="3332"/>
    <cellStyle name="Normal 2 2 2 2 2 2 6 3" xfId="3333"/>
    <cellStyle name="Normal 2 2 2 2 2 2 6 4" xfId="3334"/>
    <cellStyle name="Normal 2 2 2 2 2 2 7" xfId="3335"/>
    <cellStyle name="Normal 2 2 2 2 2 2 7 2" xfId="3336"/>
    <cellStyle name="Normal 2 2 2 2 2 2 7 3" xfId="3337"/>
    <cellStyle name="Normal 2 2 2 2 2 2 7 4" xfId="3338"/>
    <cellStyle name="Normal 2 2 2 2 2 2 8" xfId="3339"/>
    <cellStyle name="Normal 2 2 2 2 2 2 8 2" xfId="3340"/>
    <cellStyle name="Normal 2 2 2 2 2 2 8 2 2" xfId="31481"/>
    <cellStyle name="Normal 2 2 2 2 2 2 8 3" xfId="3341"/>
    <cellStyle name="Normal 2 2 2 2 2 2 9" xfId="3342"/>
    <cellStyle name="Normal 2 2 2 2 2 2 9 2" xfId="3343"/>
    <cellStyle name="Normal 2 2 2 2 2 2 9 2 2" xfId="31482"/>
    <cellStyle name="Normal 2 2 2 2 2 2 9 3" xfId="3344"/>
    <cellStyle name="Normal 2 2 2 2 2 2 9 3 2" xfId="31483"/>
    <cellStyle name="Normal 2 2 2 2 2 2 9 4" xfId="3345"/>
    <cellStyle name="Normal 2 2 2 2 2 3" xfId="3346"/>
    <cellStyle name="Normal 2 2 2 2 2 3 2" xfId="3347"/>
    <cellStyle name="Normal 2 2 2 2 2 3 3" xfId="3348"/>
    <cellStyle name="Normal 2 2 2 2 2 3 4" xfId="3349"/>
    <cellStyle name="Normal 2 2 2 2 2 4" xfId="3350"/>
    <cellStyle name="Normal 2 2 2 2 2 4 2" xfId="3351"/>
    <cellStyle name="Normal 2 2 2 2 2 4 2 2" xfId="31484"/>
    <cellStyle name="Normal 2 2 2 2 2 4 3" xfId="3352"/>
    <cellStyle name="Normal 2 2 2 2 2 4 3 2" xfId="3353"/>
    <cellStyle name="Normal 2 2 2 2 2 4 3 2 2" xfId="31485"/>
    <cellStyle name="Normal 2 2 2 2 2 4 3 3" xfId="3354"/>
    <cellStyle name="Normal 2 2 2 2 2 4 4" xfId="3355"/>
    <cellStyle name="Normal 2 2 2 2 2 4 4 2" xfId="31486"/>
    <cellStyle name="Normal 2 2 2 2 2 4 5" xfId="3356"/>
    <cellStyle name="Normal 2 2 2 2 2 4 5 2" xfId="31487"/>
    <cellStyle name="Normal 2 2 2 2 2 4 6" xfId="3357"/>
    <cellStyle name="Normal 2 2 2 2 2 4 6 2" xfId="31488"/>
    <cellStyle name="Normal 2 2 2 2 2 4 7" xfId="3358"/>
    <cellStyle name="Normal 2 2 2 2 2 5" xfId="3359"/>
    <cellStyle name="Normal 2 2 2 2 2 5 2" xfId="3360"/>
    <cellStyle name="Normal 2 2 2 2 2 5 2 2" xfId="3361"/>
    <cellStyle name="Normal 2 2 2 2 2 5 2 2 2" xfId="31489"/>
    <cellStyle name="Normal 2 2 2 2 2 5 2 3" xfId="3362"/>
    <cellStyle name="Normal 2 2 2 2 2 5 2 3 2" xfId="31490"/>
    <cellStyle name="Normal 2 2 2 2 2 5 2 4" xfId="3363"/>
    <cellStyle name="Normal 2 2 2 2 2 5 3" xfId="3364"/>
    <cellStyle name="Normal 2 2 2 2 2 5 3 2" xfId="3365"/>
    <cellStyle name="Normal 2 2 2 2 2 5 3 2 2" xfId="31492"/>
    <cellStyle name="Normal 2 2 2 2 2 5 3 3" xfId="3366"/>
    <cellStyle name="Normal 2 2 2 2 2 5 3 3 2" xfId="31493"/>
    <cellStyle name="Normal 2 2 2 2 2 5 3 4" xfId="31491"/>
    <cellStyle name="Normal 2 2 2 2 2 5 4" xfId="3367"/>
    <cellStyle name="Normal 2 2 2 2 2 5 4 2" xfId="3368"/>
    <cellStyle name="Normal 2 2 2 2 2 5 4 2 2" xfId="31494"/>
    <cellStyle name="Normal 2 2 2 2 2 5 4 3" xfId="3369"/>
    <cellStyle name="Normal 2 2 2 2 2 5 5" xfId="3370"/>
    <cellStyle name="Normal 2 2 2 2 2 5 5 2" xfId="31495"/>
    <cellStyle name="Normal 2 2 2 2 2 5 6" xfId="3371"/>
    <cellStyle name="Normal 2 2 2 2 2 5 6 2" xfId="31496"/>
    <cellStyle name="Normal 2 2 2 2 2 5 7" xfId="3372"/>
    <cellStyle name="Normal 2 2 2 2 2 6" xfId="3373"/>
    <cellStyle name="Normal 2 2 2 2 2 6 2" xfId="3374"/>
    <cellStyle name="Normal 2 2 2 2 2 6 2 2" xfId="3375"/>
    <cellStyle name="Normal 2 2 2 2 2 6 2 2 2" xfId="31497"/>
    <cellStyle name="Normal 2 2 2 2 2 6 2 3" xfId="3376"/>
    <cellStyle name="Normal 2 2 2 2 2 6 2 3 2" xfId="31498"/>
    <cellStyle name="Normal 2 2 2 2 2 6 2 4" xfId="3377"/>
    <cellStyle name="Normal 2 2 2 2 2 6 3" xfId="3378"/>
    <cellStyle name="Normal 2 2 2 2 2 6 3 2" xfId="3379"/>
    <cellStyle name="Normal 2 2 2 2 2 6 3 2 2" xfId="31500"/>
    <cellStyle name="Normal 2 2 2 2 2 6 3 3" xfId="3380"/>
    <cellStyle name="Normal 2 2 2 2 2 6 3 3 2" xfId="31501"/>
    <cellStyle name="Normal 2 2 2 2 2 6 3 4" xfId="31499"/>
    <cellStyle name="Normal 2 2 2 2 2 6 4" xfId="3381"/>
    <cellStyle name="Normal 2 2 2 2 2 6 4 2" xfId="3382"/>
    <cellStyle name="Normal 2 2 2 2 2 6 4 2 2" xfId="31502"/>
    <cellStyle name="Normal 2 2 2 2 2 6 4 3" xfId="3383"/>
    <cellStyle name="Normal 2 2 2 2 2 6 5" xfId="3384"/>
    <cellStyle name="Normal 2 2 2 2 2 6 5 2" xfId="31503"/>
    <cellStyle name="Normal 2 2 2 2 2 6 6" xfId="3385"/>
    <cellStyle name="Normal 2 2 2 2 2 6 6 2" xfId="31504"/>
    <cellStyle name="Normal 2 2 2 2 2 6 7" xfId="3386"/>
    <cellStyle name="Normal 2 2 2 2 2 7" xfId="3387"/>
    <cellStyle name="Normal 2 2 2 2 2 7 2" xfId="3388"/>
    <cellStyle name="Normal 2 2 2 2 2 7 2 2" xfId="3389"/>
    <cellStyle name="Normal 2 2 2 2 2 7 2 2 2" xfId="31505"/>
    <cellStyle name="Normal 2 2 2 2 2 7 2 3" xfId="3390"/>
    <cellStyle name="Normal 2 2 2 2 2 7 2 3 2" xfId="31506"/>
    <cellStyle name="Normal 2 2 2 2 2 7 2 4" xfId="3391"/>
    <cellStyle name="Normal 2 2 2 2 2 7 3" xfId="3392"/>
    <cellStyle name="Normal 2 2 2 2 2 7 3 2" xfId="3393"/>
    <cellStyle name="Normal 2 2 2 2 2 7 3 2 2" xfId="31508"/>
    <cellStyle name="Normal 2 2 2 2 2 7 3 3" xfId="3394"/>
    <cellStyle name="Normal 2 2 2 2 2 7 3 3 2" xfId="31509"/>
    <cellStyle name="Normal 2 2 2 2 2 7 3 4" xfId="31507"/>
    <cellStyle name="Normal 2 2 2 2 2 7 4" xfId="3395"/>
    <cellStyle name="Normal 2 2 2 2 2 7 4 2" xfId="3396"/>
    <cellStyle name="Normal 2 2 2 2 2 7 4 2 2" xfId="31510"/>
    <cellStyle name="Normal 2 2 2 2 2 7 4 3" xfId="3397"/>
    <cellStyle name="Normal 2 2 2 2 2 7 5" xfId="3398"/>
    <cellStyle name="Normal 2 2 2 2 2 7 5 2" xfId="31511"/>
    <cellStyle name="Normal 2 2 2 2 2 7 6" xfId="3399"/>
    <cellStyle name="Normal 2 2 2 2 2 7 6 2" xfId="31512"/>
    <cellStyle name="Normal 2 2 2 2 2 7 7" xfId="3400"/>
    <cellStyle name="Normal 2 2 2 2 2 8" xfId="3401"/>
    <cellStyle name="Normal 2 2 2 2 2 8 2" xfId="3402"/>
    <cellStyle name="Normal 2 2 2 2 2 8 2 2" xfId="3403"/>
    <cellStyle name="Normal 2 2 2 2 2 8 2 2 2" xfId="31513"/>
    <cellStyle name="Normal 2 2 2 2 2 8 2 3" xfId="3404"/>
    <cellStyle name="Normal 2 2 2 2 2 8 2 3 2" xfId="31514"/>
    <cellStyle name="Normal 2 2 2 2 2 8 2 4" xfId="3405"/>
    <cellStyle name="Normal 2 2 2 2 2 8 3" xfId="3406"/>
    <cellStyle name="Normal 2 2 2 2 2 8 3 2" xfId="3407"/>
    <cellStyle name="Normal 2 2 2 2 2 8 3 2 2" xfId="31516"/>
    <cellStyle name="Normal 2 2 2 2 2 8 3 3" xfId="3408"/>
    <cellStyle name="Normal 2 2 2 2 2 8 3 3 2" xfId="31517"/>
    <cellStyle name="Normal 2 2 2 2 2 8 3 4" xfId="31515"/>
    <cellStyle name="Normal 2 2 2 2 2 8 4" xfId="3409"/>
    <cellStyle name="Normal 2 2 2 2 2 8 4 2" xfId="3410"/>
    <cellStyle name="Normal 2 2 2 2 2 8 4 2 2" xfId="31518"/>
    <cellStyle name="Normal 2 2 2 2 2 8 4 3" xfId="3411"/>
    <cellStyle name="Normal 2 2 2 2 2 8 5" xfId="3412"/>
    <cellStyle name="Normal 2 2 2 2 2 8 5 2" xfId="31519"/>
    <cellStyle name="Normal 2 2 2 2 2 8 6" xfId="3413"/>
    <cellStyle name="Normal 2 2 2 2 2 8 6 2" xfId="31520"/>
    <cellStyle name="Normal 2 2 2 2 2 8 7" xfId="3414"/>
    <cellStyle name="Normal 2 2 2 2 2 9" xfId="3415"/>
    <cellStyle name="Normal 2 2 2 2 2 9 2" xfId="3416"/>
    <cellStyle name="Normal 2 2 2 2 2 9 2 2" xfId="3417"/>
    <cellStyle name="Normal 2 2 2 2 2 9 2 2 2" xfId="31523"/>
    <cellStyle name="Normal 2 2 2 2 2 9 2 3" xfId="31522"/>
    <cellStyle name="Normal 2 2 2 2 2 9 3" xfId="3418"/>
    <cellStyle name="Normal 2 2 2 2 2 9 3 2" xfId="31524"/>
    <cellStyle name="Normal 2 2 2 2 2 9 4" xfId="31521"/>
    <cellStyle name="Normal 2 2 2 2 3" xfId="3419"/>
    <cellStyle name="Normal 2 2 2 2 3 2" xfId="3420"/>
    <cellStyle name="Normal 2 2 2 2 3 2 2" xfId="3421"/>
    <cellStyle name="Normal 2 2 2 2 3 2 2 2" xfId="3422"/>
    <cellStyle name="Normal 2 2 2 2 3 2 2 2 2" xfId="31526"/>
    <cellStyle name="Normal 2 2 2 2 3 2 2 3" xfId="3423"/>
    <cellStyle name="Normal 2 2 2 2 3 2 2 3 2" xfId="31527"/>
    <cellStyle name="Normal 2 2 2 2 3 2 2 4" xfId="31525"/>
    <cellStyle name="Normal 2 2 2 2 3 2 3" xfId="3424"/>
    <cellStyle name="Normal 2 2 2 2 3 2 3 2" xfId="3425"/>
    <cellStyle name="Normal 2 2 2 2 3 2 3 2 2" xfId="31528"/>
    <cellStyle name="Normal 2 2 2 2 3 2 3 3" xfId="3426"/>
    <cellStyle name="Normal 2 2 2 2 3 2 4" xfId="3427"/>
    <cellStyle name="Normal 2 2 2 2 3 2 4 2" xfId="31529"/>
    <cellStyle name="Normal 2 2 2 2 3 2 5" xfId="3428"/>
    <cellStyle name="Normal 2 2 2 2 3 2 5 2" xfId="31530"/>
    <cellStyle name="Normal 2 2 2 2 3 2 6" xfId="3429"/>
    <cellStyle name="Normal 2 2 2 2 3 2 6 2" xfId="31531"/>
    <cellStyle name="Normal 2 2 2 2 3 2 7" xfId="3430"/>
    <cellStyle name="Normal 2 2 2 2 3 3" xfId="3431"/>
    <cellStyle name="Normal 2 2 2 2 3 3 2" xfId="3432"/>
    <cellStyle name="Normal 2 2 2 2 3 3 2 2" xfId="3433"/>
    <cellStyle name="Normal 2 2 2 2 3 3 2 2 2" xfId="31533"/>
    <cellStyle name="Normal 2 2 2 2 3 3 2 3" xfId="3434"/>
    <cellStyle name="Normal 2 2 2 2 3 3 2 3 2" xfId="31534"/>
    <cellStyle name="Normal 2 2 2 2 3 3 2 4" xfId="31532"/>
    <cellStyle name="Normal 2 2 2 2 3 3 3" xfId="3435"/>
    <cellStyle name="Normal 2 2 2 2 3 3 3 2" xfId="3436"/>
    <cellStyle name="Normal 2 2 2 2 3 3 3 2 2" xfId="31535"/>
    <cellStyle name="Normal 2 2 2 2 3 3 3 3" xfId="3437"/>
    <cellStyle name="Normal 2 2 2 2 3 3 4" xfId="3438"/>
    <cellStyle name="Normal 2 2 2 2 3 3 4 2" xfId="31536"/>
    <cellStyle name="Normal 2 2 2 2 3 3 5" xfId="3439"/>
    <cellStyle name="Normal 2 2 2 2 3 3 5 2" xfId="31537"/>
    <cellStyle name="Normal 2 2 2 2 3 3 6" xfId="3440"/>
    <cellStyle name="Normal 2 2 2 2 3 3 6 2" xfId="31538"/>
    <cellStyle name="Normal 2 2 2 2 3 3 7" xfId="3441"/>
    <cellStyle name="Normal 2 2 2 2 3 4" xfId="3442"/>
    <cellStyle name="Normal 2 2 2 2 3 4 2" xfId="3443"/>
    <cellStyle name="Normal 2 2 2 2 3 4 2 2" xfId="3444"/>
    <cellStyle name="Normal 2 2 2 2 3 4 2 2 2" xfId="31540"/>
    <cellStyle name="Normal 2 2 2 2 3 4 2 3" xfId="3445"/>
    <cellStyle name="Normal 2 2 2 2 3 4 2 3 2" xfId="31541"/>
    <cellStyle name="Normal 2 2 2 2 3 4 2 4" xfId="31539"/>
    <cellStyle name="Normal 2 2 2 2 3 4 3" xfId="3446"/>
    <cellStyle name="Normal 2 2 2 2 3 4 3 2" xfId="3447"/>
    <cellStyle name="Normal 2 2 2 2 3 4 3 2 2" xfId="31542"/>
    <cellStyle name="Normal 2 2 2 2 3 4 3 3" xfId="3448"/>
    <cellStyle name="Normal 2 2 2 2 3 4 4" xfId="3449"/>
    <cellStyle name="Normal 2 2 2 2 3 4 4 2" xfId="31543"/>
    <cellStyle name="Normal 2 2 2 2 3 4 5" xfId="3450"/>
    <cellStyle name="Normal 2 2 2 2 3 4 5 2" xfId="31544"/>
    <cellStyle name="Normal 2 2 2 2 3 4 6" xfId="3451"/>
    <cellStyle name="Normal 2 2 2 2 3 4 6 2" xfId="31545"/>
    <cellStyle name="Normal 2 2 2 2 3 4 7" xfId="3452"/>
    <cellStyle name="Normal 2 2 2 2 3 5" xfId="3453"/>
    <cellStyle name="Normal 2 2 2 2 3 5 2" xfId="3454"/>
    <cellStyle name="Normal 2 2 2 2 3 5 2 2" xfId="3455"/>
    <cellStyle name="Normal 2 2 2 2 3 5 2 2 2" xfId="31547"/>
    <cellStyle name="Normal 2 2 2 2 3 5 2 3" xfId="3456"/>
    <cellStyle name="Normal 2 2 2 2 3 5 2 3 2" xfId="31548"/>
    <cellStyle name="Normal 2 2 2 2 3 5 2 4" xfId="31546"/>
    <cellStyle name="Normal 2 2 2 2 3 5 3" xfId="3457"/>
    <cellStyle name="Normal 2 2 2 2 3 5 3 2" xfId="3458"/>
    <cellStyle name="Normal 2 2 2 2 3 5 3 2 2" xfId="31549"/>
    <cellStyle name="Normal 2 2 2 2 3 5 3 3" xfId="3459"/>
    <cellStyle name="Normal 2 2 2 2 3 5 4" xfId="3460"/>
    <cellStyle name="Normal 2 2 2 2 3 5 4 2" xfId="31550"/>
    <cellStyle name="Normal 2 2 2 2 3 5 5" xfId="3461"/>
    <cellStyle name="Normal 2 2 2 2 3 5 5 2" xfId="31551"/>
    <cellStyle name="Normal 2 2 2 2 3 5 6" xfId="3462"/>
    <cellStyle name="Normal 2 2 2 2 3 5 6 2" xfId="31552"/>
    <cellStyle name="Normal 2 2 2 2 3 5 7" xfId="3463"/>
    <cellStyle name="Normal 2 2 2 2 3 6" xfId="3464"/>
    <cellStyle name="Normal 2 2 2 2 3 7" xfId="3465"/>
    <cellStyle name="Normal 2 2 2 2 3 7 2" xfId="3466"/>
    <cellStyle name="Normal 2 2 2 2 3 7 3" xfId="3467"/>
    <cellStyle name="Normal 2 2 2 2 3 7 3 2" xfId="31553"/>
    <cellStyle name="Normal 2 2 2 2 3 8" xfId="3468"/>
    <cellStyle name="Normal 2 2 2 2 3 8 2" xfId="31554"/>
    <cellStyle name="Normal 2 2 2 2 3 9" xfId="3469"/>
    <cellStyle name="Normal 2 2 2 2 4" xfId="3470"/>
    <cellStyle name="Normal 2 2 2 2 4 2" xfId="3471"/>
    <cellStyle name="Normal 2 2 2 2 4 2 2" xfId="3472"/>
    <cellStyle name="Normal 2 2 2 2 4 2 2 2" xfId="31556"/>
    <cellStyle name="Normal 2 2 2 2 4 2 3" xfId="31555"/>
    <cellStyle name="Normal 2 2 2 2 4 3" xfId="3473"/>
    <cellStyle name="Normal 2 2 2 2 4 3 2" xfId="3474"/>
    <cellStyle name="Normal 2 2 2 2 4 3 3" xfId="3475"/>
    <cellStyle name="Normal 2 2 2 2 4 3 3 2" xfId="31557"/>
    <cellStyle name="Normal 2 2 2 2 4 4" xfId="3476"/>
    <cellStyle name="Normal 2 2 2 2 4 4 2" xfId="31558"/>
    <cellStyle name="Normal 2 2 2 2 4 5" xfId="3477"/>
    <cellStyle name="Normal 2 2 2 2 5" xfId="3478"/>
    <cellStyle name="Normal 2 2 2 2 5 2" xfId="3479"/>
    <cellStyle name="Normal 2 2 2 2 5 2 2" xfId="3480"/>
    <cellStyle name="Normal 2 2 2 2 5 2 2 2" xfId="31560"/>
    <cellStyle name="Normal 2 2 2 2 5 2 3" xfId="31559"/>
    <cellStyle name="Normal 2 2 2 2 5 3" xfId="3481"/>
    <cellStyle name="Normal 2 2 2 2 5 4" xfId="3482"/>
    <cellStyle name="Normal 2 2 2 2 5 4 2" xfId="3483"/>
    <cellStyle name="Normal 2 2 2 2 5 4 3" xfId="3484"/>
    <cellStyle name="Normal 2 2 2 2 5 4 3 2" xfId="31561"/>
    <cellStyle name="Normal 2 2 2 2 5 5" xfId="3485"/>
    <cellStyle name="Normal 2 2 2 2 5 5 2" xfId="31562"/>
    <cellStyle name="Normal 2 2 2 2 5 6" xfId="3486"/>
    <cellStyle name="Normal 2 2 2 2 6" xfId="3487"/>
    <cellStyle name="Normal 2 2 2 2 6 2" xfId="3488"/>
    <cellStyle name="Normal 2 2 2 2 6 3" xfId="3489"/>
    <cellStyle name="Normal 2 2 2 2 6 4" xfId="3490"/>
    <cellStyle name="Normal 2 2 2 2 7" xfId="3491"/>
    <cellStyle name="Normal 2 2 2 2 7 2" xfId="3492"/>
    <cellStyle name="Normal 2 2 2 2 7 3" xfId="3493"/>
    <cellStyle name="Normal 2 2 2 2 7 4" xfId="3494"/>
    <cellStyle name="Normal 2 2 2 2 8" xfId="3495"/>
    <cellStyle name="Normal 2 2 2 2 8 2" xfId="3496"/>
    <cellStyle name="Normal 2 2 2 2 8 3" xfId="3497"/>
    <cellStyle name="Normal 2 2 2 2 8 4" xfId="3498"/>
    <cellStyle name="Normal 2 2 2 2 9" xfId="3499"/>
    <cellStyle name="Normal 2 2 2 2 9 2" xfId="3500"/>
    <cellStyle name="Normal 2 2 2 2 9 2 2" xfId="31563"/>
    <cellStyle name="Normal 2 2 2 2 9 3" xfId="3501"/>
    <cellStyle name="Normal 2 2 2 20" xfId="3502"/>
    <cellStyle name="Normal 2 2 2 20 2" xfId="3503"/>
    <cellStyle name="Normal 2 2 2 20 2 2" xfId="31565"/>
    <cellStyle name="Normal 2 2 2 20 3" xfId="31564"/>
    <cellStyle name="Normal 2 2 2 21" xfId="3504"/>
    <cellStyle name="Normal 2 2 2 21 2" xfId="3505"/>
    <cellStyle name="Normal 2 2 2 21 2 2" xfId="31567"/>
    <cellStyle name="Normal 2 2 2 21 3" xfId="31566"/>
    <cellStyle name="Normal 2 2 2 22" xfId="3506"/>
    <cellStyle name="Normal 2 2 2 22 2" xfId="3507"/>
    <cellStyle name="Normal 2 2 2 22 2 2" xfId="31569"/>
    <cellStyle name="Normal 2 2 2 22 3" xfId="31568"/>
    <cellStyle name="Normal 2 2 2 23" xfId="3508"/>
    <cellStyle name="Normal 2 2 2 23 2" xfId="3509"/>
    <cellStyle name="Normal 2 2 2 23 2 2" xfId="31571"/>
    <cellStyle name="Normal 2 2 2 23 3" xfId="31570"/>
    <cellStyle name="Normal 2 2 2 24" xfId="3510"/>
    <cellStyle name="Normal 2 2 2 24 2" xfId="3511"/>
    <cellStyle name="Normal 2 2 2 24 2 2" xfId="31573"/>
    <cellStyle name="Normal 2 2 2 24 3" xfId="3512"/>
    <cellStyle name="Normal 2 2 2 24 4" xfId="3513"/>
    <cellStyle name="Normal 2 2 2 24 4 2" xfId="31574"/>
    <cellStyle name="Normal 2 2 2 24 5" xfId="31572"/>
    <cellStyle name="Normal 2 2 2 25" xfId="3514"/>
    <cellStyle name="Normal 2 2 2 25 2" xfId="3515"/>
    <cellStyle name="Normal 2 2 2 25 2 2" xfId="31576"/>
    <cellStyle name="Normal 2 2 2 25 3" xfId="3516"/>
    <cellStyle name="Normal 2 2 2 25 3 2" xfId="31577"/>
    <cellStyle name="Normal 2 2 2 25 4" xfId="3517"/>
    <cellStyle name="Normal 2 2 2 25 4 2" xfId="31578"/>
    <cellStyle name="Normal 2 2 2 25 5" xfId="31575"/>
    <cellStyle name="Normal 2 2 2 26" xfId="3518"/>
    <cellStyle name="Normal 2 2 2 26 2" xfId="3519"/>
    <cellStyle name="Normal 2 2 2 26 2 2" xfId="31580"/>
    <cellStyle name="Normal 2 2 2 26 3" xfId="31579"/>
    <cellStyle name="Normal 2 2 2 27" xfId="3520"/>
    <cellStyle name="Normal 2 2 2 27 2" xfId="3521"/>
    <cellStyle name="Normal 2 2 2 27 2 2" xfId="31582"/>
    <cellStyle name="Normal 2 2 2 27 3" xfId="31581"/>
    <cellStyle name="Normal 2 2 2 28" xfId="3522"/>
    <cellStyle name="Normal 2 2 2 28 2" xfId="3523"/>
    <cellStyle name="Normal 2 2 2 28 2 2" xfId="31584"/>
    <cellStyle name="Normal 2 2 2 28 3" xfId="31583"/>
    <cellStyle name="Normal 2 2 2 29" xfId="3524"/>
    <cellStyle name="Normal 2 2 2 29 2" xfId="3525"/>
    <cellStyle name="Normal 2 2 2 29 2 2" xfId="31586"/>
    <cellStyle name="Normal 2 2 2 29 3" xfId="31585"/>
    <cellStyle name="Normal 2 2 2 3" xfId="3526"/>
    <cellStyle name="Normal 2 2 2 3 2" xfId="3527"/>
    <cellStyle name="Normal 2 2 2 3 2 2" xfId="3528"/>
    <cellStyle name="Normal 2 2 2 3 2 2 2" xfId="31588"/>
    <cellStyle name="Normal 2 2 2 3 2 3" xfId="31587"/>
    <cellStyle name="Normal 2 2 2 3 3" xfId="3529"/>
    <cellStyle name="Normal 2 2 2 3 3 2" xfId="3530"/>
    <cellStyle name="Normal 2 2 2 3 3 2 2" xfId="31590"/>
    <cellStyle name="Normal 2 2 2 3 3 3" xfId="31589"/>
    <cellStyle name="Normal 2 2 2 3 4" xfId="3531"/>
    <cellStyle name="Normal 2 2 2 3 4 2" xfId="3532"/>
    <cellStyle name="Normal 2 2 2 3 4 2 2" xfId="31592"/>
    <cellStyle name="Normal 2 2 2 3 4 3" xfId="31591"/>
    <cellStyle name="Normal 2 2 2 3 5" xfId="3533"/>
    <cellStyle name="Normal 2 2 2 3 5 2" xfId="3534"/>
    <cellStyle name="Normal 2 2 2 3 5 2 2" xfId="31594"/>
    <cellStyle name="Normal 2 2 2 3 5 3" xfId="31593"/>
    <cellStyle name="Normal 2 2 2 3 6" xfId="3535"/>
    <cellStyle name="Normal 2 2 2 3 7" xfId="3536"/>
    <cellStyle name="Normal 2 2 2 3 7 2" xfId="3537"/>
    <cellStyle name="Normal 2 2 2 3 7 3" xfId="3538"/>
    <cellStyle name="Normal 2 2 2 3 7 3 2" xfId="31595"/>
    <cellStyle name="Normal 2 2 2 3 8" xfId="3539"/>
    <cellStyle name="Normal 2 2 2 3 8 2" xfId="31596"/>
    <cellStyle name="Normal 2 2 2 3 9" xfId="3540"/>
    <cellStyle name="Normal 2 2 2 30" xfId="3541"/>
    <cellStyle name="Normal 2 2 2 30 2" xfId="3542"/>
    <cellStyle name="Normal 2 2 2 30 3" xfId="3543"/>
    <cellStyle name="Normal 2 2 2 31" xfId="3544"/>
    <cellStyle name="Normal 2 2 2 31 2" xfId="31597"/>
    <cellStyle name="Normal 2 2 2 32" xfId="3545"/>
    <cellStyle name="Normal 2 2 2 33" xfId="3546"/>
    <cellStyle name="Normal 2 2 2 33 2" xfId="31360"/>
    <cellStyle name="Normal 2 2 2 34" xfId="3547"/>
    <cellStyle name="Normal 2 2 2 4" xfId="3548"/>
    <cellStyle name="Normal 2 2 2 4 2" xfId="3549"/>
    <cellStyle name="Normal 2 2 2 4 2 2" xfId="3550"/>
    <cellStyle name="Normal 2 2 2 4 2 2 2" xfId="31599"/>
    <cellStyle name="Normal 2 2 2 4 2 3" xfId="31598"/>
    <cellStyle name="Normal 2 2 2 4 3" xfId="3551"/>
    <cellStyle name="Normal 2 2 2 4 3 2" xfId="3552"/>
    <cellStyle name="Normal 2 2 2 4 3 2 2" xfId="31601"/>
    <cellStyle name="Normal 2 2 2 4 3 3" xfId="31600"/>
    <cellStyle name="Normal 2 2 2 4 4" xfId="3553"/>
    <cellStyle name="Normal 2 2 2 4 4 2" xfId="3554"/>
    <cellStyle name="Normal 2 2 2 4 4 2 2" xfId="31603"/>
    <cellStyle name="Normal 2 2 2 4 4 3" xfId="31602"/>
    <cellStyle name="Normal 2 2 2 4 5" xfId="3555"/>
    <cellStyle name="Normal 2 2 2 4 5 2" xfId="3556"/>
    <cellStyle name="Normal 2 2 2 4 5 2 2" xfId="31605"/>
    <cellStyle name="Normal 2 2 2 4 5 3" xfId="31604"/>
    <cellStyle name="Normal 2 2 2 4 6" xfId="3557"/>
    <cellStyle name="Normal 2 2 2 4 7" xfId="3558"/>
    <cellStyle name="Normal 2 2 2 4 7 2" xfId="3559"/>
    <cellStyle name="Normal 2 2 2 4 7 3" xfId="3560"/>
    <cellStyle name="Normal 2 2 2 4 7 3 2" xfId="31606"/>
    <cellStyle name="Normal 2 2 2 4 8" xfId="3561"/>
    <cellStyle name="Normal 2 2 2 4 8 2" xfId="31607"/>
    <cellStyle name="Normal 2 2 2 4 9" xfId="3562"/>
    <cellStyle name="Normal 2 2 2 5" xfId="3563"/>
    <cellStyle name="Normal 2 2 2 5 2" xfId="3564"/>
    <cellStyle name="Normal 2 2 2 5 2 2" xfId="3565"/>
    <cellStyle name="Normal 2 2 2 5 2 2 2" xfId="31609"/>
    <cellStyle name="Normal 2 2 2 5 2 3" xfId="31608"/>
    <cellStyle name="Normal 2 2 2 5 3" xfId="3566"/>
    <cellStyle name="Normal 2 2 2 5 3 2" xfId="3567"/>
    <cellStyle name="Normal 2 2 2 5 3 3" xfId="3568"/>
    <cellStyle name="Normal 2 2 2 5 3 3 2" xfId="31610"/>
    <cellStyle name="Normal 2 2 2 5 4" xfId="3569"/>
    <cellStyle name="Normal 2 2 2 5 4 2" xfId="31611"/>
    <cellStyle name="Normal 2 2 2 5 5" xfId="3570"/>
    <cellStyle name="Normal 2 2 2 6" xfId="3571"/>
    <cellStyle name="Normal 2 2 2 6 2" xfId="3572"/>
    <cellStyle name="Normal 2 2 2 6 2 2" xfId="3573"/>
    <cellStyle name="Normal 2 2 2 6 2 2 2" xfId="31613"/>
    <cellStyle name="Normal 2 2 2 6 2 3" xfId="31612"/>
    <cellStyle name="Normal 2 2 2 6 3" xfId="3574"/>
    <cellStyle name="Normal 2 2 2 6 3 2" xfId="31614"/>
    <cellStyle name="Normal 2 2 2 6 4" xfId="3575"/>
    <cellStyle name="Normal 2 2 2 6 5" xfId="3576"/>
    <cellStyle name="Normal 2 2 2 6 5 2" xfId="31615"/>
    <cellStyle name="Normal 2 2 2 6 6" xfId="3577"/>
    <cellStyle name="Normal 2 2 2 6 6 2" xfId="31616"/>
    <cellStyle name="Normal 2 2 2 6 7" xfId="3578"/>
    <cellStyle name="Normal 2 2 2 7" xfId="3579"/>
    <cellStyle name="Normal 2 2 2 7 2" xfId="3580"/>
    <cellStyle name="Normal 2 2 2 7 2 2" xfId="3581"/>
    <cellStyle name="Normal 2 2 2 7 2 2 2" xfId="31618"/>
    <cellStyle name="Normal 2 2 2 7 2 3" xfId="31617"/>
    <cellStyle name="Normal 2 2 2 7 3" xfId="3582"/>
    <cellStyle name="Normal 2 2 2 7 3 2" xfId="31619"/>
    <cellStyle name="Normal 2 2 2 7 4" xfId="3583"/>
    <cellStyle name="Normal 2 2 2 7 5" xfId="3584"/>
    <cellStyle name="Normal 2 2 2 7 5 2" xfId="31620"/>
    <cellStyle name="Normal 2 2 2 7 6" xfId="3585"/>
    <cellStyle name="Normal 2 2 2 7 6 2" xfId="31621"/>
    <cellStyle name="Normal 2 2 2 7 7" xfId="3586"/>
    <cellStyle name="Normal 2 2 2 8" xfId="3587"/>
    <cellStyle name="Normal 2 2 2 8 10" xfId="3588"/>
    <cellStyle name="Normal 2 2 2 8 10 2" xfId="31622"/>
    <cellStyle name="Normal 2 2 2 8 11" xfId="3589"/>
    <cellStyle name="Normal 2 2 2 8 2" xfId="3590"/>
    <cellStyle name="Normal 2 2 2 8 2 2" xfId="3591"/>
    <cellStyle name="Normal 2 2 2 8 2 2 2" xfId="3592"/>
    <cellStyle name="Normal 2 2 2 8 2 2 3" xfId="3593"/>
    <cellStyle name="Normal 2 2 2 8 2 2 3 2" xfId="31623"/>
    <cellStyle name="Normal 2 2 2 8 2 3" xfId="3594"/>
    <cellStyle name="Normal 2 2 2 8 2 3 2" xfId="31624"/>
    <cellStyle name="Normal 2 2 2 8 2 4" xfId="3595"/>
    <cellStyle name="Normal 2 2 2 8 3" xfId="3596"/>
    <cellStyle name="Normal 2 2 2 8 3 2" xfId="3597"/>
    <cellStyle name="Normal 2 2 2 8 3 3" xfId="3598"/>
    <cellStyle name="Normal 2 2 2 8 3 3 2" xfId="31625"/>
    <cellStyle name="Normal 2 2 2 8 4" xfId="3599"/>
    <cellStyle name="Normal 2 2 2 8 5" xfId="3600"/>
    <cellStyle name="Normal 2 2 2 8 6" xfId="3601"/>
    <cellStyle name="Normal 2 2 2 8 6 2" xfId="31626"/>
    <cellStyle name="Normal 2 2 2 8 7" xfId="3602"/>
    <cellStyle name="Normal 2 2 2 8 7 2" xfId="3603"/>
    <cellStyle name="Normal 2 2 2 8 7 2 2" xfId="31627"/>
    <cellStyle name="Normal 2 2 2 8 7 3" xfId="3604"/>
    <cellStyle name="Normal 2 2 2 8 8" xfId="3605"/>
    <cellStyle name="Normal 2 2 2 8 8 2" xfId="31628"/>
    <cellStyle name="Normal 2 2 2 8 9" xfId="3606"/>
    <cellStyle name="Normal 2 2 2 8 9 2" xfId="31629"/>
    <cellStyle name="Normal 2 2 2 9" xfId="3607"/>
    <cellStyle name="Normal 2 2 2 9 10" xfId="3608"/>
    <cellStyle name="Normal 2 2 2 9 10 2" xfId="3609"/>
    <cellStyle name="Normal 2 2 2 9 10 3" xfId="3610"/>
    <cellStyle name="Normal 2 2 2 9 11" xfId="3611"/>
    <cellStyle name="Normal 2 2 2 9 11 2" xfId="3612"/>
    <cellStyle name="Normal 2 2 2 9 11 3" xfId="3613"/>
    <cellStyle name="Normal 2 2 2 9 12" xfId="3614"/>
    <cellStyle name="Normal 2 2 2 9 12 2" xfId="3615"/>
    <cellStyle name="Normal 2 2 2 9 12 3" xfId="3616"/>
    <cellStyle name="Normal 2 2 2 9 13" xfId="3617"/>
    <cellStyle name="Normal 2 2 2 9 13 2" xfId="3618"/>
    <cellStyle name="Normal 2 2 2 9 13 3" xfId="3619"/>
    <cellStyle name="Normal 2 2 2 9 14" xfId="3620"/>
    <cellStyle name="Normal 2 2 2 9 14 2" xfId="3621"/>
    <cellStyle name="Normal 2 2 2 9 14 3" xfId="3622"/>
    <cellStyle name="Normal 2 2 2 9 15" xfId="3623"/>
    <cellStyle name="Normal 2 2 2 9 15 2" xfId="3624"/>
    <cellStyle name="Normal 2 2 2 9 15 3" xfId="3625"/>
    <cellStyle name="Normal 2 2 2 9 16" xfId="3626"/>
    <cellStyle name="Normal 2 2 2 9 16 2" xfId="3627"/>
    <cellStyle name="Normal 2 2 2 9 16 3" xfId="3628"/>
    <cellStyle name="Normal 2 2 2 9 17" xfId="3629"/>
    <cellStyle name="Normal 2 2 2 9 17 2" xfId="3630"/>
    <cellStyle name="Normal 2 2 2 9 17 3" xfId="3631"/>
    <cellStyle name="Normal 2 2 2 9 18" xfId="3632"/>
    <cellStyle name="Normal 2 2 2 9 18 2" xfId="3633"/>
    <cellStyle name="Normal 2 2 2 9 18 3" xfId="3634"/>
    <cellStyle name="Normal 2 2 2 9 19" xfId="3635"/>
    <cellStyle name="Normal 2 2 2 9 19 2" xfId="3636"/>
    <cellStyle name="Normal 2 2 2 9 19 3" xfId="3637"/>
    <cellStyle name="Normal 2 2 2 9 2" xfId="3638"/>
    <cellStyle name="Normal 2 2 2 9 2 10" xfId="3639"/>
    <cellStyle name="Normal 2 2 2 9 2 10 2" xfId="31630"/>
    <cellStyle name="Normal 2 2 2 9 2 11" xfId="3640"/>
    <cellStyle name="Normal 2 2 2 9 2 11 2" xfId="31631"/>
    <cellStyle name="Normal 2 2 2 9 2 12" xfId="3641"/>
    <cellStyle name="Normal 2 2 2 9 2 12 2" xfId="31632"/>
    <cellStyle name="Normal 2 2 2 9 2 13" xfId="3642"/>
    <cellStyle name="Normal 2 2 2 9 2 13 2" xfId="31633"/>
    <cellStyle name="Normal 2 2 2 9 2 14" xfId="3643"/>
    <cellStyle name="Normal 2 2 2 9 2 14 2" xfId="31634"/>
    <cellStyle name="Normal 2 2 2 9 2 15" xfId="3644"/>
    <cellStyle name="Normal 2 2 2 9 2 15 2" xfId="31635"/>
    <cellStyle name="Normal 2 2 2 9 2 16" xfId="3645"/>
    <cellStyle name="Normal 2 2 2 9 2 16 2" xfId="31636"/>
    <cellStyle name="Normal 2 2 2 9 2 17" xfId="3646"/>
    <cellStyle name="Normal 2 2 2 9 2 17 2" xfId="31637"/>
    <cellStyle name="Normal 2 2 2 9 2 18" xfId="3647"/>
    <cellStyle name="Normal 2 2 2 9 2 18 2" xfId="31638"/>
    <cellStyle name="Normal 2 2 2 9 2 19" xfId="3648"/>
    <cellStyle name="Normal 2 2 2 9 2 19 2" xfId="31639"/>
    <cellStyle name="Normal 2 2 2 9 2 2" xfId="3649"/>
    <cellStyle name="Normal 2 2 2 9 2 2 2" xfId="3650"/>
    <cellStyle name="Normal 2 2 2 9 2 2 2 2" xfId="3651"/>
    <cellStyle name="Normal 2 2 2 9 2 2 2 3" xfId="3652"/>
    <cellStyle name="Normal 2 2 2 9 2 2 2 3 2" xfId="31642"/>
    <cellStyle name="Normal 2 2 2 9 2 2 2 4" xfId="31641"/>
    <cellStyle name="Normal 2 2 2 9 2 2 3" xfId="3653"/>
    <cellStyle name="Normal 2 2 2 9 2 2 4" xfId="3654"/>
    <cellStyle name="Normal 2 2 2 9 2 2 5" xfId="31640"/>
    <cellStyle name="Normal 2 2 2 9 2 20" xfId="3655"/>
    <cellStyle name="Normal 2 2 2 9 2 21" xfId="3656"/>
    <cellStyle name="Normal 2 2 2 9 2 21 2" xfId="3657"/>
    <cellStyle name="Normal 2 2 2 9 2 21 3" xfId="3658"/>
    <cellStyle name="Normal 2 2 2 9 2 22" xfId="3659"/>
    <cellStyle name="Normal 2 2 2 9 2 22 2" xfId="31643"/>
    <cellStyle name="Normal 2 2 2 9 2 23" xfId="3660"/>
    <cellStyle name="Normal 2 2 2 9 2 24" xfId="3661"/>
    <cellStyle name="Normal 2 2 2 9 2 25" xfId="3662"/>
    <cellStyle name="Normal 2 2 2 9 2 3" xfId="3663"/>
    <cellStyle name="Normal 2 2 2 9 2 3 2" xfId="3664"/>
    <cellStyle name="Normal 2 2 2 9 2 3 3" xfId="3665"/>
    <cellStyle name="Normal 2 2 2 9 2 3 3 2" xfId="31645"/>
    <cellStyle name="Normal 2 2 2 9 2 3 4" xfId="31644"/>
    <cellStyle name="Normal 2 2 2 9 2 4" xfId="3666"/>
    <cellStyle name="Normal 2 2 2 9 2 4 2" xfId="3667"/>
    <cellStyle name="Normal 2 2 2 9 2 4 2 2" xfId="3668"/>
    <cellStyle name="Normal 2 2 2 9 2 4 2 2 2" xfId="31648"/>
    <cellStyle name="Normal 2 2 2 9 2 4 2 3" xfId="31647"/>
    <cellStyle name="Normal 2 2 2 9 2 4 3" xfId="3669"/>
    <cellStyle name="Normal 2 2 2 9 2 4 4" xfId="31646"/>
    <cellStyle name="Normal 2 2 2 9 2 5" xfId="3670"/>
    <cellStyle name="Normal 2 2 2 9 2 5 2" xfId="3671"/>
    <cellStyle name="Normal 2 2 2 9 2 5 2 2" xfId="31650"/>
    <cellStyle name="Normal 2 2 2 9 2 5 3" xfId="31649"/>
    <cellStyle name="Normal 2 2 2 9 2 6" xfId="3672"/>
    <cellStyle name="Normal 2 2 2 9 2 6 2" xfId="31651"/>
    <cellStyle name="Normal 2 2 2 9 2 7" xfId="3673"/>
    <cellStyle name="Normal 2 2 2 9 2 7 2" xfId="31652"/>
    <cellStyle name="Normal 2 2 2 9 2 8" xfId="3674"/>
    <cellStyle name="Normal 2 2 2 9 2 8 2" xfId="31653"/>
    <cellStyle name="Normal 2 2 2 9 2 9" xfId="3675"/>
    <cellStyle name="Normal 2 2 2 9 2 9 2" xfId="31654"/>
    <cellStyle name="Normal 2 2 2 9 20" xfId="3676"/>
    <cellStyle name="Normal 2 2 2 9 20 2" xfId="3677"/>
    <cellStyle name="Normal 2 2 2 9 20 3" xfId="3678"/>
    <cellStyle name="Normal 2 2 2 9 21" xfId="3679"/>
    <cellStyle name="Normal 2 2 2 9 21 2" xfId="3680"/>
    <cellStyle name="Normal 2 2 2 9 21 3" xfId="3681"/>
    <cellStyle name="Normal 2 2 2 9 22" xfId="3682"/>
    <cellStyle name="Normal 2 2 2 9 22 2" xfId="3683"/>
    <cellStyle name="Normal 2 2 2 9 22 3" xfId="3684"/>
    <cellStyle name="Normal 2 2 2 9 23" xfId="3685"/>
    <cellStyle name="Normal 2 2 2 9 24" xfId="3686"/>
    <cellStyle name="Normal 2 2 2 9 24 2" xfId="31655"/>
    <cellStyle name="Normal 2 2 2 9 25" xfId="3687"/>
    <cellStyle name="Normal 2 2 2 9 25 2" xfId="31656"/>
    <cellStyle name="Normal 2 2 2 9 26" xfId="3688"/>
    <cellStyle name="Normal 2 2 2 9 3" xfId="3689"/>
    <cellStyle name="Normal 2 2 2 9 3 2" xfId="3690"/>
    <cellStyle name="Normal 2 2 2 9 3 3" xfId="3691"/>
    <cellStyle name="Normal 2 2 2 9 3 3 2" xfId="31657"/>
    <cellStyle name="Normal 2 2 2 9 3 4" xfId="3692"/>
    <cellStyle name="Normal 2 2 2 9 3 4 2" xfId="31658"/>
    <cellStyle name="Normal 2 2 2 9 3 5" xfId="3693"/>
    <cellStyle name="Normal 2 2 2 9 4" xfId="3694"/>
    <cellStyle name="Normal 2 2 2 9 4 2" xfId="3695"/>
    <cellStyle name="Normal 2 2 2 9 4 3" xfId="3696"/>
    <cellStyle name="Normal 2 2 2 9 4 3 2" xfId="31659"/>
    <cellStyle name="Normal 2 2 2 9 4 4" xfId="3697"/>
    <cellStyle name="Normal 2 2 2 9 4 4 2" xfId="31660"/>
    <cellStyle name="Normal 2 2 2 9 4 5" xfId="3698"/>
    <cellStyle name="Normal 2 2 2 9 5" xfId="3699"/>
    <cellStyle name="Normal 2 2 2 9 5 2" xfId="3700"/>
    <cellStyle name="Normal 2 2 2 9 5 2 2" xfId="3701"/>
    <cellStyle name="Normal 2 2 2 9 5 2 2 2" xfId="3702"/>
    <cellStyle name="Normal 2 2 2 9 5 2 2 2 2" xfId="31662"/>
    <cellStyle name="Normal 2 2 2 9 5 2 2 3" xfId="31661"/>
    <cellStyle name="Normal 2 2 2 9 5 3" xfId="3703"/>
    <cellStyle name="Normal 2 2 2 9 5 3 2" xfId="3704"/>
    <cellStyle name="Normal 2 2 2 9 5 3 2 2" xfId="31664"/>
    <cellStyle name="Normal 2 2 2 9 5 3 3" xfId="31663"/>
    <cellStyle name="Normal 2 2 2 9 5 4" xfId="3705"/>
    <cellStyle name="Normal 2 2 2 9 5 4 2" xfId="31665"/>
    <cellStyle name="Normal 2 2 2 9 5 5" xfId="3706"/>
    <cellStyle name="Normal 2 2 2 9 5 5 2" xfId="31666"/>
    <cellStyle name="Normal 2 2 2 9 5 6" xfId="3707"/>
    <cellStyle name="Normal 2 2 2 9 6" xfId="3708"/>
    <cellStyle name="Normal 2 2 2 9 6 2" xfId="3709"/>
    <cellStyle name="Normal 2 2 2 9 6 3" xfId="3710"/>
    <cellStyle name="Normal 2 2 2 9 6 3 2" xfId="31667"/>
    <cellStyle name="Normal 2 2 2 9 6 4" xfId="3711"/>
    <cellStyle name="Normal 2 2 2 9 6 4 2" xfId="3712"/>
    <cellStyle name="Normal 2 2 2 9 6 4 3" xfId="3713"/>
    <cellStyle name="Normal 2 2 2 9 6 5" xfId="3714"/>
    <cellStyle name="Normal 2 2 2 9 6 5 2" xfId="31668"/>
    <cellStyle name="Normal 2 2 2 9 6 6" xfId="3715"/>
    <cellStyle name="Normal 2 2 2 9 6 7" xfId="3716"/>
    <cellStyle name="Normal 2 2 2 9 6 8" xfId="3717"/>
    <cellStyle name="Normal 2 2 2 9 7" xfId="3718"/>
    <cellStyle name="Normal 2 2 2 9 7 2" xfId="3719"/>
    <cellStyle name="Normal 2 2 2 9 7 3" xfId="3720"/>
    <cellStyle name="Normal 2 2 2 9 8" xfId="3721"/>
    <cellStyle name="Normal 2 2 2 9 8 2" xfId="3722"/>
    <cellStyle name="Normal 2 2 2 9 8 3" xfId="3723"/>
    <cellStyle name="Normal 2 2 2 9 9" xfId="3724"/>
    <cellStyle name="Normal 2 2 2 9 9 2" xfId="3725"/>
    <cellStyle name="Normal 2 2 2 9 9 3" xfId="3726"/>
    <cellStyle name="Normal 2 2 20" xfId="3727"/>
    <cellStyle name="Normal 2 2 20 2" xfId="3728"/>
    <cellStyle name="Normal 2 2 20 2 2" xfId="31670"/>
    <cellStyle name="Normal 2 2 20 3" xfId="3729"/>
    <cellStyle name="Normal 2 2 20 3 2" xfId="31671"/>
    <cellStyle name="Normal 2 2 20 4" xfId="31669"/>
    <cellStyle name="Normal 2 2 21" xfId="3730"/>
    <cellStyle name="Normal 2 2 21 2" xfId="3731"/>
    <cellStyle name="Normal 2 2 21 2 2" xfId="31673"/>
    <cellStyle name="Normal 2 2 21 3" xfId="31672"/>
    <cellStyle name="Normal 2 2 22" xfId="3732"/>
    <cellStyle name="Normal 2 2 22 2" xfId="3733"/>
    <cellStyle name="Normal 2 2 22 3" xfId="3734"/>
    <cellStyle name="Normal 2 2 22 3 2" xfId="31674"/>
    <cellStyle name="Normal 2 2 23" xfId="3735"/>
    <cellStyle name="Normal 2 2 23 2" xfId="3736"/>
    <cellStyle name="Normal 2 2 23 3" xfId="3737"/>
    <cellStyle name="Normal 2 2 24" xfId="3738"/>
    <cellStyle name="Normal 2 2 24 2" xfId="3739"/>
    <cellStyle name="Normal 2 2 24 2 2" xfId="31676"/>
    <cellStyle name="Normal 2 2 24 3" xfId="31675"/>
    <cellStyle name="Normal 2 2 25" xfId="3740"/>
    <cellStyle name="Normal 2 2 25 2" xfId="3741"/>
    <cellStyle name="Normal 2 2 25 3" xfId="3742"/>
    <cellStyle name="Normal 2 2 26" xfId="3743"/>
    <cellStyle name="Normal 2 2 26 2" xfId="3744"/>
    <cellStyle name="Normal 2 2 26 2 2" xfId="31678"/>
    <cellStyle name="Normal 2 2 26 3" xfId="31677"/>
    <cellStyle name="Normal 2 2 27" xfId="3745"/>
    <cellStyle name="Normal 2 2 27 2" xfId="3746"/>
    <cellStyle name="Normal 2 2 27 2 2" xfId="31680"/>
    <cellStyle name="Normal 2 2 27 3" xfId="31679"/>
    <cellStyle name="Normal 2 2 28" xfId="3747"/>
    <cellStyle name="Normal 2 2 3" xfId="3748"/>
    <cellStyle name="Normal 2 2 3 10" xfId="3749"/>
    <cellStyle name="Normal 2 2 3 10 2" xfId="3750"/>
    <cellStyle name="Normal 2 2 3 10 2 2" xfId="31683"/>
    <cellStyle name="Normal 2 2 3 10 3" xfId="31682"/>
    <cellStyle name="Normal 2 2 3 11" xfId="3751"/>
    <cellStyle name="Normal 2 2 3 11 2" xfId="3752"/>
    <cellStyle name="Normal 2 2 3 11 2 2" xfId="31685"/>
    <cellStyle name="Normal 2 2 3 11 3" xfId="31684"/>
    <cellStyle name="Normal 2 2 3 12" xfId="3753"/>
    <cellStyle name="Normal 2 2 3 13" xfId="3754"/>
    <cellStyle name="Normal 2 2 3 13 2" xfId="31686"/>
    <cellStyle name="Normal 2 2 3 14" xfId="3755"/>
    <cellStyle name="Normal 2 2 3 14 2" xfId="31687"/>
    <cellStyle name="Normal 2 2 3 15" xfId="3756"/>
    <cellStyle name="Normal 2 2 3 15 2" xfId="3757"/>
    <cellStyle name="Normal 2 2 3 15 2 2" xfId="31689"/>
    <cellStyle name="Normal 2 2 3 15 3" xfId="31688"/>
    <cellStyle name="Normal 2 2 3 16" xfId="3758"/>
    <cellStyle name="Normal 2 2 3 16 2" xfId="31690"/>
    <cellStyle name="Normal 2 2 3 17" xfId="3759"/>
    <cellStyle name="Normal 2 2 3 17 2" xfId="31681"/>
    <cellStyle name="Normal 2 2 3 18" xfId="3760"/>
    <cellStyle name="Normal 2 2 3 2" xfId="3761"/>
    <cellStyle name="Normal 2 2 3 2 10" xfId="3762"/>
    <cellStyle name="Normal 2 2 3 2 10 2" xfId="31691"/>
    <cellStyle name="Normal 2 2 3 2 11" xfId="3763"/>
    <cellStyle name="Normal 2 2 3 2 11 2" xfId="31692"/>
    <cellStyle name="Normal 2 2 3 2 12" xfId="3764"/>
    <cellStyle name="Normal 2 2 3 2 12 2" xfId="31693"/>
    <cellStyle name="Normal 2 2 3 2 13" xfId="3765"/>
    <cellStyle name="Normal 2 2 3 2 2" xfId="3766"/>
    <cellStyle name="Normal 2 2 3 2 2 2" xfId="3767"/>
    <cellStyle name="Normal 2 2 3 2 2 2 2" xfId="3768"/>
    <cellStyle name="Normal 2 2 3 2 2 2 2 2" xfId="31695"/>
    <cellStyle name="Normal 2 2 3 2 2 2 3" xfId="3769"/>
    <cellStyle name="Normal 2 2 3 2 2 2 3 2" xfId="31696"/>
    <cellStyle name="Normal 2 2 3 2 2 2 4" xfId="31694"/>
    <cellStyle name="Normal 2 2 3 2 2 3" xfId="3770"/>
    <cellStyle name="Normal 2 2 3 2 2 3 2" xfId="3771"/>
    <cellStyle name="Normal 2 2 3 2 2 3 2 2" xfId="31697"/>
    <cellStyle name="Normal 2 2 3 2 2 3 3" xfId="3772"/>
    <cellStyle name="Normal 2 2 3 2 2 4" xfId="3773"/>
    <cellStyle name="Normal 2 2 3 2 2 4 2" xfId="31698"/>
    <cellStyle name="Normal 2 2 3 2 2 5" xfId="3774"/>
    <cellStyle name="Normal 2 2 3 2 2 5 2" xfId="31699"/>
    <cellStyle name="Normal 2 2 3 2 2 6" xfId="3775"/>
    <cellStyle name="Normal 2 2 3 2 2 6 2" xfId="31700"/>
    <cellStyle name="Normal 2 2 3 2 2 7" xfId="3776"/>
    <cellStyle name="Normal 2 2 3 2 3" xfId="3777"/>
    <cellStyle name="Normal 2 2 3 2 3 2" xfId="3778"/>
    <cellStyle name="Normal 2 2 3 2 3 2 2" xfId="31702"/>
    <cellStyle name="Normal 2 2 3 2 3 3" xfId="3779"/>
    <cellStyle name="Normal 2 2 3 2 3 3 2" xfId="3780"/>
    <cellStyle name="Normal 2 2 3 2 3 3 2 2" xfId="31703"/>
    <cellStyle name="Normal 2 2 3 2 3 3 3" xfId="3781"/>
    <cellStyle name="Normal 2 2 3 2 3 4" xfId="3782"/>
    <cellStyle name="Normal 2 2 3 2 3 4 2" xfId="31704"/>
    <cellStyle name="Normal 2 2 3 2 3 5" xfId="3783"/>
    <cellStyle name="Normal 2 2 3 2 3 5 2" xfId="31705"/>
    <cellStyle name="Normal 2 2 3 2 3 6" xfId="3784"/>
    <cellStyle name="Normal 2 2 3 2 3 6 2" xfId="31706"/>
    <cellStyle name="Normal 2 2 3 2 3 7" xfId="31701"/>
    <cellStyle name="Normal 2 2 3 2 4" xfId="3785"/>
    <cellStyle name="Normal 2 2 3 2 4 2" xfId="3786"/>
    <cellStyle name="Normal 2 2 3 2 4 2 2" xfId="31708"/>
    <cellStyle name="Normal 2 2 3 2 4 3" xfId="3787"/>
    <cellStyle name="Normal 2 2 3 2 4 3 2" xfId="31709"/>
    <cellStyle name="Normal 2 2 3 2 4 4" xfId="3788"/>
    <cellStyle name="Normal 2 2 3 2 4 4 2" xfId="31710"/>
    <cellStyle name="Normal 2 2 3 2 4 5" xfId="3789"/>
    <cellStyle name="Normal 2 2 3 2 4 5 2" xfId="31711"/>
    <cellStyle name="Normal 2 2 3 2 4 6" xfId="3790"/>
    <cellStyle name="Normal 2 2 3 2 4 6 2" xfId="31712"/>
    <cellStyle name="Normal 2 2 3 2 4 7" xfId="31707"/>
    <cellStyle name="Normal 2 2 3 2 5" xfId="3791"/>
    <cellStyle name="Normal 2 2 3 2 5 2" xfId="3792"/>
    <cellStyle name="Normal 2 2 3 2 5 2 2" xfId="31714"/>
    <cellStyle name="Normal 2 2 3 2 5 3" xfId="3793"/>
    <cellStyle name="Normal 2 2 3 2 5 3 2" xfId="31715"/>
    <cellStyle name="Normal 2 2 3 2 5 4" xfId="3794"/>
    <cellStyle name="Normal 2 2 3 2 5 4 2" xfId="31716"/>
    <cellStyle name="Normal 2 2 3 2 5 5" xfId="3795"/>
    <cellStyle name="Normal 2 2 3 2 5 5 2" xfId="31717"/>
    <cellStyle name="Normal 2 2 3 2 5 6" xfId="3796"/>
    <cellStyle name="Normal 2 2 3 2 5 6 2" xfId="31718"/>
    <cellStyle name="Normal 2 2 3 2 5 7" xfId="31713"/>
    <cellStyle name="Normal 2 2 3 2 6" xfId="3797"/>
    <cellStyle name="Normal 2 2 3 2 6 2" xfId="3798"/>
    <cellStyle name="Normal 2 2 3 2 6 2 2" xfId="31720"/>
    <cellStyle name="Normal 2 2 3 2 6 3" xfId="3799"/>
    <cellStyle name="Normal 2 2 3 2 6 3 2" xfId="31721"/>
    <cellStyle name="Normal 2 2 3 2 6 4" xfId="3800"/>
    <cellStyle name="Normal 2 2 3 2 6 4 2" xfId="31722"/>
    <cellStyle name="Normal 2 2 3 2 6 5" xfId="3801"/>
    <cellStyle name="Normal 2 2 3 2 6 5 2" xfId="31723"/>
    <cellStyle name="Normal 2 2 3 2 6 6" xfId="3802"/>
    <cellStyle name="Normal 2 2 3 2 6 6 2" xfId="31724"/>
    <cellStyle name="Normal 2 2 3 2 6 7" xfId="31719"/>
    <cellStyle name="Normal 2 2 3 2 7" xfId="3803"/>
    <cellStyle name="Normal 2 2 3 2 7 2" xfId="3804"/>
    <cellStyle name="Normal 2 2 3 2 7 2 2" xfId="31726"/>
    <cellStyle name="Normal 2 2 3 2 7 3" xfId="3805"/>
    <cellStyle name="Normal 2 2 3 2 7 3 2" xfId="31727"/>
    <cellStyle name="Normal 2 2 3 2 7 4" xfId="3806"/>
    <cellStyle name="Normal 2 2 3 2 7 4 2" xfId="31728"/>
    <cellStyle name="Normal 2 2 3 2 7 5" xfId="3807"/>
    <cellStyle name="Normal 2 2 3 2 7 5 2" xfId="31729"/>
    <cellStyle name="Normal 2 2 3 2 7 6" xfId="3808"/>
    <cellStyle name="Normal 2 2 3 2 7 6 2" xfId="31730"/>
    <cellStyle name="Normal 2 2 3 2 7 7" xfId="31725"/>
    <cellStyle name="Normal 2 2 3 2 8" xfId="3809"/>
    <cellStyle name="Normal 2 2 3 2 8 2" xfId="31731"/>
    <cellStyle name="Normal 2 2 3 2 9" xfId="3810"/>
    <cellStyle name="Normal 2 2 3 2 9 2" xfId="3811"/>
    <cellStyle name="Normal 2 2 3 2 9 2 2" xfId="31732"/>
    <cellStyle name="Normal 2 2 3 2 9 3" xfId="3812"/>
    <cellStyle name="Normal 2 2 3 3" xfId="3813"/>
    <cellStyle name="Normal 2 2 3 3 2" xfId="3814"/>
    <cellStyle name="Normal 2 2 3 3 2 2" xfId="3815"/>
    <cellStyle name="Normal 2 2 3 3 2 2 2" xfId="31735"/>
    <cellStyle name="Normal 2 2 3 3 2 3" xfId="31734"/>
    <cellStyle name="Normal 2 2 3 3 3" xfId="3816"/>
    <cellStyle name="Normal 2 2 3 3 3 2" xfId="31736"/>
    <cellStyle name="Normal 2 2 3 3 4" xfId="31733"/>
    <cellStyle name="Normal 2 2 3 4" xfId="3817"/>
    <cellStyle name="Normal 2 2 3 4 2" xfId="3818"/>
    <cellStyle name="Normal 2 2 3 4 2 2" xfId="3819"/>
    <cellStyle name="Normal 2 2 3 4 2 2 2" xfId="31738"/>
    <cellStyle name="Normal 2 2 3 4 2 3" xfId="31737"/>
    <cellStyle name="Normal 2 2 3 4 3" xfId="3820"/>
    <cellStyle name="Normal 2 2 3 4 3 2" xfId="3821"/>
    <cellStyle name="Normal 2 2 3 4 3 2 2" xfId="31739"/>
    <cellStyle name="Normal 2 2 3 4 3 3" xfId="3822"/>
    <cellStyle name="Normal 2 2 3 4 4" xfId="3823"/>
    <cellStyle name="Normal 2 2 3 4 5" xfId="3824"/>
    <cellStyle name="Normal 2 2 3 4 6" xfId="3825"/>
    <cellStyle name="Normal 2 2 3 4 7" xfId="3826"/>
    <cellStyle name="Normal 2 2 3 5" xfId="3827"/>
    <cellStyle name="Normal 2 2 3 5 2" xfId="3828"/>
    <cellStyle name="Normal 2 2 3 5 2 2" xfId="3829"/>
    <cellStyle name="Normal 2 2 3 5 2 2 2" xfId="31742"/>
    <cellStyle name="Normal 2 2 3 5 2 3" xfId="31741"/>
    <cellStyle name="Normal 2 2 3 5 3" xfId="3830"/>
    <cellStyle name="Normal 2 2 3 5 3 2" xfId="31743"/>
    <cellStyle name="Normal 2 2 3 5 4" xfId="31740"/>
    <cellStyle name="Normal 2 2 3 6" xfId="3831"/>
    <cellStyle name="Normal 2 2 3 6 2" xfId="3832"/>
    <cellStyle name="Normal 2 2 3 6 2 2" xfId="3833"/>
    <cellStyle name="Normal 2 2 3 6 2 2 2" xfId="31745"/>
    <cellStyle name="Normal 2 2 3 6 2 3" xfId="31744"/>
    <cellStyle name="Normal 2 2 3 6 3" xfId="3834"/>
    <cellStyle name="Normal 2 2 3 6 3 2" xfId="31746"/>
    <cellStyle name="Normal 2 2 3 6 4" xfId="3835"/>
    <cellStyle name="Normal 2 2 3 7" xfId="3836"/>
    <cellStyle name="Normal 2 2 3 7 2" xfId="3837"/>
    <cellStyle name="Normal 2 2 3 7 2 2" xfId="3838"/>
    <cellStyle name="Normal 2 2 3 7 2 2 2" xfId="31749"/>
    <cellStyle name="Normal 2 2 3 7 2 3" xfId="31748"/>
    <cellStyle name="Normal 2 2 3 7 3" xfId="3839"/>
    <cellStyle name="Normal 2 2 3 7 3 2" xfId="31750"/>
    <cellStyle name="Normal 2 2 3 7 4" xfId="31747"/>
    <cellStyle name="Normal 2 2 3 8" xfId="3840"/>
    <cellStyle name="Normal 2 2 3 8 2" xfId="3841"/>
    <cellStyle name="Normal 2 2 3 8 2 2" xfId="3842"/>
    <cellStyle name="Normal 2 2 3 8 2 2 2" xfId="31753"/>
    <cellStyle name="Normal 2 2 3 8 2 3" xfId="31752"/>
    <cellStyle name="Normal 2 2 3 8 3" xfId="3843"/>
    <cellStyle name="Normal 2 2 3 8 3 2" xfId="31754"/>
    <cellStyle name="Normal 2 2 3 8 4" xfId="31751"/>
    <cellStyle name="Normal 2 2 3 9" xfId="3844"/>
    <cellStyle name="Normal 2 2 3 9 2" xfId="3845"/>
    <cellStyle name="Normal 2 2 3 9 2 2" xfId="31756"/>
    <cellStyle name="Normal 2 2 3 9 3" xfId="31755"/>
    <cellStyle name="Normal 2 2 4" xfId="3846"/>
    <cellStyle name="Normal 2 2 4 10" xfId="3847"/>
    <cellStyle name="Normal 2 2 4 10 2" xfId="31757"/>
    <cellStyle name="Normal 2 2 4 11" xfId="3848"/>
    <cellStyle name="Normal 2 2 4 12" xfId="3849"/>
    <cellStyle name="Normal 2 2 4 13" xfId="3850"/>
    <cellStyle name="Normal 2 2 4 2" xfId="3851"/>
    <cellStyle name="Normal 2 2 4 2 2" xfId="3852"/>
    <cellStyle name="Normal 2 2 4 2 3" xfId="3853"/>
    <cellStyle name="Normal 2 2 4 2 3 2" xfId="3854"/>
    <cellStyle name="Normal 2 2 4 2 3 2 2" xfId="31759"/>
    <cellStyle name="Normal 2 2 4 2 3 3" xfId="3855"/>
    <cellStyle name="Normal 2 2 4 2 3 3 2" xfId="31760"/>
    <cellStyle name="Normal 2 2 4 2 3 4" xfId="31758"/>
    <cellStyle name="Normal 2 2 4 2 4" xfId="3856"/>
    <cellStyle name="Normal 2 2 4 3" xfId="3857"/>
    <cellStyle name="Normal 2 2 4 3 2" xfId="3858"/>
    <cellStyle name="Normal 2 2 4 3 2 2" xfId="31761"/>
    <cellStyle name="Normal 2 2 4 3 3" xfId="3859"/>
    <cellStyle name="Normal 2 2 4 4" xfId="3860"/>
    <cellStyle name="Normal 2 2 4 4 2" xfId="3861"/>
    <cellStyle name="Normal 2 2 4 4 2 2" xfId="31762"/>
    <cellStyle name="Normal 2 2 4 4 3" xfId="3862"/>
    <cellStyle name="Normal 2 2 4 5" xfId="3863"/>
    <cellStyle name="Normal 2 2 4 5 2" xfId="3864"/>
    <cellStyle name="Normal 2 2 4 5 2 2" xfId="31763"/>
    <cellStyle name="Normal 2 2 4 5 3" xfId="3865"/>
    <cellStyle name="Normal 2 2 4 6" xfId="3866"/>
    <cellStyle name="Normal 2 2 4 6 2" xfId="3867"/>
    <cellStyle name="Normal 2 2 4 6 2 2" xfId="31764"/>
    <cellStyle name="Normal 2 2 4 6 3" xfId="3868"/>
    <cellStyle name="Normal 2 2 4 7" xfId="3869"/>
    <cellStyle name="Normal 2 2 4 7 2" xfId="31765"/>
    <cellStyle name="Normal 2 2 4 8" xfId="3870"/>
    <cellStyle name="Normal 2 2 4 8 2" xfId="31766"/>
    <cellStyle name="Normal 2 2 4 9" xfId="3871"/>
    <cellStyle name="Normal 2 2 4 9 2" xfId="31767"/>
    <cellStyle name="Normal 2 2 5" xfId="3872"/>
    <cellStyle name="Normal 2 2 5 10" xfId="3873"/>
    <cellStyle name="Normal 2 2 5 10 2" xfId="31768"/>
    <cellStyle name="Normal 2 2 5 11" xfId="3874"/>
    <cellStyle name="Normal 2 2 5 2" xfId="3875"/>
    <cellStyle name="Normal 2 2 5 2 2" xfId="3876"/>
    <cellStyle name="Normal 2 2 5 2 3" xfId="3877"/>
    <cellStyle name="Normal 2 2 5 2 3 2" xfId="3878"/>
    <cellStyle name="Normal 2 2 5 2 3 2 2" xfId="31770"/>
    <cellStyle name="Normal 2 2 5 2 3 3" xfId="3879"/>
    <cellStyle name="Normal 2 2 5 2 3 3 2" xfId="31771"/>
    <cellStyle name="Normal 2 2 5 2 3 4" xfId="31769"/>
    <cellStyle name="Normal 2 2 5 2 4" xfId="3880"/>
    <cellStyle name="Normal 2 2 5 3" xfId="3881"/>
    <cellStyle name="Normal 2 2 5 4" xfId="3882"/>
    <cellStyle name="Normal 2 2 5 4 2" xfId="3883"/>
    <cellStyle name="Normal 2 2 5 4 2 2" xfId="31772"/>
    <cellStyle name="Normal 2 2 5 4 3" xfId="3884"/>
    <cellStyle name="Normal 2 2 5 5" xfId="3885"/>
    <cellStyle name="Normal 2 2 5 5 2" xfId="3886"/>
    <cellStyle name="Normal 2 2 5 5 2 2" xfId="31773"/>
    <cellStyle name="Normal 2 2 5 5 3" xfId="3887"/>
    <cellStyle name="Normal 2 2 5 6" xfId="3888"/>
    <cellStyle name="Normal 2 2 5 6 2" xfId="3889"/>
    <cellStyle name="Normal 2 2 5 6 2 2" xfId="31774"/>
    <cellStyle name="Normal 2 2 5 6 3" xfId="3890"/>
    <cellStyle name="Normal 2 2 5 7" xfId="3891"/>
    <cellStyle name="Normal 2 2 5 7 2" xfId="3892"/>
    <cellStyle name="Normal 2 2 5 7 2 2" xfId="31775"/>
    <cellStyle name="Normal 2 2 5 7 3" xfId="3893"/>
    <cellStyle name="Normal 2 2 5 8" xfId="3894"/>
    <cellStyle name="Normal 2 2 5 8 2" xfId="31776"/>
    <cellStyle name="Normal 2 2 5 9" xfId="3895"/>
    <cellStyle name="Normal 2 2 5 9 2" xfId="31777"/>
    <cellStyle name="Normal 2 2 6" xfId="3896"/>
    <cellStyle name="Normal 2 2 6 2" xfId="3897"/>
    <cellStyle name="Normal 2 2 6 2 2" xfId="3898"/>
    <cellStyle name="Normal 2 2 6 2 2 2" xfId="31778"/>
    <cellStyle name="Normal 2 2 6 2 3" xfId="3899"/>
    <cellStyle name="Normal 2 2 6 3" xfId="3900"/>
    <cellStyle name="Normal 2 2 6 3 2" xfId="3901"/>
    <cellStyle name="Normal 2 2 6 3 2 2" xfId="31779"/>
    <cellStyle name="Normal 2 2 6 3 3" xfId="3902"/>
    <cellStyle name="Normal 2 2 6 4" xfId="3903"/>
    <cellStyle name="Normal 2 2 6 4 2" xfId="31780"/>
    <cellStyle name="Normal 2 2 6 5" xfId="3904"/>
    <cellStyle name="Normal 2 2 6 5 2" xfId="3905"/>
    <cellStyle name="Normal 2 2 6 5 2 2" xfId="31781"/>
    <cellStyle name="Normal 2 2 6 5 3" xfId="3906"/>
    <cellStyle name="Normal 2 2 6 6" xfId="3907"/>
    <cellStyle name="Normal 2 2 6 6 2" xfId="3908"/>
    <cellStyle name="Normal 2 2 6 6 2 2" xfId="31782"/>
    <cellStyle name="Normal 2 2 6 6 3" xfId="3909"/>
    <cellStyle name="Normal 2 2 6 7" xfId="3910"/>
    <cellStyle name="Normal 2 2 7" xfId="3911"/>
    <cellStyle name="Normal 2 2 7 10" xfId="3912"/>
    <cellStyle name="Normal 2 2 7 10 2" xfId="31783"/>
    <cellStyle name="Normal 2 2 7 11" xfId="3913"/>
    <cellStyle name="Normal 2 2 7 2" xfId="3914"/>
    <cellStyle name="Normal 2 2 7 2 2" xfId="3915"/>
    <cellStyle name="Normal 2 2 7 2 2 2" xfId="31784"/>
    <cellStyle name="Normal 2 2 7 2 3" xfId="3916"/>
    <cellStyle name="Normal 2 2 7 3" xfId="3917"/>
    <cellStyle name="Normal 2 2 7 3 2" xfId="3918"/>
    <cellStyle name="Normal 2 2 7 3 2 2" xfId="31785"/>
    <cellStyle name="Normal 2 2 7 3 3" xfId="3919"/>
    <cellStyle name="Normal 2 2 7 4" xfId="3920"/>
    <cellStyle name="Normal 2 2 7 4 2" xfId="3921"/>
    <cellStyle name="Normal 2 2 7 4 2 2" xfId="31786"/>
    <cellStyle name="Normal 2 2 7 4 3" xfId="3922"/>
    <cellStyle name="Normal 2 2 7 5" xfId="3923"/>
    <cellStyle name="Normal 2 2 7 5 2" xfId="3924"/>
    <cellStyle name="Normal 2 2 7 5 2 2" xfId="31787"/>
    <cellStyle name="Normal 2 2 7 5 3" xfId="3925"/>
    <cellStyle name="Normal 2 2 7 6" xfId="3926"/>
    <cellStyle name="Normal 2 2 7 6 2" xfId="3927"/>
    <cellStyle name="Normal 2 2 7 6 2 2" xfId="31788"/>
    <cellStyle name="Normal 2 2 7 6 3" xfId="3928"/>
    <cellStyle name="Normal 2 2 7 7" xfId="3929"/>
    <cellStyle name="Normal 2 2 7 7 2" xfId="31789"/>
    <cellStyle name="Normal 2 2 7 8" xfId="3930"/>
    <cellStyle name="Normal 2 2 7 8 2" xfId="31790"/>
    <cellStyle name="Normal 2 2 7 9" xfId="3931"/>
    <cellStyle name="Normal 2 2 7 9 2" xfId="31791"/>
    <cellStyle name="Normal 2 2 8" xfId="3932"/>
    <cellStyle name="Normal 2 2 8 10" xfId="3933"/>
    <cellStyle name="Normal 2 2 8 10 2" xfId="3934"/>
    <cellStyle name="Normal 2 2 8 10 2 2" xfId="31793"/>
    <cellStyle name="Normal 2 2 8 10 3" xfId="31792"/>
    <cellStyle name="Normal 2 2 8 11" xfId="3935"/>
    <cellStyle name="Normal 2 2 8 11 2" xfId="3936"/>
    <cellStyle name="Normal 2 2 8 11 2 2" xfId="31795"/>
    <cellStyle name="Normal 2 2 8 11 3" xfId="31794"/>
    <cellStyle name="Normal 2 2 8 12" xfId="3937"/>
    <cellStyle name="Normal 2 2 8 12 2" xfId="3938"/>
    <cellStyle name="Normal 2 2 8 12 2 2" xfId="31797"/>
    <cellStyle name="Normal 2 2 8 12 3" xfId="31796"/>
    <cellStyle name="Normal 2 2 8 13" xfId="3939"/>
    <cellStyle name="Normal 2 2 8 13 2" xfId="3940"/>
    <cellStyle name="Normal 2 2 8 13 2 2" xfId="31799"/>
    <cellStyle name="Normal 2 2 8 13 3" xfId="31798"/>
    <cellStyle name="Normal 2 2 8 14" xfId="3941"/>
    <cellStyle name="Normal 2 2 8 14 2" xfId="3942"/>
    <cellStyle name="Normal 2 2 8 14 2 2" xfId="31801"/>
    <cellStyle name="Normal 2 2 8 14 3" xfId="31800"/>
    <cellStyle name="Normal 2 2 8 15" xfId="3943"/>
    <cellStyle name="Normal 2 2 8 15 2" xfId="3944"/>
    <cellStyle name="Normal 2 2 8 15 2 2" xfId="31803"/>
    <cellStyle name="Normal 2 2 8 15 3" xfId="31802"/>
    <cellStyle name="Normal 2 2 8 16" xfId="3945"/>
    <cellStyle name="Normal 2 2 8 16 2" xfId="3946"/>
    <cellStyle name="Normal 2 2 8 16 2 2" xfId="31805"/>
    <cellStyle name="Normal 2 2 8 16 3" xfId="31804"/>
    <cellStyle name="Normal 2 2 8 17" xfId="3947"/>
    <cellStyle name="Normal 2 2 8 17 2" xfId="3948"/>
    <cellStyle name="Normal 2 2 8 17 2 2" xfId="31807"/>
    <cellStyle name="Normal 2 2 8 17 3" xfId="31806"/>
    <cellStyle name="Normal 2 2 8 18" xfId="3949"/>
    <cellStyle name="Normal 2 2 8 18 2" xfId="3950"/>
    <cellStyle name="Normal 2 2 8 18 2 2" xfId="31809"/>
    <cellStyle name="Normal 2 2 8 18 3" xfId="31808"/>
    <cellStyle name="Normal 2 2 8 19" xfId="3951"/>
    <cellStyle name="Normal 2 2 8 19 2" xfId="3952"/>
    <cellStyle name="Normal 2 2 8 19 2 2" xfId="31811"/>
    <cellStyle name="Normal 2 2 8 19 3" xfId="31810"/>
    <cellStyle name="Normal 2 2 8 2" xfId="3953"/>
    <cellStyle name="Normal 2 2 8 2 10" xfId="3954"/>
    <cellStyle name="Normal 2 2 8 2 10 2" xfId="31812"/>
    <cellStyle name="Normal 2 2 8 2 11" xfId="3955"/>
    <cellStyle name="Normal 2 2 8 2 11 2" xfId="31813"/>
    <cellStyle name="Normal 2 2 8 2 12" xfId="3956"/>
    <cellStyle name="Normal 2 2 8 2 12 2" xfId="31814"/>
    <cellStyle name="Normal 2 2 8 2 13" xfId="3957"/>
    <cellStyle name="Normal 2 2 8 2 13 2" xfId="31815"/>
    <cellStyle name="Normal 2 2 8 2 14" xfId="3958"/>
    <cellStyle name="Normal 2 2 8 2 14 2" xfId="31816"/>
    <cellStyle name="Normal 2 2 8 2 15" xfId="3959"/>
    <cellStyle name="Normal 2 2 8 2 15 2" xfId="31817"/>
    <cellStyle name="Normal 2 2 8 2 16" xfId="3960"/>
    <cellStyle name="Normal 2 2 8 2 16 2" xfId="31818"/>
    <cellStyle name="Normal 2 2 8 2 17" xfId="3961"/>
    <cellStyle name="Normal 2 2 8 2 17 2" xfId="31819"/>
    <cellStyle name="Normal 2 2 8 2 18" xfId="3962"/>
    <cellStyle name="Normal 2 2 8 2 18 2" xfId="31820"/>
    <cellStyle name="Normal 2 2 8 2 19" xfId="3963"/>
    <cellStyle name="Normal 2 2 8 2 19 2" xfId="31821"/>
    <cellStyle name="Normal 2 2 8 2 2" xfId="3964"/>
    <cellStyle name="Normal 2 2 8 2 2 2" xfId="3965"/>
    <cellStyle name="Normal 2 2 8 2 2 2 2" xfId="31822"/>
    <cellStyle name="Normal 2 2 8 2 2 3" xfId="3966"/>
    <cellStyle name="Normal 2 2 8 2 20" xfId="3967"/>
    <cellStyle name="Normal 2 2 8 2 21" xfId="3968"/>
    <cellStyle name="Normal 2 2 8 2 21 2" xfId="31823"/>
    <cellStyle name="Normal 2 2 8 2 22" xfId="3969"/>
    <cellStyle name="Normal 2 2 8 2 22 2" xfId="31824"/>
    <cellStyle name="Normal 2 2 8 2 23" xfId="3970"/>
    <cellStyle name="Normal 2 2 8 2 23 2" xfId="31825"/>
    <cellStyle name="Normal 2 2 8 2 24" xfId="3971"/>
    <cellStyle name="Normal 2 2 8 2 3" xfId="3972"/>
    <cellStyle name="Normal 2 2 8 2 3 2" xfId="3973"/>
    <cellStyle name="Normal 2 2 8 2 3 2 2" xfId="31826"/>
    <cellStyle name="Normal 2 2 8 2 3 3" xfId="3974"/>
    <cellStyle name="Normal 2 2 8 2 4" xfId="3975"/>
    <cellStyle name="Normal 2 2 8 2 4 2" xfId="3976"/>
    <cellStyle name="Normal 2 2 8 2 4 2 2" xfId="31827"/>
    <cellStyle name="Normal 2 2 8 2 4 3" xfId="3977"/>
    <cellStyle name="Normal 2 2 8 2 5" xfId="3978"/>
    <cellStyle name="Normal 2 2 8 2 5 2" xfId="3979"/>
    <cellStyle name="Normal 2 2 8 2 5 2 2" xfId="31828"/>
    <cellStyle name="Normal 2 2 8 2 5 3" xfId="3980"/>
    <cellStyle name="Normal 2 2 8 2 6" xfId="3981"/>
    <cellStyle name="Normal 2 2 8 2 6 2" xfId="3982"/>
    <cellStyle name="Normal 2 2 8 2 6 2 2" xfId="31829"/>
    <cellStyle name="Normal 2 2 8 2 6 3" xfId="3983"/>
    <cellStyle name="Normal 2 2 8 2 7" xfId="3984"/>
    <cellStyle name="Normal 2 2 8 2 7 2" xfId="31830"/>
    <cellStyle name="Normal 2 2 8 2 8" xfId="3985"/>
    <cellStyle name="Normal 2 2 8 2 8 2" xfId="31831"/>
    <cellStyle name="Normal 2 2 8 2 9" xfId="3986"/>
    <cellStyle name="Normal 2 2 8 2 9 2" xfId="31832"/>
    <cellStyle name="Normal 2 2 8 20" xfId="3987"/>
    <cellStyle name="Normal 2 2 8 20 2" xfId="3988"/>
    <cellStyle name="Normal 2 2 8 20 2 2" xfId="31834"/>
    <cellStyle name="Normal 2 2 8 20 3" xfId="31833"/>
    <cellStyle name="Normal 2 2 8 21" xfId="3989"/>
    <cellStyle name="Normal 2 2 8 21 2" xfId="3990"/>
    <cellStyle name="Normal 2 2 8 21 2 2" xfId="31836"/>
    <cellStyle name="Normal 2 2 8 21 3" xfId="31835"/>
    <cellStyle name="Normal 2 2 8 22" xfId="3991"/>
    <cellStyle name="Normal 2 2 8 22 2" xfId="3992"/>
    <cellStyle name="Normal 2 2 8 22 2 2" xfId="31838"/>
    <cellStyle name="Normal 2 2 8 22 3" xfId="31837"/>
    <cellStyle name="Normal 2 2 8 23" xfId="3993"/>
    <cellStyle name="Normal 2 2 8 24" xfId="3994"/>
    <cellStyle name="Normal 2 2 8 25" xfId="3995"/>
    <cellStyle name="Normal 2 2 8 25 2" xfId="31839"/>
    <cellStyle name="Normal 2 2 8 26" xfId="3996"/>
    <cellStyle name="Normal 2 2 8 26 2" xfId="31840"/>
    <cellStyle name="Normal 2 2 8 27" xfId="3997"/>
    <cellStyle name="Normal 2 2 8 3" xfId="3998"/>
    <cellStyle name="Normal 2 2 8 3 2" xfId="3999"/>
    <cellStyle name="Normal 2 2 8 3 2 2" xfId="4000"/>
    <cellStyle name="Normal 2 2 8 3 2 2 2" xfId="31841"/>
    <cellStyle name="Normal 2 2 8 3 2 3" xfId="4001"/>
    <cellStyle name="Normal 2 2 8 3 3" xfId="4002"/>
    <cellStyle name="Normal 2 2 8 3 3 2" xfId="31842"/>
    <cellStyle name="Normal 2 2 8 3 4" xfId="4003"/>
    <cellStyle name="Normal 2 2 8 3 4 2" xfId="4004"/>
    <cellStyle name="Normal 2 2 8 3 4 2 2" xfId="31843"/>
    <cellStyle name="Normal 2 2 8 3 4 3" xfId="4005"/>
    <cellStyle name="Normal 2 2 8 3 5" xfId="4006"/>
    <cellStyle name="Normal 2 2 8 3 5 2" xfId="4007"/>
    <cellStyle name="Normal 2 2 8 3 5 2 2" xfId="31844"/>
    <cellStyle name="Normal 2 2 8 3 5 3" xfId="4008"/>
    <cellStyle name="Normal 2 2 8 3 6" xfId="4009"/>
    <cellStyle name="Normal 2 2 8 3 6 2" xfId="31845"/>
    <cellStyle name="Normal 2 2 8 3 7" xfId="4010"/>
    <cellStyle name="Normal 2 2 8 4" xfId="4011"/>
    <cellStyle name="Normal 2 2 8 4 2" xfId="4012"/>
    <cellStyle name="Normal 2 2 8 4 2 2" xfId="4013"/>
    <cellStyle name="Normal 2 2 8 4 2 2 2" xfId="31846"/>
    <cellStyle name="Normal 2 2 8 4 2 3" xfId="4014"/>
    <cellStyle name="Normal 2 2 8 4 3" xfId="4015"/>
    <cellStyle name="Normal 2 2 8 4 3 2" xfId="31847"/>
    <cellStyle name="Normal 2 2 8 4 4" xfId="4016"/>
    <cellStyle name="Normal 2 2 8 4 4 2" xfId="4017"/>
    <cellStyle name="Normal 2 2 8 4 4 2 2" xfId="31848"/>
    <cellStyle name="Normal 2 2 8 4 4 3" xfId="4018"/>
    <cellStyle name="Normal 2 2 8 4 5" xfId="4019"/>
    <cellStyle name="Normal 2 2 8 4 5 2" xfId="4020"/>
    <cellStyle name="Normal 2 2 8 4 5 2 2" xfId="31849"/>
    <cellStyle name="Normal 2 2 8 4 5 3" xfId="4021"/>
    <cellStyle name="Normal 2 2 8 4 6" xfId="4022"/>
    <cellStyle name="Normal 2 2 8 4 6 2" xfId="31850"/>
    <cellStyle name="Normal 2 2 8 4 7" xfId="4023"/>
    <cellStyle name="Normal 2 2 8 5" xfId="4024"/>
    <cellStyle name="Normal 2 2 8 5 2" xfId="4025"/>
    <cellStyle name="Normal 2 2 8 5 2 2" xfId="4026"/>
    <cellStyle name="Normal 2 2 8 5 2 2 2" xfId="31851"/>
    <cellStyle name="Normal 2 2 8 5 2 3" xfId="4027"/>
    <cellStyle name="Normal 2 2 8 5 3" xfId="4028"/>
    <cellStyle name="Normal 2 2 8 5 3 2" xfId="31852"/>
    <cellStyle name="Normal 2 2 8 5 4" xfId="4029"/>
    <cellStyle name="Normal 2 2 8 5 4 2" xfId="4030"/>
    <cellStyle name="Normal 2 2 8 5 4 2 2" xfId="31853"/>
    <cellStyle name="Normal 2 2 8 5 4 3" xfId="4031"/>
    <cellStyle name="Normal 2 2 8 5 5" xfId="4032"/>
    <cellStyle name="Normal 2 2 8 5 5 2" xfId="4033"/>
    <cellStyle name="Normal 2 2 8 5 5 2 2" xfId="31854"/>
    <cellStyle name="Normal 2 2 8 5 5 3" xfId="4034"/>
    <cellStyle name="Normal 2 2 8 5 6" xfId="4035"/>
    <cellStyle name="Normal 2 2 8 5 6 2" xfId="31855"/>
    <cellStyle name="Normal 2 2 8 5 7" xfId="4036"/>
    <cellStyle name="Normal 2 2 8 6" xfId="4037"/>
    <cellStyle name="Normal 2 2 8 6 2" xfId="31856"/>
    <cellStyle name="Normal 2 2 8 7" xfId="4038"/>
    <cellStyle name="Normal 2 2 8 7 2" xfId="31857"/>
    <cellStyle name="Normal 2 2 8 8" xfId="4039"/>
    <cellStyle name="Normal 2 2 8 8 2" xfId="4040"/>
    <cellStyle name="Normal 2 2 8 8 2 2" xfId="31859"/>
    <cellStyle name="Normal 2 2 8 8 3" xfId="31858"/>
    <cellStyle name="Normal 2 2 8 9" xfId="4041"/>
    <cellStyle name="Normal 2 2 8 9 2" xfId="4042"/>
    <cellStyle name="Normal 2 2 8 9 2 2" xfId="31861"/>
    <cellStyle name="Normal 2 2 8 9 3" xfId="31860"/>
    <cellStyle name="Normal 2 2 9" xfId="4043"/>
    <cellStyle name="Normal 2 2 9 10" xfId="4044"/>
    <cellStyle name="Normal 2 2 9 2" xfId="4045"/>
    <cellStyle name="Normal 2 2 9 3" xfId="4046"/>
    <cellStyle name="Normal 2 2 9 4" xfId="4047"/>
    <cellStyle name="Normal 2 2 9 5" xfId="4048"/>
    <cellStyle name="Normal 2 2 9 6" xfId="4049"/>
    <cellStyle name="Normal 2 2 9 7" xfId="4050"/>
    <cellStyle name="Normal 2 2 9 8" xfId="4051"/>
    <cellStyle name="Normal 2 2 9 8 2" xfId="31862"/>
    <cellStyle name="Normal 2 2 9 9" xfId="4052"/>
    <cellStyle name="Normal 2 2 9 9 2" xfId="31863"/>
    <cellStyle name="Normal 2 20" xfId="4053"/>
    <cellStyle name="Normal 2 20 10" xfId="4054"/>
    <cellStyle name="Normal 2 20 2" xfId="4055"/>
    <cellStyle name="Normal 2 20 2 2" xfId="4056"/>
    <cellStyle name="Normal 2 20 2 2 2" xfId="31864"/>
    <cellStyle name="Normal 2 20 2 3" xfId="4057"/>
    <cellStyle name="Normal 2 20 3" xfId="4058"/>
    <cellStyle name="Normal 2 20 3 2" xfId="4059"/>
    <cellStyle name="Normal 2 20 3 2 2" xfId="31865"/>
    <cellStyle name="Normal 2 20 3 3" xfId="4060"/>
    <cellStyle name="Normal 2 20 4" xfId="4061"/>
    <cellStyle name="Normal 2 20 4 2" xfId="4062"/>
    <cellStyle name="Normal 2 20 4 2 2" xfId="31866"/>
    <cellStyle name="Normal 2 20 4 3" xfId="4063"/>
    <cellStyle name="Normal 2 20 5" xfId="4064"/>
    <cellStyle name="Normal 2 20 5 2" xfId="4065"/>
    <cellStyle name="Normal 2 20 5 2 2" xfId="31867"/>
    <cellStyle name="Normal 2 20 5 3" xfId="4066"/>
    <cellStyle name="Normal 2 20 6" xfId="4067"/>
    <cellStyle name="Normal 2 20 6 2" xfId="4068"/>
    <cellStyle name="Normal 2 20 6 2 2" xfId="31868"/>
    <cellStyle name="Normal 2 20 6 3" xfId="4069"/>
    <cellStyle name="Normal 2 20 7" xfId="4070"/>
    <cellStyle name="Normal 2 20 7 2" xfId="31869"/>
    <cellStyle name="Normal 2 20 8" xfId="4071"/>
    <cellStyle name="Normal 2 20 8 2" xfId="31870"/>
    <cellStyle name="Normal 2 20 9" xfId="4072"/>
    <cellStyle name="Normal 2 20 9 2" xfId="31871"/>
    <cellStyle name="Normal 2 21" xfId="4073"/>
    <cellStyle name="Normal 2 21 10" xfId="4074"/>
    <cellStyle name="Normal 2 21 2" xfId="4075"/>
    <cellStyle name="Normal 2 21 2 2" xfId="4076"/>
    <cellStyle name="Normal 2 21 2 2 2" xfId="31872"/>
    <cellStyle name="Normal 2 21 2 3" xfId="4077"/>
    <cellStyle name="Normal 2 21 3" xfId="4078"/>
    <cellStyle name="Normal 2 21 3 2" xfId="4079"/>
    <cellStyle name="Normal 2 21 3 2 2" xfId="31873"/>
    <cellStyle name="Normal 2 21 3 3" xfId="4080"/>
    <cellStyle name="Normal 2 21 4" xfId="4081"/>
    <cellStyle name="Normal 2 21 4 2" xfId="4082"/>
    <cellStyle name="Normal 2 21 4 2 2" xfId="31874"/>
    <cellStyle name="Normal 2 21 4 3" xfId="4083"/>
    <cellStyle name="Normal 2 21 5" xfId="4084"/>
    <cellStyle name="Normal 2 21 5 2" xfId="4085"/>
    <cellStyle name="Normal 2 21 5 2 2" xfId="31875"/>
    <cellStyle name="Normal 2 21 5 3" xfId="4086"/>
    <cellStyle name="Normal 2 21 6" xfId="4087"/>
    <cellStyle name="Normal 2 21 6 2" xfId="4088"/>
    <cellStyle name="Normal 2 21 6 2 2" xfId="31876"/>
    <cellStyle name="Normal 2 21 6 3" xfId="4089"/>
    <cellStyle name="Normal 2 21 7" xfId="4090"/>
    <cellStyle name="Normal 2 21 7 2" xfId="31877"/>
    <cellStyle name="Normal 2 21 8" xfId="4091"/>
    <cellStyle name="Normal 2 21 8 2" xfId="31878"/>
    <cellStyle name="Normal 2 21 9" xfId="4092"/>
    <cellStyle name="Normal 2 21 9 2" xfId="31879"/>
    <cellStyle name="Normal 2 22" xfId="4093"/>
    <cellStyle name="Normal 2 22 10" xfId="31880"/>
    <cellStyle name="Normal 2 22 2" xfId="4094"/>
    <cellStyle name="Normal 2 22 2 2" xfId="4095"/>
    <cellStyle name="Normal 2 22 2 3" xfId="4096"/>
    <cellStyle name="Normal 2 22 2 3 2" xfId="4097"/>
    <cellStyle name="Normal 2 22 2 3 3" xfId="4098"/>
    <cellStyle name="Normal 2 22 2 3 4" xfId="4099"/>
    <cellStyle name="Normal 2 22 2 4" xfId="4100"/>
    <cellStyle name="Normal 2 22 2 5" xfId="4101"/>
    <cellStyle name="Normal 2 22 2 6" xfId="4102"/>
    <cellStyle name="Normal 2 22 3" xfId="4103"/>
    <cellStyle name="Normal 2 22 3 2" xfId="4104"/>
    <cellStyle name="Normal 2 22 3 2 2" xfId="31881"/>
    <cellStyle name="Normal 2 22 3 3" xfId="4105"/>
    <cellStyle name="Normal 2 22 3 4" xfId="4106"/>
    <cellStyle name="Normal 2 22 3 4 2" xfId="31882"/>
    <cellStyle name="Normal 2 22 3 5" xfId="4107"/>
    <cellStyle name="Normal 2 22 3 5 2" xfId="31883"/>
    <cellStyle name="Normal 2 22 3 6" xfId="4108"/>
    <cellStyle name="Normal 2 22 4" xfId="4109"/>
    <cellStyle name="Normal 2 22 4 2" xfId="4110"/>
    <cellStyle name="Normal 2 22 4 3" xfId="4111"/>
    <cellStyle name="Normal 2 22 5" xfId="4112"/>
    <cellStyle name="Normal 2 22 5 2" xfId="4113"/>
    <cellStyle name="Normal 2 22 5 3" xfId="4114"/>
    <cellStyle name="Normal 2 22 6" xfId="4115"/>
    <cellStyle name="Normal 2 22 6 2" xfId="4116"/>
    <cellStyle name="Normal 2 22 6 2 2" xfId="4117"/>
    <cellStyle name="Normal 2 22 6 2 3" xfId="4118"/>
    <cellStyle name="Normal 2 22 6 3" xfId="4119"/>
    <cellStyle name="Normal 2 22 7" xfId="4120"/>
    <cellStyle name="Normal 2 22 7 2" xfId="4121"/>
    <cellStyle name="Normal 2 22 7 3" xfId="4122"/>
    <cellStyle name="Normal 2 22 7 4" xfId="4123"/>
    <cellStyle name="Normal 2 22 7 5" xfId="4124"/>
    <cellStyle name="Normal 2 22 8" xfId="4125"/>
    <cellStyle name="Normal 2 22 8 2" xfId="31884"/>
    <cellStyle name="Normal 2 22 9" xfId="4126"/>
    <cellStyle name="Normal 2 22 9 2" xfId="31885"/>
    <cellStyle name="Normal 2 23" xfId="4127"/>
    <cellStyle name="Normal 2 23 10" xfId="4128"/>
    <cellStyle name="Normal 2 23 11" xfId="4129"/>
    <cellStyle name="Normal 2 23 12" xfId="4130"/>
    <cellStyle name="Normal 2 23 2" xfId="4131"/>
    <cellStyle name="Normal 2 23 2 2" xfId="4132"/>
    <cellStyle name="Normal 2 23 2 3" xfId="4133"/>
    <cellStyle name="Normal 2 23 2 3 2" xfId="31886"/>
    <cellStyle name="Normal 2 23 2 4" xfId="4134"/>
    <cellStyle name="Normal 2 23 2 4 2" xfId="4135"/>
    <cellStyle name="Normal 2 23 2 4 3" xfId="4136"/>
    <cellStyle name="Normal 2 23 2 5" xfId="4137"/>
    <cellStyle name="Normal 2 23 3" xfId="4138"/>
    <cellStyle name="Normal 2 23 3 2" xfId="4139"/>
    <cellStyle name="Normal 2 23 3 3" xfId="4140"/>
    <cellStyle name="Normal 2 23 3 3 2" xfId="31887"/>
    <cellStyle name="Normal 2 23 3 4" xfId="4141"/>
    <cellStyle name="Normal 2 23 3 5" xfId="4142"/>
    <cellStyle name="Normal 2 23 4" xfId="4143"/>
    <cellStyle name="Normal 2 23 4 2" xfId="4144"/>
    <cellStyle name="Normal 2 23 4 3" xfId="4145"/>
    <cellStyle name="Normal 2 23 4 3 2" xfId="31889"/>
    <cellStyle name="Normal 2 23 4 4" xfId="31888"/>
    <cellStyle name="Normal 2 23 5" xfId="4146"/>
    <cellStyle name="Normal 2 23 5 2" xfId="4147"/>
    <cellStyle name="Normal 2 23 5 3" xfId="4148"/>
    <cellStyle name="Normal 2 23 5 3 2" xfId="31891"/>
    <cellStyle name="Normal 2 23 5 4" xfId="31890"/>
    <cellStyle name="Normal 2 23 6" xfId="4149"/>
    <cellStyle name="Normal 2 23 7" xfId="4150"/>
    <cellStyle name="Normal 2 23 8" xfId="4151"/>
    <cellStyle name="Normal 2 23 8 2" xfId="4152"/>
    <cellStyle name="Normal 2 23 8 3" xfId="4153"/>
    <cellStyle name="Normal 2 23 9" xfId="4154"/>
    <cellStyle name="Normal 2 23 9 2" xfId="4155"/>
    <cellStyle name="Normal 2 23 9 3" xfId="4156"/>
    <cellStyle name="Normal 2 24" xfId="4157"/>
    <cellStyle name="Normal 2 24 2" xfId="4158"/>
    <cellStyle name="Normal 2 24 2 2" xfId="4159"/>
    <cellStyle name="Normal 2 24 2 2 2" xfId="31892"/>
    <cellStyle name="Normal 2 24 2 3" xfId="4160"/>
    <cellStyle name="Normal 2 24 2 3 2" xfId="31893"/>
    <cellStyle name="Normal 2 24 2 4" xfId="4161"/>
    <cellStyle name="Normal 2 24 3" xfId="4162"/>
    <cellStyle name="Normal 2 24 3 2" xfId="31894"/>
    <cellStyle name="Normal 2 24 4" xfId="4163"/>
    <cellStyle name="Normal 2 24 4 2" xfId="4164"/>
    <cellStyle name="Normal 2 24 4 3" xfId="4165"/>
    <cellStyle name="Normal 2 24 4 4" xfId="4166"/>
    <cellStyle name="Normal 2 24 4 5" xfId="4167"/>
    <cellStyle name="Normal 2 24 5" xfId="4168"/>
    <cellStyle name="Normal 2 24 5 2" xfId="4169"/>
    <cellStyle name="Normal 2 24 5 3" xfId="4170"/>
    <cellStyle name="Normal 2 24 6" xfId="4171"/>
    <cellStyle name="Normal 2 24 7" xfId="4172"/>
    <cellStyle name="Normal 2 24 8" xfId="4173"/>
    <cellStyle name="Normal 2 25" xfId="4174"/>
    <cellStyle name="Normal 2 25 2" xfId="4175"/>
    <cellStyle name="Normal 2 25 2 2" xfId="4176"/>
    <cellStyle name="Normal 2 25 2 2 2" xfId="31896"/>
    <cellStyle name="Normal 2 25 2 3" xfId="4177"/>
    <cellStyle name="Normal 2 25 3" xfId="4178"/>
    <cellStyle name="Normal 2 25 3 2" xfId="4179"/>
    <cellStyle name="Normal 2 25 3 3" xfId="4180"/>
    <cellStyle name="Normal 2 25 4" xfId="4181"/>
    <cellStyle name="Normal 2 25 4 2" xfId="4182"/>
    <cellStyle name="Normal 2 25 4 2 2" xfId="31897"/>
    <cellStyle name="Normal 2 25 4 3" xfId="4183"/>
    <cellStyle name="Normal 2 25 5" xfId="4184"/>
    <cellStyle name="Normal 2 25 5 2" xfId="31898"/>
    <cellStyle name="Normal 2 25 6" xfId="31895"/>
    <cellStyle name="Normal 2 26" xfId="4185"/>
    <cellStyle name="Normal 2 26 2" xfId="4186"/>
    <cellStyle name="Normal 2 26 3" xfId="4187"/>
    <cellStyle name="Normal 2 26 3 2" xfId="4188"/>
    <cellStyle name="Normal 2 26 3 3" xfId="4189"/>
    <cellStyle name="Normal 2 26 4" xfId="4190"/>
    <cellStyle name="Normal 2 26 5" xfId="4191"/>
    <cellStyle name="Normal 2 26 6" xfId="4192"/>
    <cellStyle name="Normal 2 26 7" xfId="4193"/>
    <cellStyle name="Normal 2 27" xfId="4194"/>
    <cellStyle name="Normal 2 27 2" xfId="4195"/>
    <cellStyle name="Normal 2 27 3" xfId="4196"/>
    <cellStyle name="Normal 2 27 3 2" xfId="4197"/>
    <cellStyle name="Normal 2 27 3 3" xfId="4198"/>
    <cellStyle name="Normal 2 27 4" xfId="4199"/>
    <cellStyle name="Normal 2 27 5" xfId="4200"/>
    <cellStyle name="Normal 2 27 6" xfId="4201"/>
    <cellStyle name="Normal 2 28" xfId="4202"/>
    <cellStyle name="Normal 2 28 2" xfId="4203"/>
    <cellStyle name="Normal 2 28 2 2" xfId="4204"/>
    <cellStyle name="Normal 2 28 3" xfId="4205"/>
    <cellStyle name="Normal 2 28 3 2" xfId="31899"/>
    <cellStyle name="Normal 2 28 4" xfId="4206"/>
    <cellStyle name="Normal 2 28 4 2" xfId="4207"/>
    <cellStyle name="Normal 2 28 4 2 2" xfId="35347"/>
    <cellStyle name="Normal 2 28 4 3" xfId="31900"/>
    <cellStyle name="Normal 2 29" xfId="4208"/>
    <cellStyle name="Normal 2 29 2" xfId="4209"/>
    <cellStyle name="Normal 2 29 2 2" xfId="4210"/>
    <cellStyle name="Normal 2 29 3" xfId="4211"/>
    <cellStyle name="Normal 2 29 4" xfId="4212"/>
    <cellStyle name="Normal 2 29 4 2" xfId="31901"/>
    <cellStyle name="Normal 2 29 5" xfId="4213"/>
    <cellStyle name="Normal 2 29 5 2" xfId="4214"/>
    <cellStyle name="Normal 2 29 5 2 2" xfId="35361"/>
    <cellStyle name="Normal 2 29 5 3" xfId="31902"/>
    <cellStyle name="Normal 2 29 6" xfId="4215"/>
    <cellStyle name="Normal 2 3" xfId="4216"/>
    <cellStyle name="Normal 2 3 10" xfId="4217"/>
    <cellStyle name="Normal 2 3 10 2" xfId="4218"/>
    <cellStyle name="Normal 2 3 10 2 2" xfId="4219"/>
    <cellStyle name="Normal 2 3 10 2 2 2" xfId="31906"/>
    <cellStyle name="Normal 2 3 10 2 3" xfId="31905"/>
    <cellStyle name="Normal 2 3 10 3" xfId="4220"/>
    <cellStyle name="Normal 2 3 10 4" xfId="4221"/>
    <cellStyle name="Normal 2 3 10 4 2" xfId="31907"/>
    <cellStyle name="Normal 2 3 10 5" xfId="31904"/>
    <cellStyle name="Normal 2 3 11" xfId="4222"/>
    <cellStyle name="Normal 2 3 11 2" xfId="4223"/>
    <cellStyle name="Normal 2 3 11 2 2" xfId="4224"/>
    <cellStyle name="Normal 2 3 11 2 2 2" xfId="31910"/>
    <cellStyle name="Normal 2 3 11 2 3" xfId="31909"/>
    <cellStyle name="Normal 2 3 11 3" xfId="4225"/>
    <cellStyle name="Normal 2 3 11 4" xfId="4226"/>
    <cellStyle name="Normal 2 3 11 4 2" xfId="31911"/>
    <cellStyle name="Normal 2 3 11 5" xfId="31908"/>
    <cellStyle name="Normal 2 3 12" xfId="4227"/>
    <cellStyle name="Normal 2 3 13" xfId="4228"/>
    <cellStyle name="Normal 2 3 14" xfId="4229"/>
    <cellStyle name="Normal 2 3 14 2" xfId="4230"/>
    <cellStyle name="Normal 2 3 14 3" xfId="4231"/>
    <cellStyle name="Normal 2 3 14 3 2" xfId="31913"/>
    <cellStyle name="Normal 2 3 14 4" xfId="31912"/>
    <cellStyle name="Normal 2 3 15" xfId="4232"/>
    <cellStyle name="Normal 2 3 15 2" xfId="4233"/>
    <cellStyle name="Normal 2 3 15 2 2" xfId="31915"/>
    <cellStyle name="Normal 2 3 15 3" xfId="4234"/>
    <cellStyle name="Normal 2 3 15 3 2" xfId="31916"/>
    <cellStyle name="Normal 2 3 15 4" xfId="4235"/>
    <cellStyle name="Normal 2 3 15 4 2" xfId="31917"/>
    <cellStyle name="Normal 2 3 15 5" xfId="31914"/>
    <cellStyle name="Normal 2 3 16" xfId="4236"/>
    <cellStyle name="Normal 2 3 16 2" xfId="31918"/>
    <cellStyle name="Normal 2 3 17" xfId="4237"/>
    <cellStyle name="Normal 2 3 17 2" xfId="31919"/>
    <cellStyle name="Normal 2 3 18" xfId="4238"/>
    <cellStyle name="Normal 2 3 18 2" xfId="31903"/>
    <cellStyle name="Normal 2 3 19" xfId="4239"/>
    <cellStyle name="Normal 2 3 2" xfId="4240"/>
    <cellStyle name="Normal 2 3 2 10" xfId="4241"/>
    <cellStyle name="Normal 2 3 2 10 2" xfId="4242"/>
    <cellStyle name="Normal 2 3 2 11" xfId="4243"/>
    <cellStyle name="Normal 2 3 2 11 2" xfId="4244"/>
    <cellStyle name="Normal 2 3 2 12" xfId="4245"/>
    <cellStyle name="Normal 2 3 2 13" xfId="4246"/>
    <cellStyle name="Normal 2 3 2 14" xfId="4247"/>
    <cellStyle name="Normal 2 3 2 14 2" xfId="4248"/>
    <cellStyle name="Normal 2 3 2 14 2 2" xfId="4249"/>
    <cellStyle name="Normal 2 3 2 14 2 3" xfId="4250"/>
    <cellStyle name="Normal 2 3 2 14 3" xfId="4251"/>
    <cellStyle name="Normal 2 3 2 14 3 2" xfId="31921"/>
    <cellStyle name="Normal 2 3 2 14 4" xfId="4252"/>
    <cellStyle name="Normal 2 3 2 14 5" xfId="4253"/>
    <cellStyle name="Normal 2 3 2 15" xfId="4254"/>
    <cellStyle name="Normal 2 3 2 15 2" xfId="31922"/>
    <cellStyle name="Normal 2 3 2 16" xfId="4255"/>
    <cellStyle name="Normal 2 3 2 17" xfId="31920"/>
    <cellStyle name="Normal 2 3 2 2" xfId="4256"/>
    <cellStyle name="Normal 2 3 2 2 2" xfId="4257"/>
    <cellStyle name="Normal 2 3 2 2 2 2" xfId="4258"/>
    <cellStyle name="Normal 2 3 2 2 2 2 2" xfId="31924"/>
    <cellStyle name="Normal 2 3 2 2 2 3" xfId="31923"/>
    <cellStyle name="Normal 2 3 2 2 3" xfId="4259"/>
    <cellStyle name="Normal 2 3 2 2 4" xfId="4260"/>
    <cellStyle name="Normal 2 3 2 2 4 2" xfId="4261"/>
    <cellStyle name="Normal 2 3 2 2 4 2 2" xfId="4262"/>
    <cellStyle name="Normal 2 3 2 2 4 2 3" xfId="4263"/>
    <cellStyle name="Normal 2 3 2 2 4 3" xfId="4264"/>
    <cellStyle name="Normal 2 3 2 2 4 3 2" xfId="31925"/>
    <cellStyle name="Normal 2 3 2 2 4 4" xfId="4265"/>
    <cellStyle name="Normal 2 3 2 2 4 5" xfId="4266"/>
    <cellStyle name="Normal 2 3 2 2 5" xfId="4267"/>
    <cellStyle name="Normal 2 3 2 2 5 2" xfId="31926"/>
    <cellStyle name="Normal 2 3 2 2 6" xfId="4268"/>
    <cellStyle name="Normal 2 3 2 3" xfId="4269"/>
    <cellStyle name="Normal 2 3 2 3 2" xfId="4270"/>
    <cellStyle name="Normal 2 3 2 3 2 2" xfId="4271"/>
    <cellStyle name="Normal 2 3 2 3 2 2 2" xfId="31928"/>
    <cellStyle name="Normal 2 3 2 3 2 3" xfId="31927"/>
    <cellStyle name="Normal 2 3 2 3 3" xfId="4272"/>
    <cellStyle name="Normal 2 3 2 3 4" xfId="4273"/>
    <cellStyle name="Normal 2 3 2 3 4 2" xfId="4274"/>
    <cellStyle name="Normal 2 3 2 3 4 3" xfId="4275"/>
    <cellStyle name="Normal 2 3 2 3 4 3 2" xfId="31929"/>
    <cellStyle name="Normal 2 3 2 3 5" xfId="4276"/>
    <cellStyle name="Normal 2 3 2 3 5 2" xfId="31930"/>
    <cellStyle name="Normal 2 3 2 3 6" xfId="4277"/>
    <cellStyle name="Normal 2 3 2 3 7" xfId="4278"/>
    <cellStyle name="Normal 2 3 2 4" xfId="4279"/>
    <cellStyle name="Normal 2 3 2 4 2" xfId="4280"/>
    <cellStyle name="Normal 2 3 2 4 2 2" xfId="4281"/>
    <cellStyle name="Normal 2 3 2 4 2 2 2" xfId="31933"/>
    <cellStyle name="Normal 2 3 2 4 2 3" xfId="31932"/>
    <cellStyle name="Normal 2 3 2 4 3" xfId="4282"/>
    <cellStyle name="Normal 2 3 2 4 4" xfId="4283"/>
    <cellStyle name="Normal 2 3 2 4 4 2" xfId="31934"/>
    <cellStyle name="Normal 2 3 2 4 5" xfId="31931"/>
    <cellStyle name="Normal 2 3 2 5" xfId="4284"/>
    <cellStyle name="Normal 2 3 2 5 2" xfId="4285"/>
    <cellStyle name="Normal 2 3 2 5 2 2" xfId="4286"/>
    <cellStyle name="Normal 2 3 2 5 2 2 2" xfId="31937"/>
    <cellStyle name="Normal 2 3 2 5 2 3" xfId="31936"/>
    <cellStyle name="Normal 2 3 2 5 3" xfId="4287"/>
    <cellStyle name="Normal 2 3 2 5 4" xfId="4288"/>
    <cellStyle name="Normal 2 3 2 5 4 2" xfId="31938"/>
    <cellStyle name="Normal 2 3 2 5 5" xfId="31935"/>
    <cellStyle name="Normal 2 3 2 6" xfId="4289"/>
    <cellStyle name="Normal 2 3 2 7" xfId="4290"/>
    <cellStyle name="Normal 2 3 2 8" xfId="4291"/>
    <cellStyle name="Normal 2 3 2 9" xfId="4292"/>
    <cellStyle name="Normal 2 3 2 9 2" xfId="4293"/>
    <cellStyle name="Normal 2 3 20" xfId="35385"/>
    <cellStyle name="Normal 2 3 3" xfId="4294"/>
    <cellStyle name="Normal 2 3 3 2" xfId="4295"/>
    <cellStyle name="Normal 2 3 3 2 2" xfId="4296"/>
    <cellStyle name="Normal 2 3 3 2 2 2" xfId="31941"/>
    <cellStyle name="Normal 2 3 3 2 3" xfId="31940"/>
    <cellStyle name="Normal 2 3 3 3" xfId="4297"/>
    <cellStyle name="Normal 2 3 3 3 2" xfId="4298"/>
    <cellStyle name="Normal 2 3 3 3 3" xfId="4299"/>
    <cellStyle name="Normal 2 3 3 4" xfId="4300"/>
    <cellStyle name="Normal 2 3 3 4 2" xfId="4301"/>
    <cellStyle name="Normal 2 3 3 4 3" xfId="4302"/>
    <cellStyle name="Normal 2 3 3 4 3 2" xfId="31942"/>
    <cellStyle name="Normal 2 3 3 5" xfId="31939"/>
    <cellStyle name="Normal 2 3 4" xfId="4303"/>
    <cellStyle name="Normal 2 3 4 2" xfId="4304"/>
    <cellStyle name="Normal 2 3 4 2 2" xfId="4305"/>
    <cellStyle name="Normal 2 3 4 2 3" xfId="4306"/>
    <cellStyle name="Normal 2 3 4 2 3 2" xfId="31945"/>
    <cellStyle name="Normal 2 3 4 2 4" xfId="31944"/>
    <cellStyle name="Normal 2 3 4 3" xfId="4307"/>
    <cellStyle name="Normal 2 3 4 4" xfId="4308"/>
    <cellStyle name="Normal 2 3 4 5" xfId="4309"/>
    <cellStyle name="Normal 2 3 4 6" xfId="4310"/>
    <cellStyle name="Normal 2 3 4 7" xfId="4311"/>
    <cellStyle name="Normal 2 3 4 7 2" xfId="31946"/>
    <cellStyle name="Normal 2 3 4 8" xfId="31943"/>
    <cellStyle name="Normal 2 3 5" xfId="4312"/>
    <cellStyle name="Normal 2 3 5 10" xfId="4313"/>
    <cellStyle name="Normal 2 3 5 2" xfId="4314"/>
    <cellStyle name="Normal 2 3 5 2 2" xfId="4315"/>
    <cellStyle name="Normal 2 3 5 2 3" xfId="4316"/>
    <cellStyle name="Normal 2 3 5 2 3 2" xfId="31948"/>
    <cellStyle name="Normal 2 3 5 2 4" xfId="31947"/>
    <cellStyle name="Normal 2 3 5 3" xfId="4317"/>
    <cellStyle name="Normal 2 3 5 4" xfId="4318"/>
    <cellStyle name="Normal 2 3 5 5" xfId="4319"/>
    <cellStyle name="Normal 2 3 5 6" xfId="4320"/>
    <cellStyle name="Normal 2 3 5 7" xfId="4321"/>
    <cellStyle name="Normal 2 3 5 7 2" xfId="31949"/>
    <cellStyle name="Normal 2 3 5 8" xfId="4322"/>
    <cellStyle name="Normal 2 3 5 8 2" xfId="31950"/>
    <cellStyle name="Normal 2 3 5 9" xfId="4323"/>
    <cellStyle name="Normal 2 3 6" xfId="4324"/>
    <cellStyle name="Normal 2 3 6 10" xfId="4325"/>
    <cellStyle name="Normal 2 3 6 10 2" xfId="4326"/>
    <cellStyle name="Normal 2 3 6 10 2 2" xfId="31952"/>
    <cellStyle name="Normal 2 3 6 10 3" xfId="31951"/>
    <cellStyle name="Normal 2 3 6 11" xfId="4327"/>
    <cellStyle name="Normal 2 3 6 11 2" xfId="4328"/>
    <cellStyle name="Normal 2 3 6 11 2 2" xfId="31954"/>
    <cellStyle name="Normal 2 3 6 11 3" xfId="31953"/>
    <cellStyle name="Normal 2 3 6 12" xfId="4329"/>
    <cellStyle name="Normal 2 3 6 12 2" xfId="4330"/>
    <cellStyle name="Normal 2 3 6 12 2 2" xfId="31956"/>
    <cellStyle name="Normal 2 3 6 12 3" xfId="31955"/>
    <cellStyle name="Normal 2 3 6 13" xfId="4331"/>
    <cellStyle name="Normal 2 3 6 13 2" xfId="4332"/>
    <cellStyle name="Normal 2 3 6 13 2 2" xfId="31958"/>
    <cellStyle name="Normal 2 3 6 13 3" xfId="31957"/>
    <cellStyle name="Normal 2 3 6 14" xfId="4333"/>
    <cellStyle name="Normal 2 3 6 14 2" xfId="4334"/>
    <cellStyle name="Normal 2 3 6 14 2 2" xfId="31960"/>
    <cellStyle name="Normal 2 3 6 14 3" xfId="31959"/>
    <cellStyle name="Normal 2 3 6 15" xfId="4335"/>
    <cellStyle name="Normal 2 3 6 15 2" xfId="4336"/>
    <cellStyle name="Normal 2 3 6 15 2 2" xfId="31962"/>
    <cellStyle name="Normal 2 3 6 15 3" xfId="31961"/>
    <cellStyle name="Normal 2 3 6 16" xfId="4337"/>
    <cellStyle name="Normal 2 3 6 16 2" xfId="4338"/>
    <cellStyle name="Normal 2 3 6 16 2 2" xfId="31964"/>
    <cellStyle name="Normal 2 3 6 16 3" xfId="31963"/>
    <cellStyle name="Normal 2 3 6 17" xfId="4339"/>
    <cellStyle name="Normal 2 3 6 17 2" xfId="4340"/>
    <cellStyle name="Normal 2 3 6 17 2 2" xfId="31966"/>
    <cellStyle name="Normal 2 3 6 17 3" xfId="31965"/>
    <cellStyle name="Normal 2 3 6 18" xfId="4341"/>
    <cellStyle name="Normal 2 3 6 18 2" xfId="4342"/>
    <cellStyle name="Normal 2 3 6 18 2 2" xfId="31968"/>
    <cellStyle name="Normal 2 3 6 18 3" xfId="31967"/>
    <cellStyle name="Normal 2 3 6 19" xfId="4343"/>
    <cellStyle name="Normal 2 3 6 19 2" xfId="4344"/>
    <cellStyle name="Normal 2 3 6 19 2 2" xfId="31970"/>
    <cellStyle name="Normal 2 3 6 19 3" xfId="31969"/>
    <cellStyle name="Normal 2 3 6 2" xfId="4345"/>
    <cellStyle name="Normal 2 3 6 2 10" xfId="4346"/>
    <cellStyle name="Normal 2 3 6 2 10 2" xfId="31972"/>
    <cellStyle name="Normal 2 3 6 2 11" xfId="4347"/>
    <cellStyle name="Normal 2 3 6 2 11 2" xfId="31973"/>
    <cellStyle name="Normal 2 3 6 2 12" xfId="4348"/>
    <cellStyle name="Normal 2 3 6 2 12 2" xfId="31974"/>
    <cellStyle name="Normal 2 3 6 2 13" xfId="4349"/>
    <cellStyle name="Normal 2 3 6 2 13 2" xfId="31975"/>
    <cellStyle name="Normal 2 3 6 2 14" xfId="4350"/>
    <cellStyle name="Normal 2 3 6 2 14 2" xfId="31976"/>
    <cellStyle name="Normal 2 3 6 2 15" xfId="4351"/>
    <cellStyle name="Normal 2 3 6 2 15 2" xfId="31977"/>
    <cellStyle name="Normal 2 3 6 2 16" xfId="4352"/>
    <cellStyle name="Normal 2 3 6 2 16 2" xfId="31978"/>
    <cellStyle name="Normal 2 3 6 2 17" xfId="4353"/>
    <cellStyle name="Normal 2 3 6 2 17 2" xfId="31979"/>
    <cellStyle name="Normal 2 3 6 2 18" xfId="4354"/>
    <cellStyle name="Normal 2 3 6 2 18 2" xfId="31980"/>
    <cellStyle name="Normal 2 3 6 2 19" xfId="4355"/>
    <cellStyle name="Normal 2 3 6 2 19 2" xfId="31981"/>
    <cellStyle name="Normal 2 3 6 2 2" xfId="4356"/>
    <cellStyle name="Normal 2 3 6 2 2 2" xfId="4357"/>
    <cellStyle name="Normal 2 3 6 2 2 3" xfId="4358"/>
    <cellStyle name="Normal 2 3 6 2 2 3 2" xfId="31983"/>
    <cellStyle name="Normal 2 3 6 2 2 4" xfId="31982"/>
    <cellStyle name="Normal 2 3 6 2 20" xfId="4359"/>
    <cellStyle name="Normal 2 3 6 2 20 2" xfId="31984"/>
    <cellStyle name="Normal 2 3 6 2 21" xfId="4360"/>
    <cellStyle name="Normal 2 3 6 2 21 2" xfId="31985"/>
    <cellStyle name="Normal 2 3 6 2 22" xfId="31971"/>
    <cellStyle name="Normal 2 3 6 2 3" xfId="4361"/>
    <cellStyle name="Normal 2 3 6 2 3 2" xfId="4362"/>
    <cellStyle name="Normal 2 3 6 2 3 2 2" xfId="31987"/>
    <cellStyle name="Normal 2 3 6 2 3 3" xfId="4363"/>
    <cellStyle name="Normal 2 3 6 2 3 3 2" xfId="31988"/>
    <cellStyle name="Normal 2 3 6 2 3 4" xfId="31986"/>
    <cellStyle name="Normal 2 3 6 2 4" xfId="4364"/>
    <cellStyle name="Normal 2 3 6 2 4 2" xfId="31989"/>
    <cellStyle name="Normal 2 3 6 2 5" xfId="4365"/>
    <cellStyle name="Normal 2 3 6 2 5 2" xfId="31990"/>
    <cellStyle name="Normal 2 3 6 2 6" xfId="4366"/>
    <cellStyle name="Normal 2 3 6 2 6 2" xfId="31991"/>
    <cellStyle name="Normal 2 3 6 2 7" xfId="4367"/>
    <cellStyle name="Normal 2 3 6 2 7 2" xfId="31992"/>
    <cellStyle name="Normal 2 3 6 2 8" xfId="4368"/>
    <cellStyle name="Normal 2 3 6 2 8 2" xfId="31993"/>
    <cellStyle name="Normal 2 3 6 2 9" xfId="4369"/>
    <cellStyle name="Normal 2 3 6 2 9 2" xfId="31994"/>
    <cellStyle name="Normal 2 3 6 20" xfId="4370"/>
    <cellStyle name="Normal 2 3 6 20 2" xfId="4371"/>
    <cellStyle name="Normal 2 3 6 20 2 2" xfId="31996"/>
    <cellStyle name="Normal 2 3 6 20 3" xfId="31995"/>
    <cellStyle name="Normal 2 3 6 21" xfId="4372"/>
    <cellStyle name="Normal 2 3 6 21 2" xfId="4373"/>
    <cellStyle name="Normal 2 3 6 21 2 2" xfId="31998"/>
    <cellStyle name="Normal 2 3 6 21 3" xfId="31997"/>
    <cellStyle name="Normal 2 3 6 22" xfId="4374"/>
    <cellStyle name="Normal 2 3 6 22 2" xfId="4375"/>
    <cellStyle name="Normal 2 3 6 22 2 2" xfId="32000"/>
    <cellStyle name="Normal 2 3 6 22 3" xfId="31999"/>
    <cellStyle name="Normal 2 3 6 23" xfId="4376"/>
    <cellStyle name="Normal 2 3 6 23 2" xfId="32001"/>
    <cellStyle name="Normal 2 3 6 24" xfId="4377"/>
    <cellStyle name="Normal 2 3 6 24 2" xfId="32002"/>
    <cellStyle name="Normal 2 3 6 25" xfId="4378"/>
    <cellStyle name="Normal 2 3 6 3" xfId="4379"/>
    <cellStyle name="Normal 2 3 6 3 2" xfId="4380"/>
    <cellStyle name="Normal 2 3 6 3 3" xfId="4381"/>
    <cellStyle name="Normal 2 3 6 3 3 2" xfId="32004"/>
    <cellStyle name="Normal 2 3 6 3 4" xfId="32003"/>
    <cellStyle name="Normal 2 3 6 4" xfId="4382"/>
    <cellStyle name="Normal 2 3 6 4 2" xfId="4383"/>
    <cellStyle name="Normal 2 3 6 4 3" xfId="4384"/>
    <cellStyle name="Normal 2 3 6 4 3 2" xfId="32006"/>
    <cellStyle name="Normal 2 3 6 4 4" xfId="32005"/>
    <cellStyle name="Normal 2 3 6 5" xfId="4385"/>
    <cellStyle name="Normal 2 3 6 5 2" xfId="4386"/>
    <cellStyle name="Normal 2 3 6 5 3" xfId="4387"/>
    <cellStyle name="Normal 2 3 6 5 3 2" xfId="32008"/>
    <cellStyle name="Normal 2 3 6 5 4" xfId="32007"/>
    <cellStyle name="Normal 2 3 6 6" xfId="4388"/>
    <cellStyle name="Normal 2 3 6 6 2" xfId="4389"/>
    <cellStyle name="Normal 2 3 6 6 3" xfId="4390"/>
    <cellStyle name="Normal 2 3 6 6 3 2" xfId="32010"/>
    <cellStyle name="Normal 2 3 6 6 4" xfId="32009"/>
    <cellStyle name="Normal 2 3 6 7" xfId="4391"/>
    <cellStyle name="Normal 2 3 6 7 2" xfId="4392"/>
    <cellStyle name="Normal 2 3 6 7 2 2" xfId="32012"/>
    <cellStyle name="Normal 2 3 6 7 3" xfId="4393"/>
    <cellStyle name="Normal 2 3 6 7 3 2" xfId="32013"/>
    <cellStyle name="Normal 2 3 6 7 4" xfId="32011"/>
    <cellStyle name="Normal 2 3 6 8" xfId="4394"/>
    <cellStyle name="Normal 2 3 6 8 2" xfId="4395"/>
    <cellStyle name="Normal 2 3 6 8 2 2" xfId="32015"/>
    <cellStyle name="Normal 2 3 6 8 3" xfId="32014"/>
    <cellStyle name="Normal 2 3 6 9" xfId="4396"/>
    <cellStyle name="Normal 2 3 6 9 2" xfId="4397"/>
    <cellStyle name="Normal 2 3 6 9 2 2" xfId="32017"/>
    <cellStyle name="Normal 2 3 6 9 3" xfId="32016"/>
    <cellStyle name="Normal 2 3 7" xfId="4398"/>
    <cellStyle name="Normal 2 3 7 2" xfId="4399"/>
    <cellStyle name="Normal 2 3 7 2 2" xfId="4400"/>
    <cellStyle name="Normal 2 3 7 2 3" xfId="4401"/>
    <cellStyle name="Normal 2 3 7 2 3 2" xfId="32020"/>
    <cellStyle name="Normal 2 3 7 2 4" xfId="32019"/>
    <cellStyle name="Normal 2 3 7 3" xfId="4402"/>
    <cellStyle name="Normal 2 3 7 4" xfId="4403"/>
    <cellStyle name="Normal 2 3 7 5" xfId="4404"/>
    <cellStyle name="Normal 2 3 7 6" xfId="4405"/>
    <cellStyle name="Normal 2 3 7 7" xfId="4406"/>
    <cellStyle name="Normal 2 3 7 7 2" xfId="32021"/>
    <cellStyle name="Normal 2 3 7 8" xfId="32018"/>
    <cellStyle name="Normal 2 3 8" xfId="4407"/>
    <cellStyle name="Normal 2 3 8 2" xfId="4408"/>
    <cellStyle name="Normal 2 3 8 3" xfId="4409"/>
    <cellStyle name="Normal 2 3 8 4" xfId="4410"/>
    <cellStyle name="Normal 2 3 8 5" xfId="4411"/>
    <cellStyle name="Normal 2 3 8 6" xfId="4412"/>
    <cellStyle name="Normal 2 3 8 7" xfId="4413"/>
    <cellStyle name="Normal 2 3 8 7 2" xfId="32023"/>
    <cellStyle name="Normal 2 3 8 8" xfId="32022"/>
    <cellStyle name="Normal 2 3 9" xfId="4414"/>
    <cellStyle name="Normal 2 3 9 2" xfId="4415"/>
    <cellStyle name="Normal 2 3 9 3" xfId="4416"/>
    <cellStyle name="Normal 2 3 9 4" xfId="4417"/>
    <cellStyle name="Normal 2 3 9 5" xfId="4418"/>
    <cellStyle name="Normal 2 3 9 6" xfId="4419"/>
    <cellStyle name="Normal 2 3 9 7" xfId="4420"/>
    <cellStyle name="Normal 2 3 9 7 2" xfId="32025"/>
    <cellStyle name="Normal 2 3 9 8" xfId="32024"/>
    <cellStyle name="Normal 2 30" xfId="4421"/>
    <cellStyle name="Normal 2 30 2" xfId="4422"/>
    <cellStyle name="Normal 2 30 2 2" xfId="32027"/>
    <cellStyle name="Normal 2 30 3" xfId="4423"/>
    <cellStyle name="Normal 2 30 4" xfId="4424"/>
    <cellStyle name="Normal 2 30 4 2" xfId="32028"/>
    <cellStyle name="Normal 2 30 5" xfId="32026"/>
    <cellStyle name="Normal 2 31" xfId="4425"/>
    <cellStyle name="Normal 2 31 2" xfId="4426"/>
    <cellStyle name="Normal 2 31 2 2" xfId="32030"/>
    <cellStyle name="Normal 2 31 3" xfId="4427"/>
    <cellStyle name="Normal 2 31 4" xfId="4428"/>
    <cellStyle name="Normal 2 31 4 2" xfId="32031"/>
    <cellStyle name="Normal 2 31 5" xfId="32029"/>
    <cellStyle name="Normal 2 32" xfId="4429"/>
    <cellStyle name="Normal 2 32 2" xfId="4430"/>
    <cellStyle name="Normal 2 32 2 2" xfId="32033"/>
    <cellStyle name="Normal 2 32 3" xfId="4431"/>
    <cellStyle name="Normal 2 32 4" xfId="4432"/>
    <cellStyle name="Normal 2 32 4 2" xfId="32034"/>
    <cellStyle name="Normal 2 32 5" xfId="32032"/>
    <cellStyle name="Normal 2 33" xfId="4433"/>
    <cellStyle name="Normal 2 33 2" xfId="4434"/>
    <cellStyle name="Normal 2 33 2 2" xfId="32036"/>
    <cellStyle name="Normal 2 33 3" xfId="4435"/>
    <cellStyle name="Normal 2 33 4" xfId="4436"/>
    <cellStyle name="Normal 2 33 4 2" xfId="32037"/>
    <cellStyle name="Normal 2 33 5" xfId="32035"/>
    <cellStyle name="Normal 2 34" xfId="4437"/>
    <cellStyle name="Normal 2 34 2" xfId="4438"/>
    <cellStyle name="Normal 2 34 2 2" xfId="32039"/>
    <cellStyle name="Normal 2 34 3" xfId="4439"/>
    <cellStyle name="Normal 2 34 4" xfId="4440"/>
    <cellStyle name="Normal 2 34 4 2" xfId="32040"/>
    <cellStyle name="Normal 2 34 5" xfId="32038"/>
    <cellStyle name="Normal 2 35" xfId="4441"/>
    <cellStyle name="Normal 2 35 2" xfId="4442"/>
    <cellStyle name="Normal 2 35 2 2" xfId="32042"/>
    <cellStyle name="Normal 2 35 3" xfId="4443"/>
    <cellStyle name="Normal 2 35 4" xfId="4444"/>
    <cellStyle name="Normal 2 35 4 2" xfId="32043"/>
    <cellStyle name="Normal 2 35 5" xfId="32041"/>
    <cellStyle name="Normal 2 36" xfId="4445"/>
    <cellStyle name="Normal 2 36 2" xfId="4446"/>
    <cellStyle name="Normal 2 36 2 2" xfId="32045"/>
    <cellStyle name="Normal 2 36 3" xfId="4447"/>
    <cellStyle name="Normal 2 36 4" xfId="4448"/>
    <cellStyle name="Normal 2 36 4 2" xfId="32046"/>
    <cellStyle name="Normal 2 36 5" xfId="32044"/>
    <cellStyle name="Normal 2 37" xfId="4449"/>
    <cellStyle name="Normal 2 37 2" xfId="4450"/>
    <cellStyle name="Normal 2 37 2 2" xfId="32048"/>
    <cellStyle name="Normal 2 37 3" xfId="4451"/>
    <cellStyle name="Normal 2 37 3 2" xfId="4452"/>
    <cellStyle name="Normal 2 37 3 3" xfId="4453"/>
    <cellStyle name="Normal 2 37 4" xfId="4454"/>
    <cellStyle name="Normal 2 37 4 2" xfId="32049"/>
    <cellStyle name="Normal 2 37 5" xfId="32047"/>
    <cellStyle name="Normal 2 38" xfId="4455"/>
    <cellStyle name="Normal 2 38 2" xfId="4456"/>
    <cellStyle name="Normal 2 38 2 2" xfId="4457"/>
    <cellStyle name="Normal 2 38 2 3" xfId="4458"/>
    <cellStyle name="Normal 2 38 2 3 2" xfId="32052"/>
    <cellStyle name="Normal 2 38 2 4" xfId="32051"/>
    <cellStyle name="Normal 2 38 3" xfId="4459"/>
    <cellStyle name="Normal 2 38 4" xfId="4460"/>
    <cellStyle name="Normal 2 38 4 2" xfId="32053"/>
    <cellStyle name="Normal 2 38 5" xfId="32050"/>
    <cellStyle name="Normal 2 39" xfId="4461"/>
    <cellStyle name="Normal 2 39 2" xfId="4462"/>
    <cellStyle name="Normal 2 39 2 2" xfId="4463"/>
    <cellStyle name="Normal 2 39 2 2 2" xfId="32056"/>
    <cellStyle name="Normal 2 39 2 3" xfId="32055"/>
    <cellStyle name="Normal 2 39 3" xfId="4464"/>
    <cellStyle name="Normal 2 39 3 2" xfId="4465"/>
    <cellStyle name="Normal 2 39 3 2 2" xfId="32058"/>
    <cellStyle name="Normal 2 39 3 3" xfId="4466"/>
    <cellStyle name="Normal 2 39 3 3 2" xfId="32059"/>
    <cellStyle name="Normal 2 39 3 4" xfId="32057"/>
    <cellStyle name="Normal 2 39 4" xfId="32054"/>
    <cellStyle name="Normal 2 4" xfId="4467"/>
    <cellStyle name="Normal 2 4 10" xfId="4468"/>
    <cellStyle name="Normal 2 4 10 2" xfId="4469"/>
    <cellStyle name="Normal 2 4 10 2 2" xfId="4470"/>
    <cellStyle name="Normal 2 4 10 2 2 2" xfId="32062"/>
    <cellStyle name="Normal 2 4 10 2 3" xfId="4471"/>
    <cellStyle name="Normal 2 4 10 2 3 2" xfId="32063"/>
    <cellStyle name="Normal 2 4 10 2 4" xfId="4472"/>
    <cellStyle name="Normal 2 4 10 2 4 2" xfId="32064"/>
    <cellStyle name="Normal 2 4 10 2 5" xfId="4473"/>
    <cellStyle name="Normal 2 4 10 2 5 2" xfId="32065"/>
    <cellStyle name="Normal 2 4 10 2 6" xfId="4474"/>
    <cellStyle name="Normal 2 4 10 2 6 2" xfId="32066"/>
    <cellStyle name="Normal 2 4 10 2 7" xfId="32061"/>
    <cellStyle name="Normal 2 4 10 3" xfId="4475"/>
    <cellStyle name="Normal 2 4 10 3 2" xfId="4476"/>
    <cellStyle name="Normal 2 4 10 3 2 2" xfId="32068"/>
    <cellStyle name="Normal 2 4 10 3 3" xfId="4477"/>
    <cellStyle name="Normal 2 4 10 3 3 2" xfId="32069"/>
    <cellStyle name="Normal 2 4 10 3 4" xfId="4478"/>
    <cellStyle name="Normal 2 4 10 3 4 2" xfId="32070"/>
    <cellStyle name="Normal 2 4 10 3 5" xfId="4479"/>
    <cellStyle name="Normal 2 4 10 3 5 2" xfId="32071"/>
    <cellStyle name="Normal 2 4 10 3 6" xfId="4480"/>
    <cellStyle name="Normal 2 4 10 3 6 2" xfId="32072"/>
    <cellStyle name="Normal 2 4 10 3 7" xfId="32067"/>
    <cellStyle name="Normal 2 4 10 4" xfId="4481"/>
    <cellStyle name="Normal 2 4 10 4 2" xfId="32073"/>
    <cellStyle name="Normal 2 4 10 5" xfId="4482"/>
    <cellStyle name="Normal 2 4 10 5 2" xfId="4483"/>
    <cellStyle name="Normal 2 4 10 5 2 2" xfId="32074"/>
    <cellStyle name="Normal 2 4 10 5 3" xfId="4484"/>
    <cellStyle name="Normal 2 4 10 6" xfId="4485"/>
    <cellStyle name="Normal 2 4 10 6 2" xfId="32075"/>
    <cellStyle name="Normal 2 4 10 7" xfId="4486"/>
    <cellStyle name="Normal 2 4 10 7 2" xfId="32076"/>
    <cellStyle name="Normal 2 4 10 8" xfId="4487"/>
    <cellStyle name="Normal 2 4 10 8 2" xfId="32077"/>
    <cellStyle name="Normal 2 4 10 9" xfId="4488"/>
    <cellStyle name="Normal 2 4 11" xfId="4489"/>
    <cellStyle name="Normal 2 4 11 2" xfId="4490"/>
    <cellStyle name="Normal 2 4 11 2 2" xfId="32078"/>
    <cellStyle name="Normal 2 4 11 3" xfId="4491"/>
    <cellStyle name="Normal 2 4 11 3 2" xfId="4492"/>
    <cellStyle name="Normal 2 4 11 3 2 2" xfId="32079"/>
    <cellStyle name="Normal 2 4 11 3 3" xfId="4493"/>
    <cellStyle name="Normal 2 4 11 4" xfId="4494"/>
    <cellStyle name="Normal 2 4 11 4 2" xfId="32080"/>
    <cellStyle name="Normal 2 4 11 5" xfId="4495"/>
    <cellStyle name="Normal 2 4 11 5 2" xfId="32081"/>
    <cellStyle name="Normal 2 4 11 6" xfId="4496"/>
    <cellStyle name="Normal 2 4 11 6 2" xfId="32082"/>
    <cellStyle name="Normal 2 4 11 7" xfId="4497"/>
    <cellStyle name="Normal 2 4 12" xfId="4498"/>
    <cellStyle name="Normal 2 4 12 2" xfId="4499"/>
    <cellStyle name="Normal 2 4 12 2 2" xfId="32083"/>
    <cellStyle name="Normal 2 4 12 3" xfId="4500"/>
    <cellStyle name="Normal 2 4 12 3 2" xfId="4501"/>
    <cellStyle name="Normal 2 4 12 3 2 2" xfId="32084"/>
    <cellStyle name="Normal 2 4 12 3 3" xfId="4502"/>
    <cellStyle name="Normal 2 4 12 4" xfId="4503"/>
    <cellStyle name="Normal 2 4 12 4 2" xfId="32085"/>
    <cellStyle name="Normal 2 4 12 5" xfId="4504"/>
    <cellStyle name="Normal 2 4 12 5 2" xfId="32086"/>
    <cellStyle name="Normal 2 4 12 6" xfId="4505"/>
    <cellStyle name="Normal 2 4 12 6 2" xfId="32087"/>
    <cellStyle name="Normal 2 4 12 7" xfId="4506"/>
    <cellStyle name="Normal 2 4 13" xfId="4507"/>
    <cellStyle name="Normal 2 4 13 2" xfId="4508"/>
    <cellStyle name="Normal 2 4 13 2 2" xfId="4509"/>
    <cellStyle name="Normal 2 4 13 2 2 2" xfId="32089"/>
    <cellStyle name="Normal 2 4 13 2 3" xfId="4510"/>
    <cellStyle name="Normal 2 4 13 2 3 2" xfId="32090"/>
    <cellStyle name="Normal 2 4 13 2 4" xfId="32088"/>
    <cellStyle name="Normal 2 4 13 3" xfId="4511"/>
    <cellStyle name="Normal 2 4 13 3 2" xfId="4512"/>
    <cellStyle name="Normal 2 4 13 3 3" xfId="4513"/>
    <cellStyle name="Normal 2 4 13 3 3 2" xfId="32091"/>
    <cellStyle name="Normal 2 4 13 3 4" xfId="4514"/>
    <cellStyle name="Normal 2 4 13 3 4 2" xfId="32092"/>
    <cellStyle name="Normal 2 4 13 3 5" xfId="4515"/>
    <cellStyle name="Normal 2 4 13 4" xfId="4516"/>
    <cellStyle name="Normal 2 4 13 4 2" xfId="4517"/>
    <cellStyle name="Normal 2 4 13 4 2 2" xfId="32093"/>
    <cellStyle name="Normal 2 4 13 4 3" xfId="4518"/>
    <cellStyle name="Normal 2 4 13 5" xfId="4519"/>
    <cellStyle name="Normal 2 4 13 5 2" xfId="4520"/>
    <cellStyle name="Normal 2 4 13 5 2 2" xfId="32094"/>
    <cellStyle name="Normal 2 4 13 5 3" xfId="4521"/>
    <cellStyle name="Normal 2 4 13 6" xfId="4522"/>
    <cellStyle name="Normal 2 4 13 6 2" xfId="32095"/>
    <cellStyle name="Normal 2 4 13 7" xfId="4523"/>
    <cellStyle name="Normal 2 4 14" xfId="4524"/>
    <cellStyle name="Normal 2 4 14 2" xfId="4525"/>
    <cellStyle name="Normal 2 4 14 2 2" xfId="4526"/>
    <cellStyle name="Normal 2 4 14 2 2 2" xfId="32097"/>
    <cellStyle name="Normal 2 4 14 2 3" xfId="4527"/>
    <cellStyle name="Normal 2 4 14 3" xfId="4528"/>
    <cellStyle name="Normal 2 4 14 3 2" xfId="32098"/>
    <cellStyle name="Normal 2 4 14 4" xfId="4529"/>
    <cellStyle name="Normal 2 4 14 4 2" xfId="32099"/>
    <cellStyle name="Normal 2 4 14 5" xfId="4530"/>
    <cellStyle name="Normal 2 4 14 5 2" xfId="32100"/>
    <cellStyle name="Normal 2 4 14 6" xfId="4531"/>
    <cellStyle name="Normal 2 4 14 6 2" xfId="32101"/>
    <cellStyle name="Normal 2 4 14 7" xfId="32096"/>
    <cellStyle name="Normal 2 4 15" xfId="4532"/>
    <cellStyle name="Normal 2 4 15 2" xfId="4533"/>
    <cellStyle name="Normal 2 4 15 2 2" xfId="32103"/>
    <cellStyle name="Normal 2 4 15 3" xfId="4534"/>
    <cellStyle name="Normal 2 4 15 3 2" xfId="4535"/>
    <cellStyle name="Normal 2 4 15 3 2 2" xfId="32104"/>
    <cellStyle name="Normal 2 4 15 3 3" xfId="4536"/>
    <cellStyle name="Normal 2 4 15 4" xfId="4537"/>
    <cellStyle name="Normal 2 4 15 4 2" xfId="32105"/>
    <cellStyle name="Normal 2 4 15 5" xfId="4538"/>
    <cellStyle name="Normal 2 4 15 5 2" xfId="32106"/>
    <cellStyle name="Normal 2 4 15 6" xfId="4539"/>
    <cellStyle name="Normal 2 4 15 6 2" xfId="32107"/>
    <cellStyle name="Normal 2 4 15 7" xfId="32102"/>
    <cellStyle name="Normal 2 4 16" xfId="4540"/>
    <cellStyle name="Normal 2 4 16 2" xfId="4541"/>
    <cellStyle name="Normal 2 4 16 2 2" xfId="32109"/>
    <cellStyle name="Normal 2 4 16 3" xfId="4542"/>
    <cellStyle name="Normal 2 4 16 3 2" xfId="32110"/>
    <cellStyle name="Normal 2 4 16 4" xfId="4543"/>
    <cellStyle name="Normal 2 4 16 4 2" xfId="32111"/>
    <cellStyle name="Normal 2 4 16 5" xfId="4544"/>
    <cellStyle name="Normal 2 4 16 5 2" xfId="32112"/>
    <cellStyle name="Normal 2 4 16 6" xfId="4545"/>
    <cellStyle name="Normal 2 4 16 6 2" xfId="32113"/>
    <cellStyle name="Normal 2 4 16 7" xfId="32108"/>
    <cellStyle name="Normal 2 4 17" xfId="4546"/>
    <cellStyle name="Normal 2 4 17 2" xfId="4547"/>
    <cellStyle name="Normal 2 4 17 2 2" xfId="32115"/>
    <cellStyle name="Normal 2 4 17 3" xfId="4548"/>
    <cellStyle name="Normal 2 4 17 3 2" xfId="32116"/>
    <cellStyle name="Normal 2 4 17 4" xfId="4549"/>
    <cellStyle name="Normal 2 4 17 4 2" xfId="32117"/>
    <cellStyle name="Normal 2 4 17 5" xfId="4550"/>
    <cellStyle name="Normal 2 4 17 5 2" xfId="32118"/>
    <cellStyle name="Normal 2 4 17 6" xfId="4551"/>
    <cellStyle name="Normal 2 4 17 6 2" xfId="32119"/>
    <cellStyle name="Normal 2 4 17 7" xfId="32114"/>
    <cellStyle name="Normal 2 4 18" xfId="4552"/>
    <cellStyle name="Normal 2 4 18 2" xfId="4553"/>
    <cellStyle name="Normal 2 4 18 2 2" xfId="32121"/>
    <cellStyle name="Normal 2 4 18 3" xfId="4554"/>
    <cellStyle name="Normal 2 4 18 3 2" xfId="32122"/>
    <cellStyle name="Normal 2 4 18 4" xfId="4555"/>
    <cellStyle name="Normal 2 4 18 4 2" xfId="32123"/>
    <cellStyle name="Normal 2 4 18 5" xfId="4556"/>
    <cellStyle name="Normal 2 4 18 5 2" xfId="32124"/>
    <cellStyle name="Normal 2 4 18 6" xfId="4557"/>
    <cellStyle name="Normal 2 4 18 6 2" xfId="32125"/>
    <cellStyle name="Normal 2 4 18 7" xfId="32120"/>
    <cellStyle name="Normal 2 4 19" xfId="4558"/>
    <cellStyle name="Normal 2 4 19 2" xfId="4559"/>
    <cellStyle name="Normal 2 4 19 3" xfId="4560"/>
    <cellStyle name="Normal 2 4 19 4" xfId="4561"/>
    <cellStyle name="Normal 2 4 2" xfId="4562"/>
    <cellStyle name="Normal 2 4 2 10" xfId="4563"/>
    <cellStyle name="Normal 2 4 2 10 2" xfId="4564"/>
    <cellStyle name="Normal 2 4 2 11" xfId="4565"/>
    <cellStyle name="Normal 2 4 2 11 2" xfId="4566"/>
    <cellStyle name="Normal 2 4 2 12" xfId="4567"/>
    <cellStyle name="Normal 2 4 2 13" xfId="4568"/>
    <cellStyle name="Normal 2 4 2 14" xfId="4569"/>
    <cellStyle name="Normal 2 4 2 14 2" xfId="4570"/>
    <cellStyle name="Normal 2 4 2 14 2 2" xfId="32127"/>
    <cellStyle name="Normal 2 4 2 14 3" xfId="4571"/>
    <cellStyle name="Normal 2 4 2 14 3 2" xfId="32128"/>
    <cellStyle name="Normal 2 4 2 14 4" xfId="32126"/>
    <cellStyle name="Normal 2 4 2 15" xfId="4572"/>
    <cellStyle name="Normal 2 4 2 15 2" xfId="32129"/>
    <cellStyle name="Normal 2 4 2 16" xfId="4573"/>
    <cellStyle name="Normal 2 4 2 17" xfId="4574"/>
    <cellStyle name="Normal 2 4 2 2" xfId="4575"/>
    <cellStyle name="Normal 2 4 2 2 2" xfId="4576"/>
    <cellStyle name="Normal 2 4 2 2 2 2" xfId="4577"/>
    <cellStyle name="Normal 2 4 2 2 2 2 2" xfId="32131"/>
    <cellStyle name="Normal 2 4 2 2 2 3" xfId="32130"/>
    <cellStyle name="Normal 2 4 2 2 3" xfId="4578"/>
    <cellStyle name="Normal 2 4 2 2 4" xfId="4579"/>
    <cellStyle name="Normal 2 4 2 2 4 2" xfId="4580"/>
    <cellStyle name="Normal 2 4 2 2 4 2 2" xfId="32133"/>
    <cellStyle name="Normal 2 4 2 2 4 3" xfId="4581"/>
    <cellStyle name="Normal 2 4 2 2 4 3 2" xfId="32134"/>
    <cellStyle name="Normal 2 4 2 2 4 4" xfId="32132"/>
    <cellStyle name="Normal 2 4 2 2 5" xfId="4582"/>
    <cellStyle name="Normal 2 4 2 3" xfId="4583"/>
    <cellStyle name="Normal 2 4 2 3 2" xfId="4584"/>
    <cellStyle name="Normal 2 4 2 3 2 2" xfId="4585"/>
    <cellStyle name="Normal 2 4 2 3 2 2 2" xfId="32136"/>
    <cellStyle name="Normal 2 4 2 3 2 3" xfId="32135"/>
    <cellStyle name="Normal 2 4 2 3 3" xfId="4586"/>
    <cellStyle name="Normal 2 4 2 3 4" xfId="4587"/>
    <cellStyle name="Normal 2 4 2 3 4 2" xfId="32137"/>
    <cellStyle name="Normal 2 4 2 3 5" xfId="4588"/>
    <cellStyle name="Normal 2 4 2 3 6" xfId="4589"/>
    <cellStyle name="Normal 2 4 2 4" xfId="4590"/>
    <cellStyle name="Normal 2 4 2 4 2" xfId="4591"/>
    <cellStyle name="Normal 2 4 2 4 2 2" xfId="4592"/>
    <cellStyle name="Normal 2 4 2 4 2 2 2" xfId="32139"/>
    <cellStyle name="Normal 2 4 2 4 2 3" xfId="32138"/>
    <cellStyle name="Normal 2 4 2 4 3" xfId="4593"/>
    <cellStyle name="Normal 2 4 2 4 4" xfId="4594"/>
    <cellStyle name="Normal 2 4 2 4 4 2" xfId="32140"/>
    <cellStyle name="Normal 2 4 2 4 5" xfId="4595"/>
    <cellStyle name="Normal 2 4 2 4 5 2" xfId="32141"/>
    <cellStyle name="Normal 2 4 2 4 6" xfId="4596"/>
    <cellStyle name="Normal 2 4 2 5" xfId="4597"/>
    <cellStyle name="Normal 2 4 2 5 2" xfId="4598"/>
    <cellStyle name="Normal 2 4 2 5 2 2" xfId="4599"/>
    <cellStyle name="Normal 2 4 2 5 2 2 2" xfId="32143"/>
    <cellStyle name="Normal 2 4 2 5 2 3" xfId="32142"/>
    <cellStyle name="Normal 2 4 2 5 3" xfId="4600"/>
    <cellStyle name="Normal 2 4 2 5 4" xfId="4601"/>
    <cellStyle name="Normal 2 4 2 5 4 2" xfId="32144"/>
    <cellStyle name="Normal 2 4 2 5 5" xfId="4602"/>
    <cellStyle name="Normal 2 4 2 5 5 2" xfId="32145"/>
    <cellStyle name="Normal 2 4 2 5 6" xfId="4603"/>
    <cellStyle name="Normal 2 4 2 6" xfId="4604"/>
    <cellStyle name="Normal 2 4 2 6 2" xfId="4605"/>
    <cellStyle name="Normal 2 4 2 6 2 2" xfId="32146"/>
    <cellStyle name="Normal 2 4 2 6 3" xfId="4606"/>
    <cellStyle name="Normal 2 4 2 7" xfId="4607"/>
    <cellStyle name="Normal 2 4 2 7 2" xfId="4608"/>
    <cellStyle name="Normal 2 4 2 7 2 2" xfId="32147"/>
    <cellStyle name="Normal 2 4 2 7 3" xfId="4609"/>
    <cellStyle name="Normal 2 4 2 8" xfId="4610"/>
    <cellStyle name="Normal 2 4 2 9" xfId="4611"/>
    <cellStyle name="Normal 2 4 2 9 2" xfId="4612"/>
    <cellStyle name="Normal 2 4 20" xfId="4613"/>
    <cellStyle name="Normal 2 4 20 2" xfId="4614"/>
    <cellStyle name="Normal 2 4 20 3" xfId="4615"/>
    <cellStyle name="Normal 2 4 21" xfId="4616"/>
    <cellStyle name="Normal 2 4 21 2" xfId="4617"/>
    <cellStyle name="Normal 2 4 21 3" xfId="4618"/>
    <cellStyle name="Normal 2 4 21 4" xfId="4619"/>
    <cellStyle name="Normal 2 4 22" xfId="4620"/>
    <cellStyle name="Normal 2 4 22 2" xfId="32148"/>
    <cellStyle name="Normal 2 4 23" xfId="4621"/>
    <cellStyle name="Normal 2 4 23 2" xfId="4622"/>
    <cellStyle name="Normal 2 4 23 3" xfId="4623"/>
    <cellStyle name="Normal 2 4 24" xfId="4624"/>
    <cellStyle name="Normal 2 4 24 2" xfId="32060"/>
    <cellStyle name="Normal 2 4 25" xfId="4625"/>
    <cellStyle name="Normal 2 4 25 2" xfId="4626"/>
    <cellStyle name="Normal 2 4 26" xfId="4627"/>
    <cellStyle name="Normal 2 4 3" xfId="4628"/>
    <cellStyle name="Normal 2 4 3 10" xfId="4629"/>
    <cellStyle name="Normal 2 4 3 10 2" xfId="4630"/>
    <cellStyle name="Normal 2 4 3 10 2 2" xfId="32150"/>
    <cellStyle name="Normal 2 4 3 10 3" xfId="32149"/>
    <cellStyle name="Normal 2 4 3 11" xfId="4631"/>
    <cellStyle name="Normal 2 4 3 11 2" xfId="4632"/>
    <cellStyle name="Normal 2 4 3 11 2 2" xfId="32152"/>
    <cellStyle name="Normal 2 4 3 11 3" xfId="32151"/>
    <cellStyle name="Normal 2 4 3 12" xfId="4633"/>
    <cellStyle name="Normal 2 4 3 12 2" xfId="4634"/>
    <cellStyle name="Normal 2 4 3 12 2 2" xfId="32154"/>
    <cellStyle name="Normal 2 4 3 12 3" xfId="32153"/>
    <cellStyle name="Normal 2 4 3 13" xfId="4635"/>
    <cellStyle name="Normal 2 4 3 13 2" xfId="4636"/>
    <cellStyle name="Normal 2 4 3 13 2 2" xfId="32156"/>
    <cellStyle name="Normal 2 4 3 13 3" xfId="32155"/>
    <cellStyle name="Normal 2 4 3 14" xfId="4637"/>
    <cellStyle name="Normal 2 4 3 14 2" xfId="4638"/>
    <cellStyle name="Normal 2 4 3 14 2 2" xfId="32158"/>
    <cellStyle name="Normal 2 4 3 14 3" xfId="32157"/>
    <cellStyle name="Normal 2 4 3 15" xfId="4639"/>
    <cellStyle name="Normal 2 4 3 15 2" xfId="4640"/>
    <cellStyle name="Normal 2 4 3 15 2 2" xfId="32160"/>
    <cellStyle name="Normal 2 4 3 15 3" xfId="32159"/>
    <cellStyle name="Normal 2 4 3 16" xfId="4641"/>
    <cellStyle name="Normal 2 4 3 16 2" xfId="4642"/>
    <cellStyle name="Normal 2 4 3 16 2 2" xfId="32162"/>
    <cellStyle name="Normal 2 4 3 16 3" xfId="32161"/>
    <cellStyle name="Normal 2 4 3 17" xfId="4643"/>
    <cellStyle name="Normal 2 4 3 17 2" xfId="4644"/>
    <cellStyle name="Normal 2 4 3 17 2 2" xfId="32164"/>
    <cellStyle name="Normal 2 4 3 17 3" xfId="32163"/>
    <cellStyle name="Normal 2 4 3 18" xfId="4645"/>
    <cellStyle name="Normal 2 4 3 18 2" xfId="4646"/>
    <cellStyle name="Normal 2 4 3 18 2 2" xfId="32166"/>
    <cellStyle name="Normal 2 4 3 18 3" xfId="32165"/>
    <cellStyle name="Normal 2 4 3 19" xfId="4647"/>
    <cellStyle name="Normal 2 4 3 19 2" xfId="4648"/>
    <cellStyle name="Normal 2 4 3 19 2 2" xfId="32168"/>
    <cellStyle name="Normal 2 4 3 19 3" xfId="32167"/>
    <cellStyle name="Normal 2 4 3 2" xfId="4649"/>
    <cellStyle name="Normal 2 4 3 2 10" xfId="4650"/>
    <cellStyle name="Normal 2 4 3 2 10 2" xfId="32169"/>
    <cellStyle name="Normal 2 4 3 2 11" xfId="4651"/>
    <cellStyle name="Normal 2 4 3 2 11 2" xfId="32170"/>
    <cellStyle name="Normal 2 4 3 2 12" xfId="4652"/>
    <cellStyle name="Normal 2 4 3 2 12 2" xfId="32171"/>
    <cellStyle name="Normal 2 4 3 2 13" xfId="4653"/>
    <cellStyle name="Normal 2 4 3 2 13 2" xfId="32172"/>
    <cellStyle name="Normal 2 4 3 2 14" xfId="4654"/>
    <cellStyle name="Normal 2 4 3 2 14 2" xfId="32173"/>
    <cellStyle name="Normal 2 4 3 2 15" xfId="4655"/>
    <cellStyle name="Normal 2 4 3 2 15 2" xfId="32174"/>
    <cellStyle name="Normal 2 4 3 2 16" xfId="4656"/>
    <cellStyle name="Normal 2 4 3 2 16 2" xfId="32175"/>
    <cellStyle name="Normal 2 4 3 2 17" xfId="4657"/>
    <cellStyle name="Normal 2 4 3 2 17 2" xfId="32176"/>
    <cellStyle name="Normal 2 4 3 2 18" xfId="4658"/>
    <cellStyle name="Normal 2 4 3 2 18 2" xfId="32177"/>
    <cellStyle name="Normal 2 4 3 2 19" xfId="4659"/>
    <cellStyle name="Normal 2 4 3 2 19 2" xfId="32178"/>
    <cellStyle name="Normal 2 4 3 2 2" xfId="4660"/>
    <cellStyle name="Normal 2 4 3 2 2 2" xfId="32179"/>
    <cellStyle name="Normal 2 4 3 2 20" xfId="4661"/>
    <cellStyle name="Normal 2 4 3 2 20 2" xfId="32180"/>
    <cellStyle name="Normal 2 4 3 2 21" xfId="4662"/>
    <cellStyle name="Normal 2 4 3 2 3" xfId="4663"/>
    <cellStyle name="Normal 2 4 3 2 3 2" xfId="32181"/>
    <cellStyle name="Normal 2 4 3 2 4" xfId="4664"/>
    <cellStyle name="Normal 2 4 3 2 4 2" xfId="32182"/>
    <cellStyle name="Normal 2 4 3 2 5" xfId="4665"/>
    <cellStyle name="Normal 2 4 3 2 5 2" xfId="32183"/>
    <cellStyle name="Normal 2 4 3 2 6" xfId="4666"/>
    <cellStyle name="Normal 2 4 3 2 6 2" xfId="32184"/>
    <cellStyle name="Normal 2 4 3 2 7" xfId="4667"/>
    <cellStyle name="Normal 2 4 3 2 7 2" xfId="32185"/>
    <cellStyle name="Normal 2 4 3 2 8" xfId="4668"/>
    <cellStyle name="Normal 2 4 3 2 8 2" xfId="32186"/>
    <cellStyle name="Normal 2 4 3 2 9" xfId="4669"/>
    <cellStyle name="Normal 2 4 3 2 9 2" xfId="32187"/>
    <cellStyle name="Normal 2 4 3 20" xfId="4670"/>
    <cellStyle name="Normal 2 4 3 20 2" xfId="4671"/>
    <cellStyle name="Normal 2 4 3 20 2 2" xfId="32189"/>
    <cellStyle name="Normal 2 4 3 20 3" xfId="32188"/>
    <cellStyle name="Normal 2 4 3 21" xfId="4672"/>
    <cellStyle name="Normal 2 4 3 21 2" xfId="4673"/>
    <cellStyle name="Normal 2 4 3 21 2 2" xfId="32191"/>
    <cellStyle name="Normal 2 4 3 21 3" xfId="32190"/>
    <cellStyle name="Normal 2 4 3 22" xfId="4674"/>
    <cellStyle name="Normal 2 4 3 22 2" xfId="4675"/>
    <cellStyle name="Normal 2 4 3 22 2 2" xfId="32193"/>
    <cellStyle name="Normal 2 4 3 22 3" xfId="32192"/>
    <cellStyle name="Normal 2 4 3 23" xfId="4676"/>
    <cellStyle name="Normal 2 4 3 23 2" xfId="32194"/>
    <cellStyle name="Normal 2 4 3 24" xfId="4677"/>
    <cellStyle name="Normal 2 4 3 24 2" xfId="32195"/>
    <cellStyle name="Normal 2 4 3 25" xfId="4678"/>
    <cellStyle name="Normal 2 4 3 26" xfId="4679"/>
    <cellStyle name="Normal 2 4 3 3" xfId="4680"/>
    <cellStyle name="Normal 2 4 3 3 2" xfId="4681"/>
    <cellStyle name="Normal 2 4 3 3 3" xfId="4682"/>
    <cellStyle name="Normal 2 4 3 3 3 2" xfId="32196"/>
    <cellStyle name="Normal 2 4 3 3 4" xfId="4683"/>
    <cellStyle name="Normal 2 4 3 3 5" xfId="4684"/>
    <cellStyle name="Normal 2 4 3 4" xfId="4685"/>
    <cellStyle name="Normal 2 4 3 4 2" xfId="4686"/>
    <cellStyle name="Normal 2 4 3 4 2 2" xfId="32197"/>
    <cellStyle name="Normal 2 4 3 4 3" xfId="4687"/>
    <cellStyle name="Normal 2 4 3 5" xfId="4688"/>
    <cellStyle name="Normal 2 4 3 5 2" xfId="4689"/>
    <cellStyle name="Normal 2 4 3 5 2 2" xfId="32198"/>
    <cellStyle name="Normal 2 4 3 5 3" xfId="4690"/>
    <cellStyle name="Normal 2 4 3 6" xfId="4691"/>
    <cellStyle name="Normal 2 4 3 6 2" xfId="4692"/>
    <cellStyle name="Normal 2 4 3 6 2 2" xfId="32199"/>
    <cellStyle name="Normal 2 4 3 6 3" xfId="4693"/>
    <cellStyle name="Normal 2 4 3 7" xfId="4694"/>
    <cellStyle name="Normal 2 4 3 7 2" xfId="4695"/>
    <cellStyle name="Normal 2 4 3 7 2 2" xfId="32200"/>
    <cellStyle name="Normal 2 4 3 7 3" xfId="4696"/>
    <cellStyle name="Normal 2 4 3 8" xfId="4697"/>
    <cellStyle name="Normal 2 4 3 8 2" xfId="4698"/>
    <cellStyle name="Normal 2 4 3 8 2 2" xfId="32202"/>
    <cellStyle name="Normal 2 4 3 8 3" xfId="32201"/>
    <cellStyle name="Normal 2 4 3 9" xfId="4699"/>
    <cellStyle name="Normal 2 4 3 9 2" xfId="4700"/>
    <cellStyle name="Normal 2 4 3 9 2 2" xfId="32204"/>
    <cellStyle name="Normal 2 4 3 9 3" xfId="32203"/>
    <cellStyle name="Normal 2 4 4" xfId="4701"/>
    <cellStyle name="Normal 2 4 4 2" xfId="4702"/>
    <cellStyle name="Normal 2 4 4 2 2" xfId="4703"/>
    <cellStyle name="Normal 2 4 4 2 3" xfId="4704"/>
    <cellStyle name="Normal 2 4 4 2 3 2" xfId="32205"/>
    <cellStyle name="Normal 2 4 4 2 4" xfId="4705"/>
    <cellStyle name="Normal 2 4 4 2 4 2" xfId="32206"/>
    <cellStyle name="Normal 2 4 4 2 5" xfId="4706"/>
    <cellStyle name="Normal 2 4 4 3" xfId="4707"/>
    <cellStyle name="Normal 2 4 4 3 2" xfId="4708"/>
    <cellStyle name="Normal 2 4 4 3 2 2" xfId="32207"/>
    <cellStyle name="Normal 2 4 4 3 3" xfId="4709"/>
    <cellStyle name="Normal 2 4 4 4" xfId="4710"/>
    <cellStyle name="Normal 2 4 4 4 2" xfId="4711"/>
    <cellStyle name="Normal 2 4 4 4 2 2" xfId="32208"/>
    <cellStyle name="Normal 2 4 4 4 3" xfId="4712"/>
    <cellStyle name="Normal 2 4 4 5" xfId="4713"/>
    <cellStyle name="Normal 2 4 4 5 2" xfId="4714"/>
    <cellStyle name="Normal 2 4 4 5 2 2" xfId="32209"/>
    <cellStyle name="Normal 2 4 4 5 3" xfId="4715"/>
    <cellStyle name="Normal 2 4 4 6" xfId="4716"/>
    <cellStyle name="Normal 2 4 4 6 2" xfId="4717"/>
    <cellStyle name="Normal 2 4 4 6 2 2" xfId="32210"/>
    <cellStyle name="Normal 2 4 4 6 3" xfId="4718"/>
    <cellStyle name="Normal 2 4 4 7" xfId="4719"/>
    <cellStyle name="Normal 2 4 4 7 2" xfId="4720"/>
    <cellStyle name="Normal 2 4 4 7 2 2" xfId="32212"/>
    <cellStyle name="Normal 2 4 4 7 3" xfId="4721"/>
    <cellStyle name="Normal 2 4 4 7 3 2" xfId="32213"/>
    <cellStyle name="Normal 2 4 4 7 4" xfId="32211"/>
    <cellStyle name="Normal 2 4 4 8" xfId="4722"/>
    <cellStyle name="Normal 2 4 4 8 2" xfId="32214"/>
    <cellStyle name="Normal 2 4 4 9" xfId="4723"/>
    <cellStyle name="Normal 2 4 5" xfId="4724"/>
    <cellStyle name="Normal 2 4 5 2" xfId="4725"/>
    <cellStyle name="Normal 2 4 5 2 2" xfId="4726"/>
    <cellStyle name="Normal 2 4 5 2 3" xfId="4727"/>
    <cellStyle name="Normal 2 4 5 2 3 2" xfId="32215"/>
    <cellStyle name="Normal 2 4 5 2 4" xfId="4728"/>
    <cellStyle name="Normal 2 4 5 2 4 2" xfId="32216"/>
    <cellStyle name="Normal 2 4 5 2 5" xfId="4729"/>
    <cellStyle name="Normal 2 4 5 3" xfId="4730"/>
    <cellStyle name="Normal 2 4 5 3 2" xfId="4731"/>
    <cellStyle name="Normal 2 4 5 3 2 2" xfId="32217"/>
    <cellStyle name="Normal 2 4 5 3 3" xfId="4732"/>
    <cellStyle name="Normal 2 4 5 4" xfId="4733"/>
    <cellStyle name="Normal 2 4 5 4 2" xfId="4734"/>
    <cellStyle name="Normal 2 4 5 4 2 2" xfId="32218"/>
    <cellStyle name="Normal 2 4 5 4 3" xfId="4735"/>
    <cellStyle name="Normal 2 4 5 5" xfId="4736"/>
    <cellStyle name="Normal 2 4 5 5 2" xfId="4737"/>
    <cellStyle name="Normal 2 4 5 5 2 2" xfId="32219"/>
    <cellStyle name="Normal 2 4 5 5 3" xfId="4738"/>
    <cellStyle name="Normal 2 4 5 6" xfId="4739"/>
    <cellStyle name="Normal 2 4 5 6 2" xfId="4740"/>
    <cellStyle name="Normal 2 4 5 6 2 2" xfId="32220"/>
    <cellStyle name="Normal 2 4 5 6 3" xfId="4741"/>
    <cellStyle name="Normal 2 4 5 7" xfId="4742"/>
    <cellStyle name="Normal 2 4 5 7 2" xfId="4743"/>
    <cellStyle name="Normal 2 4 5 7 2 2" xfId="32222"/>
    <cellStyle name="Normal 2 4 5 7 3" xfId="4744"/>
    <cellStyle name="Normal 2 4 5 7 3 2" xfId="32223"/>
    <cellStyle name="Normal 2 4 5 7 4" xfId="32221"/>
    <cellStyle name="Normal 2 4 5 8" xfId="4745"/>
    <cellStyle name="Normal 2 4 5 8 2" xfId="32224"/>
    <cellStyle name="Normal 2 4 5 9" xfId="4746"/>
    <cellStyle name="Normal 2 4 6" xfId="4747"/>
    <cellStyle name="Normal 2 4 6 2" xfId="4748"/>
    <cellStyle name="Normal 2 4 6 2 2" xfId="4749"/>
    <cellStyle name="Normal 2 4 6 2 2 2" xfId="32225"/>
    <cellStyle name="Normal 2 4 6 2 3" xfId="4750"/>
    <cellStyle name="Normal 2 4 6 3" xfId="4751"/>
    <cellStyle name="Normal 2 4 6 3 2" xfId="4752"/>
    <cellStyle name="Normal 2 4 6 3 2 2" xfId="32226"/>
    <cellStyle name="Normal 2 4 6 3 3" xfId="4753"/>
    <cellStyle name="Normal 2 4 6 4" xfId="4754"/>
    <cellStyle name="Normal 2 4 6 4 2" xfId="4755"/>
    <cellStyle name="Normal 2 4 6 4 2 2" xfId="32227"/>
    <cellStyle name="Normal 2 4 6 4 3" xfId="4756"/>
    <cellStyle name="Normal 2 4 6 5" xfId="4757"/>
    <cellStyle name="Normal 2 4 6 5 2" xfId="4758"/>
    <cellStyle name="Normal 2 4 6 5 2 2" xfId="32228"/>
    <cellStyle name="Normal 2 4 6 5 3" xfId="4759"/>
    <cellStyle name="Normal 2 4 6 6" xfId="4760"/>
    <cellStyle name="Normal 2 4 6 6 2" xfId="4761"/>
    <cellStyle name="Normal 2 4 6 6 2 2" xfId="32229"/>
    <cellStyle name="Normal 2 4 6 6 3" xfId="4762"/>
    <cellStyle name="Normal 2 4 6 7" xfId="4763"/>
    <cellStyle name="Normal 2 4 6 7 2" xfId="4764"/>
    <cellStyle name="Normal 2 4 6 7 2 2" xfId="32231"/>
    <cellStyle name="Normal 2 4 6 7 3" xfId="4765"/>
    <cellStyle name="Normal 2 4 6 7 3 2" xfId="32232"/>
    <cellStyle name="Normal 2 4 6 7 4" xfId="32230"/>
    <cellStyle name="Normal 2 4 6 8" xfId="4766"/>
    <cellStyle name="Normal 2 4 6 8 2" xfId="32233"/>
    <cellStyle name="Normal 2 4 6 9" xfId="4767"/>
    <cellStyle name="Normal 2 4 7" xfId="4768"/>
    <cellStyle name="Normal 2 4 7 2" xfId="4769"/>
    <cellStyle name="Normal 2 4 7 2 2" xfId="4770"/>
    <cellStyle name="Normal 2 4 7 2 2 2" xfId="32234"/>
    <cellStyle name="Normal 2 4 7 2 3" xfId="4771"/>
    <cellStyle name="Normal 2 4 7 3" xfId="4772"/>
    <cellStyle name="Normal 2 4 7 3 2" xfId="4773"/>
    <cellStyle name="Normal 2 4 7 3 2 2" xfId="32235"/>
    <cellStyle name="Normal 2 4 7 3 3" xfId="4774"/>
    <cellStyle name="Normal 2 4 7 4" xfId="4775"/>
    <cellStyle name="Normal 2 4 7 4 2" xfId="4776"/>
    <cellStyle name="Normal 2 4 7 4 2 2" xfId="32236"/>
    <cellStyle name="Normal 2 4 7 4 3" xfId="4777"/>
    <cellStyle name="Normal 2 4 7 5" xfId="4778"/>
    <cellStyle name="Normal 2 4 7 5 2" xfId="4779"/>
    <cellStyle name="Normal 2 4 7 5 2 2" xfId="32237"/>
    <cellStyle name="Normal 2 4 7 5 3" xfId="4780"/>
    <cellStyle name="Normal 2 4 7 6" xfId="4781"/>
    <cellStyle name="Normal 2 4 7 6 2" xfId="4782"/>
    <cellStyle name="Normal 2 4 7 6 2 2" xfId="32238"/>
    <cellStyle name="Normal 2 4 7 6 3" xfId="4783"/>
    <cellStyle name="Normal 2 4 7 7" xfId="4784"/>
    <cellStyle name="Normal 2 4 7 7 2" xfId="4785"/>
    <cellStyle name="Normal 2 4 7 7 2 2" xfId="32240"/>
    <cellStyle name="Normal 2 4 7 7 3" xfId="4786"/>
    <cellStyle name="Normal 2 4 7 7 3 2" xfId="32241"/>
    <cellStyle name="Normal 2 4 7 7 4" xfId="32239"/>
    <cellStyle name="Normal 2 4 7 8" xfId="4787"/>
    <cellStyle name="Normal 2 4 7 8 2" xfId="32242"/>
    <cellStyle name="Normal 2 4 7 9" xfId="4788"/>
    <cellStyle name="Normal 2 4 8" xfId="4789"/>
    <cellStyle name="Normal 2 4 8 2" xfId="4790"/>
    <cellStyle name="Normal 2 4 8 2 2" xfId="4791"/>
    <cellStyle name="Normal 2 4 8 2 2 2" xfId="32243"/>
    <cellStyle name="Normal 2 4 8 2 3" xfId="4792"/>
    <cellStyle name="Normal 2 4 8 3" xfId="4793"/>
    <cellStyle name="Normal 2 4 8 3 2" xfId="4794"/>
    <cellStyle name="Normal 2 4 8 3 2 2" xfId="32244"/>
    <cellStyle name="Normal 2 4 8 3 3" xfId="4795"/>
    <cellStyle name="Normal 2 4 8 4" xfId="4796"/>
    <cellStyle name="Normal 2 4 8 4 2" xfId="4797"/>
    <cellStyle name="Normal 2 4 8 4 2 2" xfId="32245"/>
    <cellStyle name="Normal 2 4 8 4 3" xfId="4798"/>
    <cellStyle name="Normal 2 4 8 5" xfId="4799"/>
    <cellStyle name="Normal 2 4 8 5 2" xfId="4800"/>
    <cellStyle name="Normal 2 4 8 5 2 2" xfId="32246"/>
    <cellStyle name="Normal 2 4 8 5 3" xfId="4801"/>
    <cellStyle name="Normal 2 4 8 6" xfId="4802"/>
    <cellStyle name="Normal 2 4 8 6 2" xfId="32247"/>
    <cellStyle name="Normal 2 4 8 7" xfId="4803"/>
    <cellStyle name="Normal 2 4 8 8" xfId="4804"/>
    <cellStyle name="Normal 2 4 9" xfId="4805"/>
    <cellStyle name="Normal 2 4 9 2" xfId="4806"/>
    <cellStyle name="Normal 2 4 9 2 2" xfId="4807"/>
    <cellStyle name="Normal 2 4 9 2 2 2" xfId="32248"/>
    <cellStyle name="Normal 2 4 9 2 3" xfId="4808"/>
    <cellStyle name="Normal 2 4 9 3" xfId="4809"/>
    <cellStyle name="Normal 2 4 9 3 2" xfId="4810"/>
    <cellStyle name="Normal 2 4 9 3 2 2" xfId="32249"/>
    <cellStyle name="Normal 2 4 9 3 3" xfId="4811"/>
    <cellStyle name="Normal 2 4 9 4" xfId="4812"/>
    <cellStyle name="Normal 2 4 9 4 2" xfId="4813"/>
    <cellStyle name="Normal 2 4 9 4 2 2" xfId="32250"/>
    <cellStyle name="Normal 2 4 9 4 3" xfId="4814"/>
    <cellStyle name="Normal 2 4 9 5" xfId="4815"/>
    <cellStyle name="Normal 2 4 9 5 2" xfId="4816"/>
    <cellStyle name="Normal 2 4 9 5 2 2" xfId="32251"/>
    <cellStyle name="Normal 2 4 9 5 3" xfId="4817"/>
    <cellStyle name="Normal 2 4 9 6" xfId="4818"/>
    <cellStyle name="Normal 2 4 9 6 2" xfId="32252"/>
    <cellStyle name="Normal 2 4 9 7" xfId="4819"/>
    <cellStyle name="Normal 2 4 9 8" xfId="4820"/>
    <cellStyle name="Normal 2 40" xfId="4821"/>
    <cellStyle name="Normal 2 40 2" xfId="4822"/>
    <cellStyle name="Normal 2 40 2 2" xfId="4823"/>
    <cellStyle name="Normal 2 40 2 2 2" xfId="32255"/>
    <cellStyle name="Normal 2 40 2 3" xfId="4824"/>
    <cellStyle name="Normal 2 40 2 3 2" xfId="32256"/>
    <cellStyle name="Normal 2 40 2 4" xfId="32254"/>
    <cellStyle name="Normal 2 40 3" xfId="4825"/>
    <cellStyle name="Normal 2 40 3 2" xfId="32257"/>
    <cellStyle name="Normal 2 40 4" xfId="4826"/>
    <cellStyle name="Normal 2 40 4 2" xfId="32258"/>
    <cellStyle name="Normal 2 40 5" xfId="32253"/>
    <cellStyle name="Normal 2 41" xfId="4827"/>
    <cellStyle name="Normal 2 41 2" xfId="4828"/>
    <cellStyle name="Normal 2 41 2 2" xfId="4829"/>
    <cellStyle name="Normal 2 41 2 2 2" xfId="32261"/>
    <cellStyle name="Normal 2 41 2 3" xfId="4830"/>
    <cellStyle name="Normal 2 41 2 3 2" xfId="32262"/>
    <cellStyle name="Normal 2 41 2 4" xfId="32260"/>
    <cellStyle name="Normal 2 41 3" xfId="4831"/>
    <cellStyle name="Normal 2 41 3 2" xfId="32263"/>
    <cellStyle name="Normal 2 41 4" xfId="4832"/>
    <cellStyle name="Normal 2 41 4 2" xfId="32264"/>
    <cellStyle name="Normal 2 41 5" xfId="32259"/>
    <cellStyle name="Normal 2 42" xfId="4833"/>
    <cellStyle name="Normal 2 42 2" xfId="4834"/>
    <cellStyle name="Normal 2 42 2 2" xfId="4835"/>
    <cellStyle name="Normal 2 42 2 2 2" xfId="32267"/>
    <cellStyle name="Normal 2 42 2 3" xfId="4836"/>
    <cellStyle name="Normal 2 42 2 3 2" xfId="32268"/>
    <cellStyle name="Normal 2 42 2 4" xfId="32266"/>
    <cellStyle name="Normal 2 42 3" xfId="4837"/>
    <cellStyle name="Normal 2 42 3 2" xfId="32269"/>
    <cellStyle name="Normal 2 42 4" xfId="4838"/>
    <cellStyle name="Normal 2 42 4 2" xfId="32270"/>
    <cellStyle name="Normal 2 42 5" xfId="32265"/>
    <cellStyle name="Normal 2 43" xfId="4839"/>
    <cellStyle name="Normal 2 43 2" xfId="4840"/>
    <cellStyle name="Normal 2 43 2 2" xfId="4841"/>
    <cellStyle name="Normal 2 43 2 2 2" xfId="32273"/>
    <cellStyle name="Normal 2 43 2 3" xfId="4842"/>
    <cellStyle name="Normal 2 43 2 3 2" xfId="32274"/>
    <cellStyle name="Normal 2 43 2 4" xfId="32272"/>
    <cellStyle name="Normal 2 43 3" xfId="4843"/>
    <cellStyle name="Normal 2 43 3 2" xfId="32275"/>
    <cellStyle name="Normal 2 43 4" xfId="4844"/>
    <cellStyle name="Normal 2 43 4 2" xfId="32276"/>
    <cellStyle name="Normal 2 43 5" xfId="32271"/>
    <cellStyle name="Normal 2 44" xfId="4845"/>
    <cellStyle name="Normal 2 44 2" xfId="4846"/>
    <cellStyle name="Normal 2 44 2 2" xfId="4847"/>
    <cellStyle name="Normal 2 44 2 2 2" xfId="32279"/>
    <cellStyle name="Normal 2 44 2 3" xfId="32278"/>
    <cellStyle name="Normal 2 44 3" xfId="4848"/>
    <cellStyle name="Normal 2 44 3 2" xfId="32280"/>
    <cellStyle name="Normal 2 44 4" xfId="32277"/>
    <cellStyle name="Normal 2 45" xfId="4849"/>
    <cellStyle name="Normal 2 45 2" xfId="4850"/>
    <cellStyle name="Normal 2 45 2 2" xfId="4851"/>
    <cellStyle name="Normal 2 45 2 2 2" xfId="32283"/>
    <cellStyle name="Normal 2 45 2 3" xfId="32282"/>
    <cellStyle name="Normal 2 45 3" xfId="4852"/>
    <cellStyle name="Normal 2 45 3 2" xfId="32284"/>
    <cellStyle name="Normal 2 45 4" xfId="32281"/>
    <cellStyle name="Normal 2 46" xfId="4853"/>
    <cellStyle name="Normal 2 46 2" xfId="4854"/>
    <cellStyle name="Normal 2 46 2 2" xfId="32286"/>
    <cellStyle name="Normal 2 46 3" xfId="4855"/>
    <cellStyle name="Normal 2 46 3 2" xfId="32287"/>
    <cellStyle name="Normal 2 46 4" xfId="32285"/>
    <cellStyle name="Normal 2 47" xfId="4856"/>
    <cellStyle name="Normal 2 47 2" xfId="4857"/>
    <cellStyle name="Normal 2 47 2 2" xfId="32289"/>
    <cellStyle name="Normal 2 47 3" xfId="4858"/>
    <cellStyle name="Normal 2 47 3 2" xfId="32290"/>
    <cellStyle name="Normal 2 47 4" xfId="32288"/>
    <cellStyle name="Normal 2 48" xfId="4859"/>
    <cellStyle name="Normal 2 48 2" xfId="4860"/>
    <cellStyle name="Normal 2 48 2 2" xfId="4861"/>
    <cellStyle name="Normal 2 48 2 2 2" xfId="32293"/>
    <cellStyle name="Normal 2 48 2 3" xfId="32292"/>
    <cellStyle name="Normal 2 48 3" xfId="4862"/>
    <cellStyle name="Normal 2 48 3 2" xfId="4863"/>
    <cellStyle name="Normal 2 48 3 2 2" xfId="4864"/>
    <cellStyle name="Normal 2 48 3 2 2 2" xfId="32296"/>
    <cellStyle name="Normal 2 48 3 2 3" xfId="32295"/>
    <cellStyle name="Normal 2 48 3 3" xfId="4865"/>
    <cellStyle name="Normal 2 48 3 3 2" xfId="32297"/>
    <cellStyle name="Normal 2 48 3 4" xfId="32294"/>
    <cellStyle name="Normal 2 48 4" xfId="4866"/>
    <cellStyle name="Normal 2 48 4 2" xfId="4867"/>
    <cellStyle name="Normal 2 48 4 2 2" xfId="32299"/>
    <cellStyle name="Normal 2 48 4 3" xfId="32298"/>
    <cellStyle name="Normal 2 48 5" xfId="4868"/>
    <cellStyle name="Normal 2 48 5 2" xfId="32300"/>
    <cellStyle name="Normal 2 48 6" xfId="32291"/>
    <cellStyle name="Normal 2 49" xfId="4869"/>
    <cellStyle name="Normal 2 49 2" xfId="4870"/>
    <cellStyle name="Normal 2 49 2 2" xfId="32302"/>
    <cellStyle name="Normal 2 49 3" xfId="4871"/>
    <cellStyle name="Normal 2 49 3 2" xfId="32303"/>
    <cellStyle name="Normal 2 49 4" xfId="32301"/>
    <cellStyle name="Normal 2 5" xfId="4872"/>
    <cellStyle name="Normal 2 5 10" xfId="4873"/>
    <cellStyle name="Normal 2 5 11" xfId="4874"/>
    <cellStyle name="Normal 2 5 12" xfId="4875"/>
    <cellStyle name="Normal 2 5 12 2" xfId="4876"/>
    <cellStyle name="Normal 2 5 12 2 2" xfId="32305"/>
    <cellStyle name="Normal 2 5 12 3" xfId="32304"/>
    <cellStyle name="Normal 2 5 13" xfId="4877"/>
    <cellStyle name="Normal 2 5 13 2" xfId="32306"/>
    <cellStyle name="Normal 2 5 14" xfId="4878"/>
    <cellStyle name="Normal 2 5 2" xfId="4879"/>
    <cellStyle name="Normal 2 5 2 2" xfId="4880"/>
    <cellStyle name="Normal 2 5 2 2 2" xfId="4881"/>
    <cellStyle name="Normal 2 5 2 2 2 2" xfId="32308"/>
    <cellStyle name="Normal 2 5 2 2 3" xfId="32307"/>
    <cellStyle name="Normal 2 5 2 3" xfId="4882"/>
    <cellStyle name="Normal 2 5 2 4" xfId="4883"/>
    <cellStyle name="Normal 2 5 2 4 2" xfId="4884"/>
    <cellStyle name="Normal 2 5 2 4 2 2" xfId="32310"/>
    <cellStyle name="Normal 2 5 2 4 3" xfId="4885"/>
    <cellStyle name="Normal 2 5 2 4 3 2" xfId="32311"/>
    <cellStyle name="Normal 2 5 2 4 4" xfId="32309"/>
    <cellStyle name="Normal 2 5 2 5" xfId="4886"/>
    <cellStyle name="Normal 2 5 3" xfId="4887"/>
    <cellStyle name="Normal 2 5 3 10" xfId="4888"/>
    <cellStyle name="Normal 2 5 3 10 2" xfId="4889"/>
    <cellStyle name="Normal 2 5 3 10 2 2" xfId="32313"/>
    <cellStyle name="Normal 2 5 3 10 3" xfId="32312"/>
    <cellStyle name="Normal 2 5 3 11" xfId="4890"/>
    <cellStyle name="Normal 2 5 3 11 2" xfId="4891"/>
    <cellStyle name="Normal 2 5 3 11 2 2" xfId="32315"/>
    <cellStyle name="Normal 2 5 3 11 3" xfId="32314"/>
    <cellStyle name="Normal 2 5 3 12" xfId="4892"/>
    <cellStyle name="Normal 2 5 3 12 2" xfId="4893"/>
    <cellStyle name="Normal 2 5 3 12 2 2" xfId="32317"/>
    <cellStyle name="Normal 2 5 3 12 3" xfId="32316"/>
    <cellStyle name="Normal 2 5 3 13" xfId="4894"/>
    <cellStyle name="Normal 2 5 3 13 2" xfId="4895"/>
    <cellStyle name="Normal 2 5 3 13 2 2" xfId="32319"/>
    <cellStyle name="Normal 2 5 3 13 3" xfId="32318"/>
    <cellStyle name="Normal 2 5 3 14" xfId="4896"/>
    <cellStyle name="Normal 2 5 3 14 2" xfId="4897"/>
    <cellStyle name="Normal 2 5 3 14 2 2" xfId="32321"/>
    <cellStyle name="Normal 2 5 3 14 3" xfId="32320"/>
    <cellStyle name="Normal 2 5 3 15" xfId="4898"/>
    <cellStyle name="Normal 2 5 3 15 2" xfId="4899"/>
    <cellStyle name="Normal 2 5 3 15 2 2" xfId="32323"/>
    <cellStyle name="Normal 2 5 3 15 3" xfId="32322"/>
    <cellStyle name="Normal 2 5 3 16" xfId="4900"/>
    <cellStyle name="Normal 2 5 3 16 2" xfId="4901"/>
    <cellStyle name="Normal 2 5 3 16 2 2" xfId="32325"/>
    <cellStyle name="Normal 2 5 3 16 3" xfId="32324"/>
    <cellStyle name="Normal 2 5 3 17" xfId="4902"/>
    <cellStyle name="Normal 2 5 3 17 2" xfId="4903"/>
    <cellStyle name="Normal 2 5 3 17 2 2" xfId="32327"/>
    <cellStyle name="Normal 2 5 3 17 3" xfId="32326"/>
    <cellStyle name="Normal 2 5 3 18" xfId="4904"/>
    <cellStyle name="Normal 2 5 3 18 2" xfId="4905"/>
    <cellStyle name="Normal 2 5 3 18 2 2" xfId="32329"/>
    <cellStyle name="Normal 2 5 3 18 3" xfId="32328"/>
    <cellStyle name="Normal 2 5 3 19" xfId="4906"/>
    <cellStyle name="Normal 2 5 3 19 2" xfId="4907"/>
    <cellStyle name="Normal 2 5 3 19 2 2" xfId="32331"/>
    <cellStyle name="Normal 2 5 3 19 3" xfId="32330"/>
    <cellStyle name="Normal 2 5 3 2" xfId="4908"/>
    <cellStyle name="Normal 2 5 3 2 10" xfId="4909"/>
    <cellStyle name="Normal 2 5 3 2 10 2" xfId="32333"/>
    <cellStyle name="Normal 2 5 3 2 11" xfId="4910"/>
    <cellStyle name="Normal 2 5 3 2 11 2" xfId="32334"/>
    <cellStyle name="Normal 2 5 3 2 12" xfId="4911"/>
    <cellStyle name="Normal 2 5 3 2 12 2" xfId="32335"/>
    <cellStyle name="Normal 2 5 3 2 13" xfId="4912"/>
    <cellStyle name="Normal 2 5 3 2 13 2" xfId="32336"/>
    <cellStyle name="Normal 2 5 3 2 14" xfId="4913"/>
    <cellStyle name="Normal 2 5 3 2 14 2" xfId="32337"/>
    <cellStyle name="Normal 2 5 3 2 15" xfId="4914"/>
    <cellStyle name="Normal 2 5 3 2 15 2" xfId="32338"/>
    <cellStyle name="Normal 2 5 3 2 16" xfId="4915"/>
    <cellStyle name="Normal 2 5 3 2 16 2" xfId="32339"/>
    <cellStyle name="Normal 2 5 3 2 17" xfId="4916"/>
    <cellStyle name="Normal 2 5 3 2 17 2" xfId="32340"/>
    <cellStyle name="Normal 2 5 3 2 18" xfId="4917"/>
    <cellStyle name="Normal 2 5 3 2 18 2" xfId="32341"/>
    <cellStyle name="Normal 2 5 3 2 19" xfId="4918"/>
    <cellStyle name="Normal 2 5 3 2 19 2" xfId="32342"/>
    <cellStyle name="Normal 2 5 3 2 2" xfId="4919"/>
    <cellStyle name="Normal 2 5 3 2 2 2" xfId="32343"/>
    <cellStyle name="Normal 2 5 3 2 20" xfId="32332"/>
    <cellStyle name="Normal 2 5 3 2 3" xfId="4920"/>
    <cellStyle name="Normal 2 5 3 2 3 2" xfId="32344"/>
    <cellStyle name="Normal 2 5 3 2 4" xfId="4921"/>
    <cellStyle name="Normal 2 5 3 2 4 2" xfId="32345"/>
    <cellStyle name="Normal 2 5 3 2 5" xfId="4922"/>
    <cellStyle name="Normal 2 5 3 2 5 2" xfId="32346"/>
    <cellStyle name="Normal 2 5 3 2 6" xfId="4923"/>
    <cellStyle name="Normal 2 5 3 2 6 2" xfId="32347"/>
    <cellStyle name="Normal 2 5 3 2 7" xfId="4924"/>
    <cellStyle name="Normal 2 5 3 2 7 2" xfId="32348"/>
    <cellStyle name="Normal 2 5 3 2 8" xfId="4925"/>
    <cellStyle name="Normal 2 5 3 2 8 2" xfId="32349"/>
    <cellStyle name="Normal 2 5 3 2 9" xfId="4926"/>
    <cellStyle name="Normal 2 5 3 2 9 2" xfId="32350"/>
    <cellStyle name="Normal 2 5 3 20" xfId="4927"/>
    <cellStyle name="Normal 2 5 3 20 2" xfId="4928"/>
    <cellStyle name="Normal 2 5 3 20 2 2" xfId="32352"/>
    <cellStyle name="Normal 2 5 3 20 3" xfId="32351"/>
    <cellStyle name="Normal 2 5 3 21" xfId="4929"/>
    <cellStyle name="Normal 2 5 3 21 2" xfId="4930"/>
    <cellStyle name="Normal 2 5 3 21 2 2" xfId="32354"/>
    <cellStyle name="Normal 2 5 3 21 3" xfId="32353"/>
    <cellStyle name="Normal 2 5 3 22" xfId="4931"/>
    <cellStyle name="Normal 2 5 3 22 2" xfId="4932"/>
    <cellStyle name="Normal 2 5 3 22 2 2" xfId="32356"/>
    <cellStyle name="Normal 2 5 3 22 3" xfId="32355"/>
    <cellStyle name="Normal 2 5 3 23" xfId="4933"/>
    <cellStyle name="Normal 2 5 3 3" xfId="4934"/>
    <cellStyle name="Normal 2 5 3 3 2" xfId="4935"/>
    <cellStyle name="Normal 2 5 3 3 3" xfId="4936"/>
    <cellStyle name="Normal 2 5 3 3 3 2" xfId="32358"/>
    <cellStyle name="Normal 2 5 3 3 4" xfId="32357"/>
    <cellStyle name="Normal 2 5 3 4" xfId="4937"/>
    <cellStyle name="Normal 2 5 3 4 2" xfId="32359"/>
    <cellStyle name="Normal 2 5 3 5" xfId="4938"/>
    <cellStyle name="Normal 2 5 3 5 2" xfId="32360"/>
    <cellStyle name="Normal 2 5 3 6" xfId="4939"/>
    <cellStyle name="Normal 2 5 3 6 2" xfId="32361"/>
    <cellStyle name="Normal 2 5 3 7" xfId="4940"/>
    <cellStyle name="Normal 2 5 3 7 2" xfId="32362"/>
    <cellStyle name="Normal 2 5 3 8" xfId="4941"/>
    <cellStyle name="Normal 2 5 3 8 2" xfId="4942"/>
    <cellStyle name="Normal 2 5 3 8 2 2" xfId="32364"/>
    <cellStyle name="Normal 2 5 3 8 3" xfId="32363"/>
    <cellStyle name="Normal 2 5 3 9" xfId="4943"/>
    <cellStyle name="Normal 2 5 3 9 2" xfId="4944"/>
    <cellStyle name="Normal 2 5 3 9 2 2" xfId="32366"/>
    <cellStyle name="Normal 2 5 3 9 3" xfId="32365"/>
    <cellStyle name="Normal 2 5 4" xfId="4945"/>
    <cellStyle name="Normal 2 5 4 2" xfId="4946"/>
    <cellStyle name="Normal 2 5 4 2 2" xfId="4947"/>
    <cellStyle name="Normal 2 5 4 2 3" xfId="4948"/>
    <cellStyle name="Normal 2 5 4 2 3 2" xfId="32368"/>
    <cellStyle name="Normal 2 5 4 2 4" xfId="32367"/>
    <cellStyle name="Normal 2 5 4 3" xfId="4949"/>
    <cellStyle name="Normal 2 5 4 4" xfId="4950"/>
    <cellStyle name="Normal 2 5 4 4 2" xfId="32369"/>
    <cellStyle name="Normal 2 5 4 5" xfId="4951"/>
    <cellStyle name="Normal 2 5 4 5 2" xfId="32370"/>
    <cellStyle name="Normal 2 5 4 6" xfId="4952"/>
    <cellStyle name="Normal 2 5 5" xfId="4953"/>
    <cellStyle name="Normal 2 5 5 2" xfId="4954"/>
    <cellStyle name="Normal 2 5 5 2 2" xfId="4955"/>
    <cellStyle name="Normal 2 5 5 2 2 2" xfId="32372"/>
    <cellStyle name="Normal 2 5 5 2 3" xfId="32371"/>
    <cellStyle name="Normal 2 5 5 3" xfId="4956"/>
    <cellStyle name="Normal 2 5 5 4" xfId="4957"/>
    <cellStyle name="Normal 2 5 5 4 2" xfId="32373"/>
    <cellStyle name="Normal 2 5 5 5" xfId="4958"/>
    <cellStyle name="Normal 2 5 5 5 2" xfId="32374"/>
    <cellStyle name="Normal 2 5 5 6" xfId="4959"/>
    <cellStyle name="Normal 2 5 6" xfId="4960"/>
    <cellStyle name="Normal 2 5 6 2" xfId="4961"/>
    <cellStyle name="Normal 2 5 6 2 2" xfId="32375"/>
    <cellStyle name="Normal 2 5 6 3" xfId="4962"/>
    <cellStyle name="Normal 2 5 7" xfId="4963"/>
    <cellStyle name="Normal 2 5 7 2" xfId="4964"/>
    <cellStyle name="Normal 2 5 7 2 2" xfId="32376"/>
    <cellStyle name="Normal 2 5 7 3" xfId="4965"/>
    <cellStyle name="Normal 2 5 8" xfId="4966"/>
    <cellStyle name="Normal 2 5 8 2" xfId="4967"/>
    <cellStyle name="Normal 2 5 9" xfId="4968"/>
    <cellStyle name="Normal 2 50" xfId="4969"/>
    <cellStyle name="Normal 2 50 2" xfId="4970"/>
    <cellStyle name="Normal 2 50 2 2" xfId="32378"/>
    <cellStyle name="Normal 2 50 3" xfId="4971"/>
    <cellStyle name="Normal 2 50 3 2" xfId="32379"/>
    <cellStyle name="Normal 2 50 4" xfId="4972"/>
    <cellStyle name="Normal 2 50 4 2" xfId="32380"/>
    <cellStyle name="Normal 2 50 5" xfId="32377"/>
    <cellStyle name="Normal 2 51" xfId="4973"/>
    <cellStyle name="Normal 2 51 2" xfId="4974"/>
    <cellStyle name="Normal 2 51 2 2" xfId="4975"/>
    <cellStyle name="Normal 2 51 2 2 2" xfId="32383"/>
    <cellStyle name="Normal 2 51 2 3" xfId="32382"/>
    <cellStyle name="Normal 2 51 3" xfId="4976"/>
    <cellStyle name="Normal 2 51 3 2" xfId="32384"/>
    <cellStyle name="Normal 2 51 4" xfId="4977"/>
    <cellStyle name="Normal 2 51 4 2" xfId="32385"/>
    <cellStyle name="Normal 2 51 5" xfId="32381"/>
    <cellStyle name="Normal 2 52" xfId="4978"/>
    <cellStyle name="Normal 2 52 2" xfId="4979"/>
    <cellStyle name="Normal 2 52 2 2" xfId="4980"/>
    <cellStyle name="Normal 2 52 2 2 2" xfId="32388"/>
    <cellStyle name="Normal 2 52 2 3" xfId="32387"/>
    <cellStyle name="Normal 2 52 3" xfId="4981"/>
    <cellStyle name="Normal 2 52 3 2" xfId="32389"/>
    <cellStyle name="Normal 2 52 4" xfId="32386"/>
    <cellStyle name="Normal 2 53" xfId="4982"/>
    <cellStyle name="Normal 2 53 2" xfId="4983"/>
    <cellStyle name="Normal 2 53 2 2" xfId="32391"/>
    <cellStyle name="Normal 2 53 3" xfId="4984"/>
    <cellStyle name="Normal 2 53 4" xfId="32390"/>
    <cellStyle name="Normal 2 54" xfId="4985"/>
    <cellStyle name="Normal 2 54 2" xfId="4986"/>
    <cellStyle name="Normal 2 54 2 2" xfId="32393"/>
    <cellStyle name="Normal 2 54 3" xfId="4987"/>
    <cellStyle name="Normal 2 54 3 2" xfId="32394"/>
    <cellStyle name="Normal 2 54 4" xfId="32392"/>
    <cellStyle name="Normal 2 55" xfId="4988"/>
    <cellStyle name="Normal 2 55 2" xfId="32395"/>
    <cellStyle name="Normal 2 56" xfId="4989"/>
    <cellStyle name="Normal 2 56 2" xfId="4990"/>
    <cellStyle name="Normal 2 56 2 2" xfId="35381"/>
    <cellStyle name="Normal 2 56 3" xfId="32396"/>
    <cellStyle name="Normal 2 57" xfId="4991"/>
    <cellStyle name="Normal 2 57 2" xfId="4992"/>
    <cellStyle name="Normal 2 57 3" xfId="30794"/>
    <cellStyle name="Normal 2 58" xfId="4993"/>
    <cellStyle name="Normal 2 6" xfId="4994"/>
    <cellStyle name="Normal 2 6 10" xfId="4995"/>
    <cellStyle name="Normal 2 6 10 2" xfId="4996"/>
    <cellStyle name="Normal 2 6 10 3" xfId="4997"/>
    <cellStyle name="Normal 2 6 11" xfId="4998"/>
    <cellStyle name="Normal 2 6 11 2" xfId="4999"/>
    <cellStyle name="Normal 2 6 11 2 2" xfId="32398"/>
    <cellStyle name="Normal 2 6 11 3" xfId="5000"/>
    <cellStyle name="Normal 2 6 12" xfId="5001"/>
    <cellStyle name="Normal 2 6 12 2" xfId="32399"/>
    <cellStyle name="Normal 2 6 13" xfId="5002"/>
    <cellStyle name="Normal 2 6 13 2" xfId="32400"/>
    <cellStyle name="Normal 2 6 14" xfId="5003"/>
    <cellStyle name="Normal 2 6 14 2" xfId="32401"/>
    <cellStyle name="Normal 2 6 15" xfId="5004"/>
    <cellStyle name="Normal 2 6 15 2" xfId="32397"/>
    <cellStyle name="Normal 2 6 16" xfId="5005"/>
    <cellStyle name="Normal 2 6 17" xfId="5006"/>
    <cellStyle name="Normal 2 6 2" xfId="5007"/>
    <cellStyle name="Normal 2 6 2 2" xfId="5008"/>
    <cellStyle name="Normal 2 6 2 3" xfId="5009"/>
    <cellStyle name="Normal 2 6 2 4" xfId="5010"/>
    <cellStyle name="Normal 2 6 2 5" xfId="5011"/>
    <cellStyle name="Normal 2 6 2 6" xfId="5012"/>
    <cellStyle name="Normal 2 6 2 7" xfId="5013"/>
    <cellStyle name="Normal 2 6 2 7 2" xfId="5014"/>
    <cellStyle name="Normal 2 6 2 7 3" xfId="5015"/>
    <cellStyle name="Normal 2 6 2 7 3 2" xfId="32402"/>
    <cellStyle name="Normal 2 6 2 8" xfId="5016"/>
    <cellStyle name="Normal 2 6 2 8 2" xfId="32403"/>
    <cellStyle name="Normal 2 6 2 9" xfId="5017"/>
    <cellStyle name="Normal 2 6 3" xfId="5018"/>
    <cellStyle name="Normal 2 6 3 2" xfId="5019"/>
    <cellStyle name="Normal 2 6 3 2 2" xfId="32404"/>
    <cellStyle name="Normal 2 6 3 3" xfId="5020"/>
    <cellStyle name="Normal 2 6 3 3 2" xfId="5021"/>
    <cellStyle name="Normal 2 6 3 3 2 2" xfId="32405"/>
    <cellStyle name="Normal 2 6 3 3 3" xfId="5022"/>
    <cellStyle name="Normal 2 6 3 4" xfId="5023"/>
    <cellStyle name="Normal 2 6 3 4 2" xfId="32406"/>
    <cellStyle name="Normal 2 6 3 5" xfId="5024"/>
    <cellStyle name="Normal 2 6 3 5 2" xfId="32407"/>
    <cellStyle name="Normal 2 6 3 6" xfId="5025"/>
    <cellStyle name="Normal 2 6 3 6 2" xfId="32408"/>
    <cellStyle name="Normal 2 6 3 7" xfId="5026"/>
    <cellStyle name="Normal 2 6 4" xfId="5027"/>
    <cellStyle name="Normal 2 6 4 2" xfId="5028"/>
    <cellStyle name="Normal 2 6 4 2 2" xfId="32409"/>
    <cellStyle name="Normal 2 6 4 3" xfId="5029"/>
    <cellStyle name="Normal 2 6 4 3 2" xfId="5030"/>
    <cellStyle name="Normal 2 6 4 3 2 2" xfId="32410"/>
    <cellStyle name="Normal 2 6 4 3 3" xfId="5031"/>
    <cellStyle name="Normal 2 6 4 4" xfId="5032"/>
    <cellStyle name="Normal 2 6 4 4 2" xfId="5033"/>
    <cellStyle name="Normal 2 6 4 4 2 2" xfId="5034"/>
    <cellStyle name="Normal 2 6 4 4 2 3" xfId="5035"/>
    <cellStyle name="Normal 2 6 4 4 3" xfId="5036"/>
    <cellStyle name="Normal 2 6 4 4 3 2" xfId="35026"/>
    <cellStyle name="Normal 2 6 4 4 4" xfId="5037"/>
    <cellStyle name="Normal 2 6 4 4 5" xfId="5038"/>
    <cellStyle name="Normal 2 6 4 4 6" xfId="5039"/>
    <cellStyle name="Normal 2 6 4 5" xfId="5040"/>
    <cellStyle name="Normal 2 6 4 5 2" xfId="5041"/>
    <cellStyle name="Normal 2 6 4 5 2 2" xfId="5042"/>
    <cellStyle name="Normal 2 6 4 5 2 3" xfId="5043"/>
    <cellStyle name="Normal 2 6 4 5 3" xfId="5044"/>
    <cellStyle name="Normal 2 6 4 5 3 2" xfId="35027"/>
    <cellStyle name="Normal 2 6 4 5 4" xfId="5045"/>
    <cellStyle name="Normal 2 6 4 5 5" xfId="5046"/>
    <cellStyle name="Normal 2 6 4 5 6" xfId="5047"/>
    <cellStyle name="Normal 2 6 4 6" xfId="5048"/>
    <cellStyle name="Normal 2 6 4 6 2" xfId="5049"/>
    <cellStyle name="Normal 2 6 4 6 2 2" xfId="5050"/>
    <cellStyle name="Normal 2 6 4 6 2 3" xfId="5051"/>
    <cellStyle name="Normal 2 6 4 6 3" xfId="5052"/>
    <cellStyle name="Normal 2 6 4 6 3 2" xfId="35028"/>
    <cellStyle name="Normal 2 6 4 6 4" xfId="5053"/>
    <cellStyle name="Normal 2 6 4 6 5" xfId="5054"/>
    <cellStyle name="Normal 2 6 4 6 6" xfId="5055"/>
    <cellStyle name="Normal 2 6 4 7" xfId="5056"/>
    <cellStyle name="Normal 2 6 5" xfId="5057"/>
    <cellStyle name="Normal 2 6 5 10" xfId="5058"/>
    <cellStyle name="Normal 2 6 5 11" xfId="5059"/>
    <cellStyle name="Normal 2 6 5 2" xfId="5060"/>
    <cellStyle name="Normal 2 6 5 2 2" xfId="5061"/>
    <cellStyle name="Normal 2 6 5 2 2 2" xfId="5062"/>
    <cellStyle name="Normal 2 6 5 2 2 3" xfId="5063"/>
    <cellStyle name="Normal 2 6 5 2 3" xfId="5064"/>
    <cellStyle name="Normal 2 6 5 2 3 2" xfId="33941"/>
    <cellStyle name="Normal 2 6 5 2 4" xfId="5065"/>
    <cellStyle name="Normal 2 6 5 2 5" xfId="5066"/>
    <cellStyle name="Normal 2 6 5 2 6" xfId="5067"/>
    <cellStyle name="Normal 2 6 5 3" xfId="5068"/>
    <cellStyle name="Normal 2 6 5 3 2" xfId="5069"/>
    <cellStyle name="Normal 2 6 5 3 2 2" xfId="5070"/>
    <cellStyle name="Normal 2 6 5 3 2 2 2" xfId="5071"/>
    <cellStyle name="Normal 2 6 5 3 2 2 3" xfId="5072"/>
    <cellStyle name="Normal 2 6 5 3 2 3" xfId="5073"/>
    <cellStyle name="Normal 2 6 5 3 2 3 2" xfId="35029"/>
    <cellStyle name="Normal 2 6 5 3 2 4" xfId="5074"/>
    <cellStyle name="Normal 2 6 5 3 2 5" xfId="5075"/>
    <cellStyle name="Normal 2 6 5 3 3" xfId="5076"/>
    <cellStyle name="Normal 2 6 5 3 3 2" xfId="5077"/>
    <cellStyle name="Normal 2 6 5 3 3 3" xfId="5078"/>
    <cellStyle name="Normal 2 6 5 3 4" xfId="5079"/>
    <cellStyle name="Normal 2 6 5 3 5" xfId="5080"/>
    <cellStyle name="Normal 2 6 5 3 6" xfId="5081"/>
    <cellStyle name="Normal 2 6 5 3 7" xfId="5082"/>
    <cellStyle name="Normal 2 6 5 4" xfId="5083"/>
    <cellStyle name="Normal 2 6 5 4 2" xfId="5084"/>
    <cellStyle name="Normal 2 6 5 4 2 2" xfId="5085"/>
    <cellStyle name="Normal 2 6 5 4 2 3" xfId="5086"/>
    <cellStyle name="Normal 2 6 5 4 3" xfId="5087"/>
    <cellStyle name="Normal 2 6 5 4 3 2" xfId="35030"/>
    <cellStyle name="Normal 2 6 5 4 4" xfId="5088"/>
    <cellStyle name="Normal 2 6 5 4 5" xfId="5089"/>
    <cellStyle name="Normal 2 6 5 4 6" xfId="5090"/>
    <cellStyle name="Normal 2 6 5 5" xfId="5091"/>
    <cellStyle name="Normal 2 6 5 5 2" xfId="5092"/>
    <cellStyle name="Normal 2 6 5 5 2 2" xfId="5093"/>
    <cellStyle name="Normal 2 6 5 5 2 3" xfId="5094"/>
    <cellStyle name="Normal 2 6 5 5 3" xfId="5095"/>
    <cellStyle name="Normal 2 6 5 5 3 2" xfId="35031"/>
    <cellStyle name="Normal 2 6 5 5 4" xfId="5096"/>
    <cellStyle name="Normal 2 6 5 5 5" xfId="5097"/>
    <cellStyle name="Normal 2 6 5 5 6" xfId="5098"/>
    <cellStyle name="Normal 2 6 5 6" xfId="5099"/>
    <cellStyle name="Normal 2 6 5 6 2" xfId="5100"/>
    <cellStyle name="Normal 2 6 5 6 2 2" xfId="5101"/>
    <cellStyle name="Normal 2 6 5 6 2 3" xfId="5102"/>
    <cellStyle name="Normal 2 6 5 6 3" xfId="5103"/>
    <cellStyle name="Normal 2 6 5 6 3 2" xfId="35032"/>
    <cellStyle name="Normal 2 6 5 6 4" xfId="5104"/>
    <cellStyle name="Normal 2 6 5 6 5" xfId="5105"/>
    <cellStyle name="Normal 2 6 5 6 6" xfId="5106"/>
    <cellStyle name="Normal 2 6 5 7" xfId="5107"/>
    <cellStyle name="Normal 2 6 5 7 2" xfId="5108"/>
    <cellStyle name="Normal 2 6 5 7 3" xfId="5109"/>
    <cellStyle name="Normal 2 6 5 8" xfId="5110"/>
    <cellStyle name="Normal 2 6 5 9" xfId="5111"/>
    <cellStyle name="Normal 2 6 6" xfId="5112"/>
    <cellStyle name="Normal 2 6 6 10" xfId="5113"/>
    <cellStyle name="Normal 2 6 6 11" xfId="5114"/>
    <cellStyle name="Normal 2 6 6 2" xfId="5115"/>
    <cellStyle name="Normal 2 6 6 2 2" xfId="5116"/>
    <cellStyle name="Normal 2 6 6 2 2 2" xfId="5117"/>
    <cellStyle name="Normal 2 6 6 2 2 3" xfId="5118"/>
    <cellStyle name="Normal 2 6 6 2 3" xfId="5119"/>
    <cellStyle name="Normal 2 6 6 2 3 2" xfId="33942"/>
    <cellStyle name="Normal 2 6 6 2 4" xfId="5120"/>
    <cellStyle name="Normal 2 6 6 2 5" xfId="5121"/>
    <cellStyle name="Normal 2 6 6 2 6" xfId="5122"/>
    <cellStyle name="Normal 2 6 6 3" xfId="5123"/>
    <cellStyle name="Normal 2 6 6 3 2" xfId="5124"/>
    <cellStyle name="Normal 2 6 6 3 2 2" xfId="5125"/>
    <cellStyle name="Normal 2 6 6 3 2 2 2" xfId="5126"/>
    <cellStyle name="Normal 2 6 6 3 2 2 3" xfId="5127"/>
    <cellStyle name="Normal 2 6 6 3 2 3" xfId="5128"/>
    <cellStyle name="Normal 2 6 6 3 2 3 2" xfId="35033"/>
    <cellStyle name="Normal 2 6 6 3 2 4" xfId="5129"/>
    <cellStyle name="Normal 2 6 6 3 2 5" xfId="5130"/>
    <cellStyle name="Normal 2 6 6 3 3" xfId="5131"/>
    <cellStyle name="Normal 2 6 6 3 3 2" xfId="5132"/>
    <cellStyle name="Normal 2 6 6 3 3 3" xfId="5133"/>
    <cellStyle name="Normal 2 6 6 3 4" xfId="5134"/>
    <cellStyle name="Normal 2 6 6 3 5" xfId="5135"/>
    <cellStyle name="Normal 2 6 6 3 6" xfId="5136"/>
    <cellStyle name="Normal 2 6 6 3 7" xfId="5137"/>
    <cellStyle name="Normal 2 6 6 4" xfId="5138"/>
    <cellStyle name="Normal 2 6 6 4 2" xfId="5139"/>
    <cellStyle name="Normal 2 6 6 4 2 2" xfId="5140"/>
    <cellStyle name="Normal 2 6 6 4 2 3" xfId="5141"/>
    <cellStyle name="Normal 2 6 6 4 3" xfId="5142"/>
    <cellStyle name="Normal 2 6 6 4 3 2" xfId="35034"/>
    <cellStyle name="Normal 2 6 6 4 4" xfId="5143"/>
    <cellStyle name="Normal 2 6 6 4 5" xfId="5144"/>
    <cellStyle name="Normal 2 6 6 4 6" xfId="5145"/>
    <cellStyle name="Normal 2 6 6 5" xfId="5146"/>
    <cellStyle name="Normal 2 6 6 5 2" xfId="5147"/>
    <cellStyle name="Normal 2 6 6 5 2 2" xfId="5148"/>
    <cellStyle name="Normal 2 6 6 5 2 3" xfId="5149"/>
    <cellStyle name="Normal 2 6 6 5 3" xfId="5150"/>
    <cellStyle name="Normal 2 6 6 5 3 2" xfId="35035"/>
    <cellStyle name="Normal 2 6 6 5 4" xfId="5151"/>
    <cellStyle name="Normal 2 6 6 5 5" xfId="5152"/>
    <cellStyle name="Normal 2 6 6 5 6" xfId="5153"/>
    <cellStyle name="Normal 2 6 6 6" xfId="5154"/>
    <cellStyle name="Normal 2 6 6 6 2" xfId="5155"/>
    <cellStyle name="Normal 2 6 6 6 2 2" xfId="5156"/>
    <cellStyle name="Normal 2 6 6 6 2 3" xfId="5157"/>
    <cellStyle name="Normal 2 6 6 6 3" xfId="5158"/>
    <cellStyle name="Normal 2 6 6 6 3 2" xfId="35036"/>
    <cellStyle name="Normal 2 6 6 6 4" xfId="5159"/>
    <cellStyle name="Normal 2 6 6 6 5" xfId="5160"/>
    <cellStyle name="Normal 2 6 6 6 6" xfId="5161"/>
    <cellStyle name="Normal 2 6 6 7" xfId="5162"/>
    <cellStyle name="Normal 2 6 6 7 2" xfId="5163"/>
    <cellStyle name="Normal 2 6 6 7 3" xfId="5164"/>
    <cellStyle name="Normal 2 6 6 8" xfId="5165"/>
    <cellStyle name="Normal 2 6 6 9" xfId="5166"/>
    <cellStyle name="Normal 2 6 7" xfId="5167"/>
    <cellStyle name="Normal 2 6 7 10" xfId="5168"/>
    <cellStyle name="Normal 2 6 7 11" xfId="5169"/>
    <cellStyle name="Normal 2 6 7 2" xfId="5170"/>
    <cellStyle name="Normal 2 6 7 2 2" xfId="5171"/>
    <cellStyle name="Normal 2 6 7 2 2 2" xfId="5172"/>
    <cellStyle name="Normal 2 6 7 2 2 3" xfId="5173"/>
    <cellStyle name="Normal 2 6 7 2 3" xfId="5174"/>
    <cellStyle name="Normal 2 6 7 2 3 2" xfId="34968"/>
    <cellStyle name="Normal 2 6 7 2 4" xfId="5175"/>
    <cellStyle name="Normal 2 6 7 2 5" xfId="5176"/>
    <cellStyle name="Normal 2 6 7 2 6" xfId="5177"/>
    <cellStyle name="Normal 2 6 7 3" xfId="5178"/>
    <cellStyle name="Normal 2 6 7 3 2" xfId="5179"/>
    <cellStyle name="Normal 2 6 7 3 2 2" xfId="5180"/>
    <cellStyle name="Normal 2 6 7 3 2 2 2" xfId="5181"/>
    <cellStyle name="Normal 2 6 7 3 2 2 3" xfId="5182"/>
    <cellStyle name="Normal 2 6 7 3 2 3" xfId="5183"/>
    <cellStyle name="Normal 2 6 7 3 2 3 2" xfId="35037"/>
    <cellStyle name="Normal 2 6 7 3 2 4" xfId="5184"/>
    <cellStyle name="Normal 2 6 7 3 2 5" xfId="5185"/>
    <cellStyle name="Normal 2 6 7 3 3" xfId="5186"/>
    <cellStyle name="Normal 2 6 7 3 3 2" xfId="5187"/>
    <cellStyle name="Normal 2 6 7 3 3 3" xfId="5188"/>
    <cellStyle name="Normal 2 6 7 3 4" xfId="5189"/>
    <cellStyle name="Normal 2 6 7 3 4 2" xfId="34499"/>
    <cellStyle name="Normal 2 6 7 3 5" xfId="5190"/>
    <cellStyle name="Normal 2 6 7 3 6" xfId="5191"/>
    <cellStyle name="Normal 2 6 7 3 7" xfId="5192"/>
    <cellStyle name="Normal 2 6 7 4" xfId="5193"/>
    <cellStyle name="Normal 2 6 7 4 2" xfId="5194"/>
    <cellStyle name="Normal 2 6 7 4 2 2" xfId="5195"/>
    <cellStyle name="Normal 2 6 7 4 2 3" xfId="5196"/>
    <cellStyle name="Normal 2 6 7 4 3" xfId="5197"/>
    <cellStyle name="Normal 2 6 7 4 3 2" xfId="35038"/>
    <cellStyle name="Normal 2 6 7 4 4" xfId="5198"/>
    <cellStyle name="Normal 2 6 7 4 5" xfId="5199"/>
    <cellStyle name="Normal 2 6 7 4 6" xfId="5200"/>
    <cellStyle name="Normal 2 6 7 5" xfId="5201"/>
    <cellStyle name="Normal 2 6 7 5 2" xfId="5202"/>
    <cellStyle name="Normal 2 6 7 5 2 2" xfId="5203"/>
    <cellStyle name="Normal 2 6 7 5 2 3" xfId="5204"/>
    <cellStyle name="Normal 2 6 7 5 3" xfId="5205"/>
    <cellStyle name="Normal 2 6 7 5 3 2" xfId="35039"/>
    <cellStyle name="Normal 2 6 7 5 4" xfId="5206"/>
    <cellStyle name="Normal 2 6 7 5 5" xfId="5207"/>
    <cellStyle name="Normal 2 6 7 5 6" xfId="5208"/>
    <cellStyle name="Normal 2 6 7 6" xfId="5209"/>
    <cellStyle name="Normal 2 6 7 6 2" xfId="5210"/>
    <cellStyle name="Normal 2 6 7 6 2 2" xfId="5211"/>
    <cellStyle name="Normal 2 6 7 6 2 3" xfId="5212"/>
    <cellStyle name="Normal 2 6 7 6 3" xfId="5213"/>
    <cellStyle name="Normal 2 6 7 6 3 2" xfId="35040"/>
    <cellStyle name="Normal 2 6 7 6 4" xfId="5214"/>
    <cellStyle name="Normal 2 6 7 6 5" xfId="5215"/>
    <cellStyle name="Normal 2 6 7 6 6" xfId="5216"/>
    <cellStyle name="Normal 2 6 7 7" xfId="5217"/>
    <cellStyle name="Normal 2 6 7 7 2" xfId="5218"/>
    <cellStyle name="Normal 2 6 7 7 3" xfId="5219"/>
    <cellStyle name="Normal 2 6 7 8" xfId="5220"/>
    <cellStyle name="Normal 2 6 7 8 2" xfId="33943"/>
    <cellStyle name="Normal 2 6 7 9" xfId="5221"/>
    <cellStyle name="Normal 2 6 8" xfId="5222"/>
    <cellStyle name="Normal 2 6 8 10" xfId="5223"/>
    <cellStyle name="Normal 2 6 8 11" xfId="5224"/>
    <cellStyle name="Normal 2 6 8 2" xfId="5225"/>
    <cellStyle name="Normal 2 6 8 2 2" xfId="5226"/>
    <cellStyle name="Normal 2 6 8 2 2 2" xfId="5227"/>
    <cellStyle name="Normal 2 6 8 2 2 3" xfId="5228"/>
    <cellStyle name="Normal 2 6 8 2 3" xfId="5229"/>
    <cellStyle name="Normal 2 6 8 2 3 2" xfId="35041"/>
    <cellStyle name="Normal 2 6 8 2 4" xfId="5230"/>
    <cellStyle name="Normal 2 6 8 2 5" xfId="5231"/>
    <cellStyle name="Normal 2 6 8 2 6" xfId="5232"/>
    <cellStyle name="Normal 2 6 8 3" xfId="5233"/>
    <cellStyle name="Normal 2 6 8 3 2" xfId="5234"/>
    <cellStyle name="Normal 2 6 8 3 2 2" xfId="5235"/>
    <cellStyle name="Normal 2 6 8 3 2 3" xfId="5236"/>
    <cellStyle name="Normal 2 6 8 3 3" xfId="5237"/>
    <cellStyle name="Normal 2 6 8 3 3 2" xfId="35042"/>
    <cellStyle name="Normal 2 6 8 3 4" xfId="5238"/>
    <cellStyle name="Normal 2 6 8 3 5" xfId="5239"/>
    <cellStyle name="Normal 2 6 8 3 6" xfId="5240"/>
    <cellStyle name="Normal 2 6 8 4" xfId="5241"/>
    <cellStyle name="Normal 2 6 8 4 2" xfId="5242"/>
    <cellStyle name="Normal 2 6 8 4 2 2" xfId="5243"/>
    <cellStyle name="Normal 2 6 8 4 2 3" xfId="5244"/>
    <cellStyle name="Normal 2 6 8 4 3" xfId="5245"/>
    <cellStyle name="Normal 2 6 8 4 3 2" xfId="35043"/>
    <cellStyle name="Normal 2 6 8 4 4" xfId="5246"/>
    <cellStyle name="Normal 2 6 8 4 5" xfId="5247"/>
    <cellStyle name="Normal 2 6 8 4 6" xfId="5248"/>
    <cellStyle name="Normal 2 6 8 5" xfId="5249"/>
    <cellStyle name="Normal 2 6 8 5 2" xfId="5250"/>
    <cellStyle name="Normal 2 6 8 5 2 2" xfId="5251"/>
    <cellStyle name="Normal 2 6 8 5 2 3" xfId="5252"/>
    <cellStyle name="Normal 2 6 8 5 3" xfId="5253"/>
    <cellStyle name="Normal 2 6 8 5 3 2" xfId="35044"/>
    <cellStyle name="Normal 2 6 8 5 4" xfId="5254"/>
    <cellStyle name="Normal 2 6 8 5 5" xfId="5255"/>
    <cellStyle name="Normal 2 6 8 5 6" xfId="5256"/>
    <cellStyle name="Normal 2 6 8 6" xfId="5257"/>
    <cellStyle name="Normal 2 6 8 6 2" xfId="5258"/>
    <cellStyle name="Normal 2 6 8 6 2 2" xfId="5259"/>
    <cellStyle name="Normal 2 6 8 6 2 3" xfId="5260"/>
    <cellStyle name="Normal 2 6 8 6 3" xfId="5261"/>
    <cellStyle name="Normal 2 6 8 6 3 2" xfId="35045"/>
    <cellStyle name="Normal 2 6 8 6 4" xfId="5262"/>
    <cellStyle name="Normal 2 6 8 6 5" xfId="5263"/>
    <cellStyle name="Normal 2 6 8 6 6" xfId="5264"/>
    <cellStyle name="Normal 2 6 8 7" xfId="5265"/>
    <cellStyle name="Normal 2 6 8 7 2" xfId="5266"/>
    <cellStyle name="Normal 2 6 8 7 3" xfId="5267"/>
    <cellStyle name="Normal 2 6 8 8" xfId="5268"/>
    <cellStyle name="Normal 2 6 8 8 2" xfId="33944"/>
    <cellStyle name="Normal 2 6 8 9" xfId="5269"/>
    <cellStyle name="Normal 2 6 9" xfId="5270"/>
    <cellStyle name="Normal 2 6 9 2" xfId="5271"/>
    <cellStyle name="Normal 2 6 9 2 2" xfId="5272"/>
    <cellStyle name="Normal 2 6 9 2 3" xfId="5273"/>
    <cellStyle name="Normal 2 6 9 3" xfId="5274"/>
    <cellStyle name="Normal 2 6 9 3 2" xfId="33940"/>
    <cellStyle name="Normal 2 6 9 4" xfId="5275"/>
    <cellStyle name="Normal 2 6 9 5" xfId="5276"/>
    <cellStyle name="Normal 2 6 9 6" xfId="5277"/>
    <cellStyle name="Normal 2 7" xfId="5278"/>
    <cellStyle name="Normal 2 7 10" xfId="5279"/>
    <cellStyle name="Normal 2 7 10 2" xfId="5280"/>
    <cellStyle name="Normal 2 7 10 3" xfId="5281"/>
    <cellStyle name="Normal 2 7 11" xfId="5282"/>
    <cellStyle name="Normal 2 7 11 2" xfId="32412"/>
    <cellStyle name="Normal 2 7 12" xfId="5283"/>
    <cellStyle name="Normal 2 7 13" xfId="5284"/>
    <cellStyle name="Normal 2 7 14" xfId="5285"/>
    <cellStyle name="Normal 2 7 2" xfId="5286"/>
    <cellStyle name="Normal 2 7 2 10" xfId="5287"/>
    <cellStyle name="Normal 2 7 2 11" xfId="5288"/>
    <cellStyle name="Normal 2 7 2 12" xfId="5289"/>
    <cellStyle name="Normal 2 7 2 2" xfId="5290"/>
    <cellStyle name="Normal 2 7 2 2 10" xfId="5291"/>
    <cellStyle name="Normal 2 7 2 2 11" xfId="5292"/>
    <cellStyle name="Normal 2 7 2 2 2" xfId="5293"/>
    <cellStyle name="Normal 2 7 2 2 2 2" xfId="5294"/>
    <cellStyle name="Normal 2 7 2 2 2 2 2" xfId="5295"/>
    <cellStyle name="Normal 2 7 2 2 2 2 3" xfId="5296"/>
    <cellStyle name="Normal 2 7 2 2 2 3" xfId="5297"/>
    <cellStyle name="Normal 2 7 2 2 2 4" xfId="5298"/>
    <cellStyle name="Normal 2 7 2 2 2 5" xfId="5299"/>
    <cellStyle name="Normal 2 7 2 2 3" xfId="5300"/>
    <cellStyle name="Normal 2 7 2 2 3 2" xfId="5301"/>
    <cellStyle name="Normal 2 7 2 2 3 2 2" xfId="5302"/>
    <cellStyle name="Normal 2 7 2 2 3 2 3" xfId="5303"/>
    <cellStyle name="Normal 2 7 2 2 3 3" xfId="5304"/>
    <cellStyle name="Normal 2 7 2 2 3 4" xfId="5305"/>
    <cellStyle name="Normal 2 7 2 2 3 5" xfId="5306"/>
    <cellStyle name="Normal 2 7 2 2 4" xfId="5307"/>
    <cellStyle name="Normal 2 7 2 2 4 2" xfId="5308"/>
    <cellStyle name="Normal 2 7 2 2 4 2 2" xfId="5309"/>
    <cellStyle name="Normal 2 7 2 2 4 2 3" xfId="5310"/>
    <cellStyle name="Normal 2 7 2 2 4 3" xfId="5311"/>
    <cellStyle name="Normal 2 7 2 2 4 4" xfId="5312"/>
    <cellStyle name="Normal 2 7 2 2 4 5" xfId="5313"/>
    <cellStyle name="Normal 2 7 2 2 5" xfId="5314"/>
    <cellStyle name="Normal 2 7 2 2 5 2" xfId="5315"/>
    <cellStyle name="Normal 2 7 2 2 5 2 2" xfId="5316"/>
    <cellStyle name="Normal 2 7 2 2 5 2 3" xfId="5317"/>
    <cellStyle name="Normal 2 7 2 2 5 3" xfId="5318"/>
    <cellStyle name="Normal 2 7 2 2 5 4" xfId="5319"/>
    <cellStyle name="Normal 2 7 2 2 5 5" xfId="5320"/>
    <cellStyle name="Normal 2 7 2 2 6" xfId="5321"/>
    <cellStyle name="Normal 2 7 2 2 6 2" xfId="5322"/>
    <cellStyle name="Normal 2 7 2 2 6 2 2" xfId="5323"/>
    <cellStyle name="Normal 2 7 2 2 6 2 3" xfId="5324"/>
    <cellStyle name="Normal 2 7 2 2 6 3" xfId="5325"/>
    <cellStyle name="Normal 2 7 2 2 6 4" xfId="5326"/>
    <cellStyle name="Normal 2 7 2 2 6 5" xfId="5327"/>
    <cellStyle name="Normal 2 7 2 2 7" xfId="5328"/>
    <cellStyle name="Normal 2 7 2 2 7 2" xfId="5329"/>
    <cellStyle name="Normal 2 7 2 2 7 2 2" xfId="5330"/>
    <cellStyle name="Normal 2 7 2 2 7 2 3" xfId="5331"/>
    <cellStyle name="Normal 2 7 2 2 7 3" xfId="5332"/>
    <cellStyle name="Normal 2 7 2 2 7 3 2" xfId="34228"/>
    <cellStyle name="Normal 2 7 2 2 7 4" xfId="5333"/>
    <cellStyle name="Normal 2 7 2 2 7 5" xfId="5334"/>
    <cellStyle name="Normal 2 7 2 2 8" xfId="5335"/>
    <cellStyle name="Normal 2 7 2 2 8 2" xfId="5336"/>
    <cellStyle name="Normal 2 7 2 2 8 3" xfId="5337"/>
    <cellStyle name="Normal 2 7 2 2 9" xfId="5338"/>
    <cellStyle name="Normal 2 7 2 2 9 2" xfId="33228"/>
    <cellStyle name="Normal 2 7 2 3" xfId="5339"/>
    <cellStyle name="Normal 2 7 2 3 2" xfId="5340"/>
    <cellStyle name="Normal 2 7 2 3 2 2" xfId="5341"/>
    <cellStyle name="Normal 2 7 2 3 2 3" xfId="5342"/>
    <cellStyle name="Normal 2 7 2 3 3" xfId="5343"/>
    <cellStyle name="Normal 2 7 2 3 4" xfId="5344"/>
    <cellStyle name="Normal 2 7 2 3 5" xfId="5345"/>
    <cellStyle name="Normal 2 7 2 4" xfId="5346"/>
    <cellStyle name="Normal 2 7 2 4 2" xfId="5347"/>
    <cellStyle name="Normal 2 7 2 4 2 2" xfId="5348"/>
    <cellStyle name="Normal 2 7 2 4 2 3" xfId="5349"/>
    <cellStyle name="Normal 2 7 2 4 3" xfId="5350"/>
    <cellStyle name="Normal 2 7 2 4 4" xfId="5351"/>
    <cellStyle name="Normal 2 7 2 4 5" xfId="5352"/>
    <cellStyle name="Normal 2 7 2 5" xfId="5353"/>
    <cellStyle name="Normal 2 7 2 5 2" xfId="5354"/>
    <cellStyle name="Normal 2 7 2 5 2 2" xfId="5355"/>
    <cellStyle name="Normal 2 7 2 5 2 3" xfId="5356"/>
    <cellStyle name="Normal 2 7 2 5 3" xfId="5357"/>
    <cellStyle name="Normal 2 7 2 5 4" xfId="5358"/>
    <cellStyle name="Normal 2 7 2 5 5" xfId="5359"/>
    <cellStyle name="Normal 2 7 2 6" xfId="5360"/>
    <cellStyle name="Normal 2 7 2 6 2" xfId="5361"/>
    <cellStyle name="Normal 2 7 2 6 2 2" xfId="5362"/>
    <cellStyle name="Normal 2 7 2 6 2 3" xfId="5363"/>
    <cellStyle name="Normal 2 7 2 6 3" xfId="5364"/>
    <cellStyle name="Normal 2 7 2 6 4" xfId="5365"/>
    <cellStyle name="Normal 2 7 2 6 5" xfId="5366"/>
    <cellStyle name="Normal 2 7 2 7" xfId="5367"/>
    <cellStyle name="Normal 2 7 2 7 2" xfId="5368"/>
    <cellStyle name="Normal 2 7 2 7 2 2" xfId="5369"/>
    <cellStyle name="Normal 2 7 2 7 2 2 2" xfId="5370"/>
    <cellStyle name="Normal 2 7 2 7 2 2 3" xfId="5371"/>
    <cellStyle name="Normal 2 7 2 7 2 3" xfId="5372"/>
    <cellStyle name="Normal 2 7 2 7 2 4" xfId="5373"/>
    <cellStyle name="Normal 2 7 2 7 2 5" xfId="5374"/>
    <cellStyle name="Normal 2 7 2 7 3" xfId="5375"/>
    <cellStyle name="Normal 2 7 2 7 3 2" xfId="5376"/>
    <cellStyle name="Normal 2 7 2 7 3 2 2" xfId="5377"/>
    <cellStyle name="Normal 2 7 2 7 3 2 3" xfId="5378"/>
    <cellStyle name="Normal 2 7 2 7 3 3" xfId="5379"/>
    <cellStyle name="Normal 2 7 2 7 3 3 2" xfId="34229"/>
    <cellStyle name="Normal 2 7 2 7 3 4" xfId="5380"/>
    <cellStyle name="Normal 2 7 2 7 3 5" xfId="5381"/>
    <cellStyle name="Normal 2 7 2 7 4" xfId="5382"/>
    <cellStyle name="Normal 2 7 2 7 4 2" xfId="5383"/>
    <cellStyle name="Normal 2 7 2 7 4 3" xfId="5384"/>
    <cellStyle name="Normal 2 7 2 7 5" xfId="5385"/>
    <cellStyle name="Normal 2 7 2 7 6" xfId="5386"/>
    <cellStyle name="Normal 2 7 2 7 7" xfId="5387"/>
    <cellStyle name="Normal 2 7 2 8" xfId="5388"/>
    <cellStyle name="Normal 2 7 2 8 2" xfId="5389"/>
    <cellStyle name="Normal 2 7 2 8 3" xfId="5390"/>
    <cellStyle name="Normal 2 7 2 9" xfId="5391"/>
    <cellStyle name="Normal 2 7 2 9 2" xfId="33227"/>
    <cellStyle name="Normal 2 7 3" xfId="5392"/>
    <cellStyle name="Normal 2 7 3 2" xfId="5393"/>
    <cellStyle name="Normal 2 7 3 2 2" xfId="5394"/>
    <cellStyle name="Normal 2 7 3 2 2 2" xfId="5395"/>
    <cellStyle name="Normal 2 7 3 2 2 3" xfId="5396"/>
    <cellStyle name="Normal 2 7 3 2 3" xfId="5397"/>
    <cellStyle name="Normal 2 7 3 2 4" xfId="5398"/>
    <cellStyle name="Normal 2 7 3 2 5" xfId="5399"/>
    <cellStyle name="Normal 2 7 3 3" xfId="5400"/>
    <cellStyle name="Normal 2 7 3 3 2" xfId="5401"/>
    <cellStyle name="Normal 2 7 3 3 3" xfId="5402"/>
    <cellStyle name="Normal 2 7 3 4" xfId="5403"/>
    <cellStyle name="Normal 2 7 3 5" xfId="5404"/>
    <cellStyle name="Normal 2 7 3 6" xfId="5405"/>
    <cellStyle name="Normal 2 7 3 7" xfId="5406"/>
    <cellStyle name="Normal 2 7 4" xfId="5407"/>
    <cellStyle name="Normal 2 7 4 2" xfId="5408"/>
    <cellStyle name="Normal 2 7 4 2 2" xfId="5409"/>
    <cellStyle name="Normal 2 7 4 2 3" xfId="5410"/>
    <cellStyle name="Normal 2 7 4 3" xfId="5411"/>
    <cellStyle name="Normal 2 7 4 4" xfId="5412"/>
    <cellStyle name="Normal 2 7 4 5" xfId="5413"/>
    <cellStyle name="Normal 2 7 5" xfId="5414"/>
    <cellStyle name="Normal 2 7 5 2" xfId="5415"/>
    <cellStyle name="Normal 2 7 5 2 2" xfId="5416"/>
    <cellStyle name="Normal 2 7 5 2 3" xfId="5417"/>
    <cellStyle name="Normal 2 7 5 3" xfId="5418"/>
    <cellStyle name="Normal 2 7 5 4" xfId="5419"/>
    <cellStyle name="Normal 2 7 5 5" xfId="5420"/>
    <cellStyle name="Normal 2 7 6" xfId="5421"/>
    <cellStyle name="Normal 2 7 6 2" xfId="5422"/>
    <cellStyle name="Normal 2 7 6 2 2" xfId="5423"/>
    <cellStyle name="Normal 2 7 6 2 2 2" xfId="5424"/>
    <cellStyle name="Normal 2 7 6 2 2 3" xfId="5425"/>
    <cellStyle name="Normal 2 7 6 2 3" xfId="5426"/>
    <cellStyle name="Normal 2 7 6 2 3 2" xfId="34230"/>
    <cellStyle name="Normal 2 7 6 2 4" xfId="5427"/>
    <cellStyle name="Normal 2 7 6 2 5" xfId="5428"/>
    <cellStyle name="Normal 2 7 6 3" xfId="5429"/>
    <cellStyle name="Normal 2 7 6 3 2" xfId="5430"/>
    <cellStyle name="Normal 2 7 6 3 3" xfId="5431"/>
    <cellStyle name="Normal 2 7 6 4" xfId="5432"/>
    <cellStyle name="Normal 2 7 6 4 2" xfId="33229"/>
    <cellStyle name="Normal 2 7 6 5" xfId="5433"/>
    <cellStyle name="Normal 2 7 6 6" xfId="5434"/>
    <cellStyle name="Normal 2 7 7" xfId="5435"/>
    <cellStyle name="Normal 2 7 7 2" xfId="5436"/>
    <cellStyle name="Normal 2 7 7 2 2" xfId="5437"/>
    <cellStyle name="Normal 2 7 7 2 2 2" xfId="5438"/>
    <cellStyle name="Normal 2 7 7 2 2 3" xfId="5439"/>
    <cellStyle name="Normal 2 7 7 2 3" xfId="5440"/>
    <cellStyle name="Normal 2 7 7 2 4" xfId="5441"/>
    <cellStyle name="Normal 2 7 7 2 5" xfId="5442"/>
    <cellStyle name="Normal 2 7 7 3" xfId="5443"/>
    <cellStyle name="Normal 2 7 7 3 2" xfId="5444"/>
    <cellStyle name="Normal 2 7 7 3 2 2" xfId="5445"/>
    <cellStyle name="Normal 2 7 7 3 2 3" xfId="5446"/>
    <cellStyle name="Normal 2 7 7 3 3" xfId="5447"/>
    <cellStyle name="Normal 2 7 7 3 3 2" xfId="34231"/>
    <cellStyle name="Normal 2 7 7 3 4" xfId="5448"/>
    <cellStyle name="Normal 2 7 7 3 5" xfId="5449"/>
    <cellStyle name="Normal 2 7 7 4" xfId="5450"/>
    <cellStyle name="Normal 2 7 7 4 2" xfId="5451"/>
    <cellStyle name="Normal 2 7 7 4 3" xfId="5452"/>
    <cellStyle name="Normal 2 7 7 5" xfId="5453"/>
    <cellStyle name="Normal 2 7 7 6" xfId="5454"/>
    <cellStyle name="Normal 2 7 7 7" xfId="5455"/>
    <cellStyle name="Normal 2 7 8" xfId="5456"/>
    <cellStyle name="Normal 2 7 8 2" xfId="5457"/>
    <cellStyle name="Normal 2 7 8 2 2" xfId="5458"/>
    <cellStyle name="Normal 2 7 8 2 3" xfId="5459"/>
    <cellStyle name="Normal 2 7 8 3" xfId="5460"/>
    <cellStyle name="Normal 2 7 8 3 2" xfId="34005"/>
    <cellStyle name="Normal 2 7 8 4" xfId="5461"/>
    <cellStyle name="Normal 2 7 8 5" xfId="5462"/>
    <cellStyle name="Normal 2 7 9" xfId="5463"/>
    <cellStyle name="Normal 2 7 9 2" xfId="5464"/>
    <cellStyle name="Normal 2 7 9 2 2" xfId="5465"/>
    <cellStyle name="Normal 2 7 9 2 3" xfId="5466"/>
    <cellStyle name="Normal 2 7 9 3" xfId="5467"/>
    <cellStyle name="Normal 2 7 9 4" xfId="5468"/>
    <cellStyle name="Normal 2 7 9 5" xfId="5469"/>
    <cellStyle name="Normal 2 8" xfId="5470"/>
    <cellStyle name="Normal 2 8 10" xfId="5471"/>
    <cellStyle name="Normal 2 8 10 2" xfId="32413"/>
    <cellStyle name="Normal 2 8 11" xfId="5472"/>
    <cellStyle name="Normal 2 8 12" xfId="5473"/>
    <cellStyle name="Normal 2 8 13" xfId="5474"/>
    <cellStyle name="Normal 2 8 2" xfId="5475"/>
    <cellStyle name="Normal 2 8 2 10" xfId="5476"/>
    <cellStyle name="Normal 2 8 2 11" xfId="5477"/>
    <cellStyle name="Normal 2 8 2 12" xfId="5478"/>
    <cellStyle name="Normal 2 8 2 2" xfId="5479"/>
    <cellStyle name="Normal 2 8 2 2 2" xfId="5480"/>
    <cellStyle name="Normal 2 8 2 2 2 2" xfId="5481"/>
    <cellStyle name="Normal 2 8 2 2 2 3" xfId="5482"/>
    <cellStyle name="Normal 2 8 2 2 3" xfId="5483"/>
    <cellStyle name="Normal 2 8 2 2 4" xfId="5484"/>
    <cellStyle name="Normal 2 8 2 2 5" xfId="5485"/>
    <cellStyle name="Normal 2 8 2 3" xfId="5486"/>
    <cellStyle name="Normal 2 8 2 3 2" xfId="5487"/>
    <cellStyle name="Normal 2 8 2 3 2 2" xfId="5488"/>
    <cellStyle name="Normal 2 8 2 3 2 3" xfId="5489"/>
    <cellStyle name="Normal 2 8 2 3 3" xfId="5490"/>
    <cellStyle name="Normal 2 8 2 3 4" xfId="5491"/>
    <cellStyle name="Normal 2 8 2 3 5" xfId="5492"/>
    <cellStyle name="Normal 2 8 2 4" xfId="5493"/>
    <cellStyle name="Normal 2 8 2 4 2" xfId="5494"/>
    <cellStyle name="Normal 2 8 2 4 2 2" xfId="5495"/>
    <cellStyle name="Normal 2 8 2 4 2 3" xfId="5496"/>
    <cellStyle name="Normal 2 8 2 4 3" xfId="5497"/>
    <cellStyle name="Normal 2 8 2 4 4" xfId="5498"/>
    <cellStyle name="Normal 2 8 2 4 5" xfId="5499"/>
    <cellStyle name="Normal 2 8 2 5" xfId="5500"/>
    <cellStyle name="Normal 2 8 2 5 2" xfId="5501"/>
    <cellStyle name="Normal 2 8 2 5 2 2" xfId="5502"/>
    <cellStyle name="Normal 2 8 2 5 2 3" xfId="5503"/>
    <cellStyle name="Normal 2 8 2 5 3" xfId="5504"/>
    <cellStyle name="Normal 2 8 2 5 4" xfId="5505"/>
    <cellStyle name="Normal 2 8 2 5 5" xfId="5506"/>
    <cellStyle name="Normal 2 8 2 6" xfId="5507"/>
    <cellStyle name="Normal 2 8 2 6 2" xfId="5508"/>
    <cellStyle name="Normal 2 8 2 6 2 2" xfId="5509"/>
    <cellStyle name="Normal 2 8 2 6 2 3" xfId="5510"/>
    <cellStyle name="Normal 2 8 2 6 3" xfId="5511"/>
    <cellStyle name="Normal 2 8 2 6 4" xfId="5512"/>
    <cellStyle name="Normal 2 8 2 6 5" xfId="5513"/>
    <cellStyle name="Normal 2 8 2 7" xfId="5514"/>
    <cellStyle name="Normal 2 8 2 7 2" xfId="5515"/>
    <cellStyle name="Normal 2 8 2 7 2 2" xfId="5516"/>
    <cellStyle name="Normal 2 8 2 7 2 2 2" xfId="5517"/>
    <cellStyle name="Normal 2 8 2 7 2 2 3" xfId="5518"/>
    <cellStyle name="Normal 2 8 2 7 2 3" xfId="5519"/>
    <cellStyle name="Normal 2 8 2 7 2 4" xfId="5520"/>
    <cellStyle name="Normal 2 8 2 7 2 5" xfId="5521"/>
    <cellStyle name="Normal 2 8 2 7 3" xfId="5522"/>
    <cellStyle name="Normal 2 8 2 7 3 2" xfId="5523"/>
    <cellStyle name="Normal 2 8 2 7 3 2 2" xfId="5524"/>
    <cellStyle name="Normal 2 8 2 7 3 2 3" xfId="5525"/>
    <cellStyle name="Normal 2 8 2 7 3 3" xfId="5526"/>
    <cellStyle name="Normal 2 8 2 7 3 3 2" xfId="34854"/>
    <cellStyle name="Normal 2 8 2 7 3 4" xfId="5527"/>
    <cellStyle name="Normal 2 8 2 7 3 5" xfId="5528"/>
    <cellStyle name="Normal 2 8 2 7 4" xfId="5529"/>
    <cellStyle name="Normal 2 8 2 7 4 2" xfId="5530"/>
    <cellStyle name="Normal 2 8 2 7 4 3" xfId="5531"/>
    <cellStyle name="Normal 2 8 2 7 5" xfId="5532"/>
    <cellStyle name="Normal 2 8 2 7 6" xfId="5533"/>
    <cellStyle name="Normal 2 8 2 7 7" xfId="5534"/>
    <cellStyle name="Normal 2 8 2 8" xfId="5535"/>
    <cellStyle name="Normal 2 8 2 8 2" xfId="5536"/>
    <cellStyle name="Normal 2 8 2 8 3" xfId="5537"/>
    <cellStyle name="Normal 2 8 2 9" xfId="5538"/>
    <cellStyle name="Normal 2 8 2 9 2" xfId="33230"/>
    <cellStyle name="Normal 2 8 3" xfId="5539"/>
    <cellStyle name="Normal 2 8 3 2" xfId="5540"/>
    <cellStyle name="Normal 2 8 3 2 2" xfId="5541"/>
    <cellStyle name="Normal 2 8 3 2 2 2" xfId="5542"/>
    <cellStyle name="Normal 2 8 3 2 2 3" xfId="5543"/>
    <cellStyle name="Normal 2 8 3 2 3" xfId="5544"/>
    <cellStyle name="Normal 2 8 3 2 4" xfId="5545"/>
    <cellStyle name="Normal 2 8 3 2 5" xfId="5546"/>
    <cellStyle name="Normal 2 8 3 3" xfId="5547"/>
    <cellStyle name="Normal 2 8 3 3 2" xfId="5548"/>
    <cellStyle name="Normal 2 8 3 3 3" xfId="5549"/>
    <cellStyle name="Normal 2 8 3 4" xfId="5550"/>
    <cellStyle name="Normal 2 8 3 5" xfId="5551"/>
    <cellStyle name="Normal 2 8 3 6" xfId="5552"/>
    <cellStyle name="Normal 2 8 3 7" xfId="5553"/>
    <cellStyle name="Normal 2 8 4" xfId="5554"/>
    <cellStyle name="Normal 2 8 4 2" xfId="5555"/>
    <cellStyle name="Normal 2 8 4 2 2" xfId="5556"/>
    <cellStyle name="Normal 2 8 4 2 3" xfId="5557"/>
    <cellStyle name="Normal 2 8 4 3" xfId="5558"/>
    <cellStyle name="Normal 2 8 4 4" xfId="5559"/>
    <cellStyle name="Normal 2 8 4 5" xfId="5560"/>
    <cellStyle name="Normal 2 8 4 6" xfId="5561"/>
    <cellStyle name="Normal 2 8 5" xfId="5562"/>
    <cellStyle name="Normal 2 8 5 2" xfId="5563"/>
    <cellStyle name="Normal 2 8 5 2 2" xfId="5564"/>
    <cellStyle name="Normal 2 8 5 2 3" xfId="5565"/>
    <cellStyle name="Normal 2 8 5 3" xfId="5566"/>
    <cellStyle name="Normal 2 8 5 4" xfId="5567"/>
    <cellStyle name="Normal 2 8 5 5" xfId="5568"/>
    <cellStyle name="Normal 2 8 6" xfId="5569"/>
    <cellStyle name="Normal 2 8 6 2" xfId="5570"/>
    <cellStyle name="Normal 2 8 6 2 2" xfId="5571"/>
    <cellStyle name="Normal 2 8 6 2 2 2" xfId="5572"/>
    <cellStyle name="Normal 2 8 6 2 2 3" xfId="5573"/>
    <cellStyle name="Normal 2 8 6 2 3" xfId="5574"/>
    <cellStyle name="Normal 2 8 6 2 3 2" xfId="34232"/>
    <cellStyle name="Normal 2 8 6 2 4" xfId="5575"/>
    <cellStyle name="Normal 2 8 6 2 5" xfId="5576"/>
    <cellStyle name="Normal 2 8 6 3" xfId="5577"/>
    <cellStyle name="Normal 2 8 6 3 2" xfId="5578"/>
    <cellStyle name="Normal 2 8 6 3 3" xfId="5579"/>
    <cellStyle name="Normal 2 8 6 4" xfId="5580"/>
    <cellStyle name="Normal 2 8 6 4 2" xfId="33231"/>
    <cellStyle name="Normal 2 8 6 5" xfId="5581"/>
    <cellStyle name="Normal 2 8 6 6" xfId="5582"/>
    <cellStyle name="Normal 2 8 7" xfId="5583"/>
    <cellStyle name="Normal 2 8 7 2" xfId="5584"/>
    <cellStyle name="Normal 2 8 7 2 2" xfId="5585"/>
    <cellStyle name="Normal 2 8 7 2 2 2" xfId="5586"/>
    <cellStyle name="Normal 2 8 7 2 2 3" xfId="5587"/>
    <cellStyle name="Normal 2 8 7 2 3" xfId="5588"/>
    <cellStyle name="Normal 2 8 7 2 4" xfId="5589"/>
    <cellStyle name="Normal 2 8 7 2 5" xfId="5590"/>
    <cellStyle name="Normal 2 8 7 3" xfId="5591"/>
    <cellStyle name="Normal 2 8 7 3 2" xfId="5592"/>
    <cellStyle name="Normal 2 8 7 3 2 2" xfId="5593"/>
    <cellStyle name="Normal 2 8 7 3 2 3" xfId="5594"/>
    <cellStyle name="Normal 2 8 7 3 3" xfId="5595"/>
    <cellStyle name="Normal 2 8 7 3 3 2" xfId="34500"/>
    <cellStyle name="Normal 2 8 7 3 4" xfId="5596"/>
    <cellStyle name="Normal 2 8 7 3 5" xfId="5597"/>
    <cellStyle name="Normal 2 8 7 4" xfId="5598"/>
    <cellStyle name="Normal 2 8 7 4 2" xfId="5599"/>
    <cellStyle name="Normal 2 8 7 4 3" xfId="5600"/>
    <cellStyle name="Normal 2 8 7 5" xfId="5601"/>
    <cellStyle name="Normal 2 8 7 6" xfId="5602"/>
    <cellStyle name="Normal 2 8 7 7" xfId="5603"/>
    <cellStyle name="Normal 2 8 8" xfId="5604"/>
    <cellStyle name="Normal 2 8 8 2" xfId="5605"/>
    <cellStyle name="Normal 2 8 8 2 2" xfId="5606"/>
    <cellStyle name="Normal 2 8 8 2 3" xfId="5607"/>
    <cellStyle name="Normal 2 8 8 3" xfId="5608"/>
    <cellStyle name="Normal 2 8 8 3 2" xfId="34006"/>
    <cellStyle name="Normal 2 8 8 4" xfId="5609"/>
    <cellStyle name="Normal 2 8 8 5" xfId="5610"/>
    <cellStyle name="Normal 2 8 9" xfId="5611"/>
    <cellStyle name="Normal 2 8 9 2" xfId="5612"/>
    <cellStyle name="Normal 2 8 9 3" xfId="5613"/>
    <cellStyle name="Normal 2 9" xfId="5614"/>
    <cellStyle name="Normal 2 9 10" xfId="5615"/>
    <cellStyle name="Normal 2 9 10 2" xfId="5616"/>
    <cellStyle name="Normal 2 9 10 3" xfId="5617"/>
    <cellStyle name="Normal 2 9 11" xfId="5618"/>
    <cellStyle name="Normal 2 9 11 2" xfId="32414"/>
    <cellStyle name="Normal 2 9 12" xfId="5619"/>
    <cellStyle name="Normal 2 9 13" xfId="5620"/>
    <cellStyle name="Normal 2 9 14" xfId="5621"/>
    <cellStyle name="Normal 2 9 2" xfId="5622"/>
    <cellStyle name="Normal 2 9 2 2" xfId="5623"/>
    <cellStyle name="Normal 2 9 2 2 2" xfId="5624"/>
    <cellStyle name="Normal 2 9 2 2 2 2" xfId="5625"/>
    <cellStyle name="Normal 2 9 2 2 2 3" xfId="5626"/>
    <cellStyle name="Normal 2 9 2 2 3" xfId="5627"/>
    <cellStyle name="Normal 2 9 2 2 4" xfId="5628"/>
    <cellStyle name="Normal 2 9 2 2 5" xfId="5629"/>
    <cellStyle name="Normal 2 9 2 3" xfId="5630"/>
    <cellStyle name="Normal 2 9 2 3 2" xfId="5631"/>
    <cellStyle name="Normal 2 9 2 3 2 2" xfId="5632"/>
    <cellStyle name="Normal 2 9 2 3 2 2 2" xfId="5633"/>
    <cellStyle name="Normal 2 9 2 3 2 2 3" xfId="5634"/>
    <cellStyle name="Normal 2 9 2 3 2 3" xfId="5635"/>
    <cellStyle name="Normal 2 9 2 3 2 4" xfId="5636"/>
    <cellStyle name="Normal 2 9 2 3 2 5" xfId="5637"/>
    <cellStyle name="Normal 2 9 2 3 3" xfId="5638"/>
    <cellStyle name="Normal 2 9 2 3 3 2" xfId="5639"/>
    <cellStyle name="Normal 2 9 2 3 3 2 2" xfId="5640"/>
    <cellStyle name="Normal 2 9 2 3 3 2 3" xfId="5641"/>
    <cellStyle name="Normal 2 9 2 3 3 3" xfId="5642"/>
    <cellStyle name="Normal 2 9 2 3 3 3 2" xfId="34233"/>
    <cellStyle name="Normal 2 9 2 3 3 4" xfId="5643"/>
    <cellStyle name="Normal 2 9 2 3 3 5" xfId="5644"/>
    <cellStyle name="Normal 2 9 2 3 4" xfId="5645"/>
    <cellStyle name="Normal 2 9 2 3 4 2" xfId="5646"/>
    <cellStyle name="Normal 2 9 2 3 4 3" xfId="5647"/>
    <cellStyle name="Normal 2 9 2 3 5" xfId="5648"/>
    <cellStyle name="Normal 2 9 2 3 6" xfId="5649"/>
    <cellStyle name="Normal 2 9 2 3 7" xfId="5650"/>
    <cellStyle name="Normal 2 9 2 4" xfId="5651"/>
    <cellStyle name="Normal 2 9 2 4 2" xfId="5652"/>
    <cellStyle name="Normal 2 9 2 4 3" xfId="5653"/>
    <cellStyle name="Normal 2 9 2 5" xfId="5654"/>
    <cellStyle name="Normal 2 9 2 5 2" xfId="33232"/>
    <cellStyle name="Normal 2 9 2 6" xfId="5655"/>
    <cellStyle name="Normal 2 9 2 7" xfId="5656"/>
    <cellStyle name="Normal 2 9 2 8" xfId="5657"/>
    <cellStyle name="Normal 2 9 3" xfId="5658"/>
    <cellStyle name="Normal 2 9 3 2" xfId="5659"/>
    <cellStyle name="Normal 2 9 3 2 2" xfId="5660"/>
    <cellStyle name="Normal 2 9 3 2 2 2" xfId="5661"/>
    <cellStyle name="Normal 2 9 3 2 2 3" xfId="5662"/>
    <cellStyle name="Normal 2 9 3 2 3" xfId="5663"/>
    <cellStyle name="Normal 2 9 3 2 4" xfId="5664"/>
    <cellStyle name="Normal 2 9 3 2 5" xfId="5665"/>
    <cellStyle name="Normal 2 9 3 3" xfId="5666"/>
    <cellStyle name="Normal 2 9 3 3 2" xfId="5667"/>
    <cellStyle name="Normal 2 9 3 3 3" xfId="5668"/>
    <cellStyle name="Normal 2 9 3 4" xfId="5669"/>
    <cellStyle name="Normal 2 9 3 5" xfId="5670"/>
    <cellStyle name="Normal 2 9 3 6" xfId="5671"/>
    <cellStyle name="Normal 2 9 3 7" xfId="5672"/>
    <cellStyle name="Normal 2 9 4" xfId="5673"/>
    <cellStyle name="Normal 2 9 4 2" xfId="5674"/>
    <cellStyle name="Normal 2 9 4 2 2" xfId="5675"/>
    <cellStyle name="Normal 2 9 4 2 3" xfId="5676"/>
    <cellStyle name="Normal 2 9 4 3" xfId="5677"/>
    <cellStyle name="Normal 2 9 4 4" xfId="5678"/>
    <cellStyle name="Normal 2 9 4 5" xfId="5679"/>
    <cellStyle name="Normal 2 9 5" xfId="5680"/>
    <cellStyle name="Normal 2 9 5 2" xfId="5681"/>
    <cellStyle name="Normal 2 9 5 2 2" xfId="5682"/>
    <cellStyle name="Normal 2 9 5 2 3" xfId="5683"/>
    <cellStyle name="Normal 2 9 5 3" xfId="5684"/>
    <cellStyle name="Normal 2 9 5 4" xfId="5685"/>
    <cellStyle name="Normal 2 9 5 5" xfId="5686"/>
    <cellStyle name="Normal 2 9 6" xfId="5687"/>
    <cellStyle name="Normal 2 9 6 2" xfId="5688"/>
    <cellStyle name="Normal 2 9 6 2 2" xfId="5689"/>
    <cellStyle name="Normal 2 9 6 2 3" xfId="5690"/>
    <cellStyle name="Normal 2 9 6 3" xfId="5691"/>
    <cellStyle name="Normal 2 9 6 4" xfId="5692"/>
    <cellStyle name="Normal 2 9 6 5" xfId="5693"/>
    <cellStyle name="Normal 2 9 7" xfId="5694"/>
    <cellStyle name="Normal 2 9 7 2" xfId="5695"/>
    <cellStyle name="Normal 2 9 7 2 2" xfId="5696"/>
    <cellStyle name="Normal 2 9 7 2 2 2" xfId="5697"/>
    <cellStyle name="Normal 2 9 7 2 2 3" xfId="5698"/>
    <cellStyle name="Normal 2 9 7 2 3" xfId="5699"/>
    <cellStyle name="Normal 2 9 7 2 4" xfId="5700"/>
    <cellStyle name="Normal 2 9 7 2 5" xfId="5701"/>
    <cellStyle name="Normal 2 9 7 3" xfId="5702"/>
    <cellStyle name="Normal 2 9 7 3 2" xfId="5703"/>
    <cellStyle name="Normal 2 9 7 3 2 2" xfId="5704"/>
    <cellStyle name="Normal 2 9 7 3 2 3" xfId="5705"/>
    <cellStyle name="Normal 2 9 7 3 3" xfId="5706"/>
    <cellStyle name="Normal 2 9 7 3 3 2" xfId="34501"/>
    <cellStyle name="Normal 2 9 7 3 4" xfId="5707"/>
    <cellStyle name="Normal 2 9 7 3 5" xfId="5708"/>
    <cellStyle name="Normal 2 9 7 4" xfId="5709"/>
    <cellStyle name="Normal 2 9 7 4 2" xfId="5710"/>
    <cellStyle name="Normal 2 9 7 4 3" xfId="5711"/>
    <cellStyle name="Normal 2 9 7 5" xfId="5712"/>
    <cellStyle name="Normal 2 9 7 6" xfId="5713"/>
    <cellStyle name="Normal 2 9 7 7" xfId="5714"/>
    <cellStyle name="Normal 2 9 8" xfId="5715"/>
    <cellStyle name="Normal 2 9 8 2" xfId="5716"/>
    <cellStyle name="Normal 2 9 8 2 2" xfId="5717"/>
    <cellStyle name="Normal 2 9 8 2 3" xfId="5718"/>
    <cellStyle name="Normal 2 9 8 3" xfId="5719"/>
    <cellStyle name="Normal 2 9 8 3 2" xfId="34007"/>
    <cellStyle name="Normal 2 9 8 4" xfId="5720"/>
    <cellStyle name="Normal 2 9 8 5" xfId="5721"/>
    <cellStyle name="Normal 2 9 9" xfId="5722"/>
    <cellStyle name="Normal 2 9 9 2" xfId="5723"/>
    <cellStyle name="Normal 2 9 9 2 2" xfId="5724"/>
    <cellStyle name="Normal 2 9 9 2 3" xfId="5725"/>
    <cellStyle name="Normal 2 9 9 3" xfId="5726"/>
    <cellStyle name="Normal 2 9 9 4" xfId="5727"/>
    <cellStyle name="Normal 2 9 9 5" xfId="5728"/>
    <cellStyle name="Normal 20" xfId="5729"/>
    <cellStyle name="Normal 20 10" xfId="5730"/>
    <cellStyle name="Normal 20 10 2" xfId="33233"/>
    <cellStyle name="Normal 20 11" xfId="5731"/>
    <cellStyle name="Normal 20 12" xfId="5732"/>
    <cellStyle name="Normal 20 13" xfId="5733"/>
    <cellStyle name="Normal 20 2" xfId="5734"/>
    <cellStyle name="Normal 20 2 2" xfId="5735"/>
    <cellStyle name="Normal 20 2 2 2" xfId="5736"/>
    <cellStyle name="Normal 20 2 2 2 2" xfId="5737"/>
    <cellStyle name="Normal 20 2 2 2 2 2" xfId="5738"/>
    <cellStyle name="Normal 20 2 2 2 2 3" xfId="5739"/>
    <cellStyle name="Normal 20 2 2 2 3" xfId="5740"/>
    <cellStyle name="Normal 20 2 2 2 3 2" xfId="34502"/>
    <cellStyle name="Normal 20 2 2 2 4" xfId="5741"/>
    <cellStyle name="Normal 20 2 2 2 5" xfId="5742"/>
    <cellStyle name="Normal 20 2 2 3" xfId="5743"/>
    <cellStyle name="Normal 20 2 2 3 2" xfId="5744"/>
    <cellStyle name="Normal 20 2 2 3 3" xfId="5745"/>
    <cellStyle name="Normal 20 2 2 4" xfId="5746"/>
    <cellStyle name="Normal 20 2 2 4 2" xfId="33235"/>
    <cellStyle name="Normal 20 2 2 5" xfId="5747"/>
    <cellStyle name="Normal 20 2 2 6" xfId="5748"/>
    <cellStyle name="Normal 20 2 3" xfId="5749"/>
    <cellStyle name="Normal 20 2 3 2" xfId="5750"/>
    <cellStyle name="Normal 20 2 3 2 2" xfId="5751"/>
    <cellStyle name="Normal 20 2 3 2 3" xfId="5752"/>
    <cellStyle name="Normal 20 2 3 3" xfId="5753"/>
    <cellStyle name="Normal 20 2 3 3 2" xfId="5754"/>
    <cellStyle name="Normal 20 2 3 3 2 2" xfId="5755"/>
    <cellStyle name="Normal 20 2 3 3 2 3" xfId="5756"/>
    <cellStyle name="Normal 20 2 3 3 3" xfId="5757"/>
    <cellStyle name="Normal 20 2 3 3 3 2" xfId="34803"/>
    <cellStyle name="Normal 20 2 3 3 4" xfId="5758"/>
    <cellStyle name="Normal 20 2 3 3 5" xfId="5759"/>
    <cellStyle name="Normal 20 2 3 4" xfId="5760"/>
    <cellStyle name="Normal 20 2 3 5" xfId="5761"/>
    <cellStyle name="Normal 20 2 4" xfId="5762"/>
    <cellStyle name="Normal 20 2 4 2" xfId="5763"/>
    <cellStyle name="Normal 20 2 4 2 2" xfId="5764"/>
    <cellStyle name="Normal 20 2 4 2 3" xfId="5765"/>
    <cellStyle name="Normal 20 2 4 3" xfId="5766"/>
    <cellStyle name="Normal 20 2 4 3 2" xfId="34053"/>
    <cellStyle name="Normal 20 2 4 4" xfId="5767"/>
    <cellStyle name="Normal 20 2 4 5" xfId="5768"/>
    <cellStyle name="Normal 20 2 5" xfId="5769"/>
    <cellStyle name="Normal 20 2 5 2" xfId="33234"/>
    <cellStyle name="Normal 20 2 6" xfId="5770"/>
    <cellStyle name="Normal 20 2 7" xfId="5771"/>
    <cellStyle name="Normal 20 2 8" xfId="5772"/>
    <cellStyle name="Normal 20 3" xfId="5773"/>
    <cellStyle name="Normal 20 3 10" xfId="5774"/>
    <cellStyle name="Normal 20 3 2" xfId="5775"/>
    <cellStyle name="Normal 20 3 2 2" xfId="5776"/>
    <cellStyle name="Normal 20 3 2 2 2" xfId="5777"/>
    <cellStyle name="Normal 20 3 2 2 2 2" xfId="5778"/>
    <cellStyle name="Normal 20 3 2 2 2 3" xfId="5779"/>
    <cellStyle name="Normal 20 3 2 2 3" xfId="5780"/>
    <cellStyle name="Normal 20 3 2 2 3 2" xfId="34503"/>
    <cellStyle name="Normal 20 3 2 2 4" xfId="5781"/>
    <cellStyle name="Normal 20 3 2 2 5" xfId="5782"/>
    <cellStyle name="Normal 20 3 2 3" xfId="5783"/>
    <cellStyle name="Normal 20 3 2 3 2" xfId="5784"/>
    <cellStyle name="Normal 20 3 2 3 3" xfId="5785"/>
    <cellStyle name="Normal 20 3 2 4" xfId="5786"/>
    <cellStyle name="Normal 20 3 2 4 2" xfId="33237"/>
    <cellStyle name="Normal 20 3 2 5" xfId="5787"/>
    <cellStyle name="Normal 20 3 2 6" xfId="5788"/>
    <cellStyle name="Normal 20 3 3" xfId="5789"/>
    <cellStyle name="Normal 20 3 3 2" xfId="5790"/>
    <cellStyle name="Normal 20 3 3 2 2" xfId="5791"/>
    <cellStyle name="Normal 20 3 3 2 2 2" xfId="5792"/>
    <cellStyle name="Normal 20 3 3 2 2 3" xfId="5793"/>
    <cellStyle name="Normal 20 3 3 2 3" xfId="5794"/>
    <cellStyle name="Normal 20 3 3 2 4" xfId="5795"/>
    <cellStyle name="Normal 20 3 3 2 5" xfId="5796"/>
    <cellStyle name="Normal 20 3 3 3" xfId="5797"/>
    <cellStyle name="Normal 20 3 3 3 2" xfId="5798"/>
    <cellStyle name="Normal 20 3 3 3 2 2" xfId="5799"/>
    <cellStyle name="Normal 20 3 3 3 2 3" xfId="5800"/>
    <cellStyle name="Normal 20 3 3 3 3" xfId="5801"/>
    <cellStyle name="Normal 20 3 3 3 3 2" xfId="34504"/>
    <cellStyle name="Normal 20 3 3 3 4" xfId="5802"/>
    <cellStyle name="Normal 20 3 3 3 5" xfId="5803"/>
    <cellStyle name="Normal 20 3 3 4" xfId="5804"/>
    <cellStyle name="Normal 20 3 3 4 2" xfId="5805"/>
    <cellStyle name="Normal 20 3 3 4 3" xfId="5806"/>
    <cellStyle name="Normal 20 3 3 5" xfId="5807"/>
    <cellStyle name="Normal 20 3 3 6" xfId="5808"/>
    <cellStyle name="Normal 20 3 3 7" xfId="5809"/>
    <cellStyle name="Normal 20 3 4" xfId="5810"/>
    <cellStyle name="Normal 20 3 4 2" xfId="5811"/>
    <cellStyle name="Normal 20 3 4 2 2" xfId="5812"/>
    <cellStyle name="Normal 20 3 4 2 3" xfId="5813"/>
    <cellStyle name="Normal 20 3 4 3" xfId="5814"/>
    <cellStyle name="Normal 20 3 4 3 2" xfId="34054"/>
    <cellStyle name="Normal 20 3 4 4" xfId="5815"/>
    <cellStyle name="Normal 20 3 4 5" xfId="5816"/>
    <cellStyle name="Normal 20 3 5" xfId="5817"/>
    <cellStyle name="Normal 20 3 5 2" xfId="5818"/>
    <cellStyle name="Normal 20 3 5 2 2" xfId="5819"/>
    <cellStyle name="Normal 20 3 5 2 3" xfId="5820"/>
    <cellStyle name="Normal 20 3 5 3" xfId="5821"/>
    <cellStyle name="Normal 20 3 5 3 2" xfId="35047"/>
    <cellStyle name="Normal 20 3 5 4" xfId="5822"/>
    <cellStyle name="Normal 20 3 5 5" xfId="5823"/>
    <cellStyle name="Normal 20 3 6" xfId="5824"/>
    <cellStyle name="Normal 20 3 6 2" xfId="5825"/>
    <cellStyle name="Normal 20 3 6 3" xfId="5826"/>
    <cellStyle name="Normal 20 3 7" xfId="5827"/>
    <cellStyle name="Normal 20 3 7 2" xfId="33236"/>
    <cellStyle name="Normal 20 3 8" xfId="5828"/>
    <cellStyle name="Normal 20 3 9" xfId="5829"/>
    <cellStyle name="Normal 20 4" xfId="5830"/>
    <cellStyle name="Normal 20 4 2" xfId="5831"/>
    <cellStyle name="Normal 20 4 2 2" xfId="5832"/>
    <cellStyle name="Normal 20 4 2 2 2" xfId="5833"/>
    <cellStyle name="Normal 20 4 2 2 2 2" xfId="5834"/>
    <cellStyle name="Normal 20 4 2 2 2 3" xfId="5835"/>
    <cellStyle name="Normal 20 4 2 2 3" xfId="5836"/>
    <cellStyle name="Normal 20 4 2 2 3 2" xfId="34505"/>
    <cellStyle name="Normal 20 4 2 2 4" xfId="5837"/>
    <cellStyle name="Normal 20 4 2 2 5" xfId="5838"/>
    <cellStyle name="Normal 20 4 2 3" xfId="5839"/>
    <cellStyle name="Normal 20 4 2 3 2" xfId="5840"/>
    <cellStyle name="Normal 20 4 2 3 3" xfId="5841"/>
    <cellStyle name="Normal 20 4 2 4" xfId="5842"/>
    <cellStyle name="Normal 20 4 2 4 2" xfId="33239"/>
    <cellStyle name="Normal 20 4 2 5" xfId="5843"/>
    <cellStyle name="Normal 20 4 2 6" xfId="5844"/>
    <cellStyle name="Normal 20 4 3" xfId="5845"/>
    <cellStyle name="Normal 20 4 3 2" xfId="5846"/>
    <cellStyle name="Normal 20 4 3 2 2" xfId="5847"/>
    <cellStyle name="Normal 20 4 3 2 3" xfId="5848"/>
    <cellStyle name="Normal 20 4 3 3" xfId="5849"/>
    <cellStyle name="Normal 20 4 3 3 2" xfId="34804"/>
    <cellStyle name="Normal 20 4 3 4" xfId="5850"/>
    <cellStyle name="Normal 20 4 3 5" xfId="5851"/>
    <cellStyle name="Normal 20 4 4" xfId="5852"/>
    <cellStyle name="Normal 20 4 4 2" xfId="5853"/>
    <cellStyle name="Normal 20 4 4 3" xfId="5854"/>
    <cellStyle name="Normal 20 4 5" xfId="5855"/>
    <cellStyle name="Normal 20 4 5 2" xfId="33238"/>
    <cellStyle name="Normal 20 4 6" xfId="5856"/>
    <cellStyle name="Normal 20 4 7" xfId="5857"/>
    <cellStyle name="Normal 20 4 8" xfId="5858"/>
    <cellStyle name="Normal 20 5" xfId="5859"/>
    <cellStyle name="Normal 20 5 2" xfId="5860"/>
    <cellStyle name="Normal 20 5 2 2" xfId="5861"/>
    <cellStyle name="Normal 20 5 2 2 2" xfId="5862"/>
    <cellStyle name="Normal 20 5 2 2 2 2" xfId="5863"/>
    <cellStyle name="Normal 20 5 2 2 2 3" xfId="5864"/>
    <cellStyle name="Normal 20 5 2 2 3" xfId="5865"/>
    <cellStyle name="Normal 20 5 2 2 3 2" xfId="34506"/>
    <cellStyle name="Normal 20 5 2 2 4" xfId="5866"/>
    <cellStyle name="Normal 20 5 2 2 5" xfId="5867"/>
    <cellStyle name="Normal 20 5 2 3" xfId="5868"/>
    <cellStyle name="Normal 20 5 2 3 2" xfId="5869"/>
    <cellStyle name="Normal 20 5 2 3 3" xfId="5870"/>
    <cellStyle name="Normal 20 5 2 4" xfId="5871"/>
    <cellStyle name="Normal 20 5 2 4 2" xfId="33241"/>
    <cellStyle name="Normal 20 5 2 5" xfId="5872"/>
    <cellStyle name="Normal 20 5 2 6" xfId="5873"/>
    <cellStyle name="Normal 20 5 3" xfId="5874"/>
    <cellStyle name="Normal 20 5 3 2" xfId="5875"/>
    <cellStyle name="Normal 20 5 3 2 2" xfId="5876"/>
    <cellStyle name="Normal 20 5 3 2 3" xfId="5877"/>
    <cellStyle name="Normal 20 5 3 3" xfId="5878"/>
    <cellStyle name="Normal 20 5 3 3 2" xfId="34507"/>
    <cellStyle name="Normal 20 5 3 4" xfId="5879"/>
    <cellStyle name="Normal 20 5 3 5" xfId="5880"/>
    <cellStyle name="Normal 20 5 4" xfId="5881"/>
    <cellStyle name="Normal 20 5 4 2" xfId="5882"/>
    <cellStyle name="Normal 20 5 4 2 2" xfId="5883"/>
    <cellStyle name="Normal 20 5 4 2 3" xfId="5884"/>
    <cellStyle name="Normal 20 5 4 3" xfId="5885"/>
    <cellStyle name="Normal 20 5 4 3 2" xfId="35048"/>
    <cellStyle name="Normal 20 5 4 4" xfId="5886"/>
    <cellStyle name="Normal 20 5 4 5" xfId="5887"/>
    <cellStyle name="Normal 20 5 5" xfId="5888"/>
    <cellStyle name="Normal 20 5 5 2" xfId="5889"/>
    <cellStyle name="Normal 20 5 5 3" xfId="5890"/>
    <cellStyle name="Normal 20 5 6" xfId="5891"/>
    <cellStyle name="Normal 20 5 6 2" xfId="33240"/>
    <cellStyle name="Normal 20 5 7" xfId="5892"/>
    <cellStyle name="Normal 20 5 8" xfId="5893"/>
    <cellStyle name="Normal 20 5 9" xfId="5894"/>
    <cellStyle name="Normal 20 6" xfId="5895"/>
    <cellStyle name="Normal 20 6 2" xfId="5896"/>
    <cellStyle name="Normal 20 6 2 2" xfId="5897"/>
    <cellStyle name="Normal 20 6 2 2 2" xfId="5898"/>
    <cellStyle name="Normal 20 6 2 2 3" xfId="5899"/>
    <cellStyle name="Normal 20 6 2 3" xfId="5900"/>
    <cellStyle name="Normal 20 6 2 3 2" xfId="34630"/>
    <cellStyle name="Normal 20 6 2 4" xfId="5901"/>
    <cellStyle name="Normal 20 6 2 5" xfId="5902"/>
    <cellStyle name="Normal 20 6 3" xfId="5903"/>
    <cellStyle name="Normal 20 6 3 2" xfId="5904"/>
    <cellStyle name="Normal 20 6 3 3" xfId="5905"/>
    <cellStyle name="Normal 20 6 4" xfId="5906"/>
    <cellStyle name="Normal 20 6 4 2" xfId="33242"/>
    <cellStyle name="Normal 20 6 5" xfId="5907"/>
    <cellStyle name="Normal 20 6 6" xfId="5908"/>
    <cellStyle name="Normal 20 6 7" xfId="5909"/>
    <cellStyle name="Normal 20 7" xfId="5910"/>
    <cellStyle name="Normal 20 7 2" xfId="5911"/>
    <cellStyle name="Normal 20 7 2 2" xfId="5912"/>
    <cellStyle name="Normal 20 7 2 3" xfId="5913"/>
    <cellStyle name="Normal 20 7 3" xfId="5914"/>
    <cellStyle name="Normal 20 7 3 2" xfId="5915"/>
    <cellStyle name="Normal 20 7 3 2 2" xfId="5916"/>
    <cellStyle name="Normal 20 7 3 2 3" xfId="5917"/>
    <cellStyle name="Normal 20 7 3 3" xfId="5918"/>
    <cellStyle name="Normal 20 7 3 3 2" xfId="34508"/>
    <cellStyle name="Normal 20 7 3 4" xfId="5919"/>
    <cellStyle name="Normal 20 7 3 5" xfId="5920"/>
    <cellStyle name="Normal 20 7 4" xfId="5921"/>
    <cellStyle name="Normal 20 7 5" xfId="5922"/>
    <cellStyle name="Normal 20 8" xfId="5923"/>
    <cellStyle name="Normal 20 8 2" xfId="5924"/>
    <cellStyle name="Normal 20 8 2 2" xfId="5925"/>
    <cellStyle name="Normal 20 8 2 3" xfId="5926"/>
    <cellStyle name="Normal 20 8 3" xfId="5927"/>
    <cellStyle name="Normal 20 8 3 2" xfId="34052"/>
    <cellStyle name="Normal 20 8 4" xfId="5928"/>
    <cellStyle name="Normal 20 8 5" xfId="5929"/>
    <cellStyle name="Normal 20 9" xfId="5930"/>
    <cellStyle name="Normal 20 9 2" xfId="5931"/>
    <cellStyle name="Normal 20 9 2 2" xfId="5932"/>
    <cellStyle name="Normal 20 9 2 3" xfId="5933"/>
    <cellStyle name="Normal 20 9 3" xfId="5934"/>
    <cellStyle name="Normal 20 9 3 2" xfId="35046"/>
    <cellStyle name="Normal 20 9 4" xfId="5935"/>
    <cellStyle name="Normal 20 9 5" xfId="5936"/>
    <cellStyle name="Normal 21" xfId="5937"/>
    <cellStyle name="Normal 21 10" xfId="5938"/>
    <cellStyle name="Normal 21 10 2" xfId="33243"/>
    <cellStyle name="Normal 21 11" xfId="5939"/>
    <cellStyle name="Normal 21 12" xfId="5940"/>
    <cellStyle name="Normal 21 13" xfId="5941"/>
    <cellStyle name="Normal 21 2" xfId="5942"/>
    <cellStyle name="Normal 21 2 10" xfId="5943"/>
    <cellStyle name="Normal 21 2 2" xfId="5944"/>
    <cellStyle name="Normal 21 2 2 2" xfId="5945"/>
    <cellStyle name="Normal 21 2 2 2 2" xfId="5946"/>
    <cellStyle name="Normal 21 2 2 2 2 2" xfId="5947"/>
    <cellStyle name="Normal 21 2 2 2 2 3" xfId="5948"/>
    <cellStyle name="Normal 21 2 2 2 3" xfId="5949"/>
    <cellStyle name="Normal 21 2 2 2 3 2" xfId="34234"/>
    <cellStyle name="Normal 21 2 2 2 4" xfId="5950"/>
    <cellStyle name="Normal 21 2 2 2 5" xfId="5951"/>
    <cellStyle name="Normal 21 2 2 3" xfId="5952"/>
    <cellStyle name="Normal 21 2 2 3 2" xfId="5953"/>
    <cellStyle name="Normal 21 2 2 3 3" xfId="5954"/>
    <cellStyle name="Normal 21 2 2 4" xfId="5955"/>
    <cellStyle name="Normal 21 2 2 4 2" xfId="33245"/>
    <cellStyle name="Normal 21 2 2 5" xfId="5956"/>
    <cellStyle name="Normal 21 2 2 6" xfId="5957"/>
    <cellStyle name="Normal 21 2 3" xfId="5958"/>
    <cellStyle name="Normal 21 2 3 2" xfId="5959"/>
    <cellStyle name="Normal 21 2 3 2 2" xfId="5960"/>
    <cellStyle name="Normal 21 2 3 2 2 2" xfId="5961"/>
    <cellStyle name="Normal 21 2 3 2 2 3" xfId="5962"/>
    <cellStyle name="Normal 21 2 3 2 3" xfId="5963"/>
    <cellStyle name="Normal 21 2 3 2 4" xfId="5964"/>
    <cellStyle name="Normal 21 2 3 2 5" xfId="5965"/>
    <cellStyle name="Normal 21 2 3 3" xfId="5966"/>
    <cellStyle name="Normal 21 2 3 3 2" xfId="5967"/>
    <cellStyle name="Normal 21 2 3 3 2 2" xfId="5968"/>
    <cellStyle name="Normal 21 2 3 3 2 3" xfId="5969"/>
    <cellStyle name="Normal 21 2 3 3 3" xfId="5970"/>
    <cellStyle name="Normal 21 2 3 3 3 2" xfId="34235"/>
    <cellStyle name="Normal 21 2 3 3 4" xfId="5971"/>
    <cellStyle name="Normal 21 2 3 3 5" xfId="5972"/>
    <cellStyle name="Normal 21 2 3 4" xfId="5973"/>
    <cellStyle name="Normal 21 2 3 4 2" xfId="5974"/>
    <cellStyle name="Normal 21 2 3 4 3" xfId="5975"/>
    <cellStyle name="Normal 21 2 3 5" xfId="5976"/>
    <cellStyle name="Normal 21 2 3 6" xfId="5977"/>
    <cellStyle name="Normal 21 2 3 7" xfId="5978"/>
    <cellStyle name="Normal 21 2 4" xfId="5979"/>
    <cellStyle name="Normal 21 2 4 2" xfId="5980"/>
    <cellStyle name="Normal 21 2 4 2 2" xfId="5981"/>
    <cellStyle name="Normal 21 2 4 2 3" xfId="5982"/>
    <cellStyle name="Normal 21 2 4 3" xfId="5983"/>
    <cellStyle name="Normal 21 2 4 3 2" xfId="34056"/>
    <cellStyle name="Normal 21 2 4 4" xfId="5984"/>
    <cellStyle name="Normal 21 2 4 5" xfId="5985"/>
    <cellStyle name="Normal 21 2 5" xfId="5986"/>
    <cellStyle name="Normal 21 2 5 2" xfId="5987"/>
    <cellStyle name="Normal 21 2 5 2 2" xfId="5988"/>
    <cellStyle name="Normal 21 2 5 2 3" xfId="5989"/>
    <cellStyle name="Normal 21 2 5 3" xfId="5990"/>
    <cellStyle name="Normal 21 2 5 4" xfId="5991"/>
    <cellStyle name="Normal 21 2 5 5" xfId="5992"/>
    <cellStyle name="Normal 21 2 6" xfId="5993"/>
    <cellStyle name="Normal 21 2 6 2" xfId="5994"/>
    <cellStyle name="Normal 21 2 6 3" xfId="5995"/>
    <cellStyle name="Normal 21 2 7" xfId="5996"/>
    <cellStyle name="Normal 21 2 7 2" xfId="33244"/>
    <cellStyle name="Normal 21 2 8" xfId="5997"/>
    <cellStyle name="Normal 21 2 9" xfId="5998"/>
    <cellStyle name="Normal 21 3" xfId="5999"/>
    <cellStyle name="Normal 21 3 2" xfId="6000"/>
    <cellStyle name="Normal 21 3 2 2" xfId="6001"/>
    <cellStyle name="Normal 21 3 2 2 2" xfId="6002"/>
    <cellStyle name="Normal 21 3 2 2 2 2" xfId="6003"/>
    <cellStyle name="Normal 21 3 2 2 2 3" xfId="6004"/>
    <cellStyle name="Normal 21 3 2 2 3" xfId="6005"/>
    <cellStyle name="Normal 21 3 2 2 3 2" xfId="34509"/>
    <cellStyle name="Normal 21 3 2 2 4" xfId="6006"/>
    <cellStyle name="Normal 21 3 2 2 5" xfId="6007"/>
    <cellStyle name="Normal 21 3 2 3" xfId="6008"/>
    <cellStyle name="Normal 21 3 2 3 2" xfId="6009"/>
    <cellStyle name="Normal 21 3 2 3 3" xfId="6010"/>
    <cellStyle name="Normal 21 3 2 4" xfId="6011"/>
    <cellStyle name="Normal 21 3 2 4 2" xfId="33247"/>
    <cellStyle name="Normal 21 3 2 5" xfId="6012"/>
    <cellStyle name="Normal 21 3 2 6" xfId="6013"/>
    <cellStyle name="Normal 21 3 3" xfId="6014"/>
    <cellStyle name="Normal 21 3 3 2" xfId="6015"/>
    <cellStyle name="Normal 21 3 3 2 2" xfId="6016"/>
    <cellStyle name="Normal 21 3 3 2 3" xfId="6017"/>
    <cellStyle name="Normal 21 3 3 3" xfId="6018"/>
    <cellStyle name="Normal 21 3 3 3 2" xfId="6019"/>
    <cellStyle name="Normal 21 3 3 3 2 2" xfId="6020"/>
    <cellStyle name="Normal 21 3 3 3 2 3" xfId="6021"/>
    <cellStyle name="Normal 21 3 3 3 3" xfId="6022"/>
    <cellStyle name="Normal 21 3 3 3 3 2" xfId="34510"/>
    <cellStyle name="Normal 21 3 3 3 4" xfId="6023"/>
    <cellStyle name="Normal 21 3 3 3 5" xfId="6024"/>
    <cellStyle name="Normal 21 3 3 4" xfId="6025"/>
    <cellStyle name="Normal 21 3 3 5" xfId="6026"/>
    <cellStyle name="Normal 21 3 4" xfId="6027"/>
    <cellStyle name="Normal 21 3 4 2" xfId="6028"/>
    <cellStyle name="Normal 21 3 4 2 2" xfId="6029"/>
    <cellStyle name="Normal 21 3 4 2 3" xfId="6030"/>
    <cellStyle name="Normal 21 3 4 3" xfId="6031"/>
    <cellStyle name="Normal 21 3 4 3 2" xfId="34057"/>
    <cellStyle name="Normal 21 3 4 4" xfId="6032"/>
    <cellStyle name="Normal 21 3 4 5" xfId="6033"/>
    <cellStyle name="Normal 21 3 5" xfId="6034"/>
    <cellStyle name="Normal 21 3 5 2" xfId="6035"/>
    <cellStyle name="Normal 21 3 5 2 2" xfId="6036"/>
    <cellStyle name="Normal 21 3 5 2 3" xfId="6037"/>
    <cellStyle name="Normal 21 3 5 3" xfId="6038"/>
    <cellStyle name="Normal 21 3 5 4" xfId="6039"/>
    <cellStyle name="Normal 21 3 5 5" xfId="6040"/>
    <cellStyle name="Normal 21 3 6" xfId="6041"/>
    <cellStyle name="Normal 21 3 6 2" xfId="33246"/>
    <cellStyle name="Normal 21 3 7" xfId="6042"/>
    <cellStyle name="Normal 21 3 8" xfId="6043"/>
    <cellStyle name="Normal 21 3 9" xfId="6044"/>
    <cellStyle name="Normal 21 4" xfId="6045"/>
    <cellStyle name="Normal 21 4 2" xfId="6046"/>
    <cellStyle name="Normal 21 4 2 2" xfId="6047"/>
    <cellStyle name="Normal 21 4 2 2 2" xfId="6048"/>
    <cellStyle name="Normal 21 4 2 2 2 2" xfId="6049"/>
    <cellStyle name="Normal 21 4 2 2 2 3" xfId="6050"/>
    <cellStyle name="Normal 21 4 2 2 3" xfId="6051"/>
    <cellStyle name="Normal 21 4 2 2 3 2" xfId="34855"/>
    <cellStyle name="Normal 21 4 2 2 4" xfId="6052"/>
    <cellStyle name="Normal 21 4 2 2 5" xfId="6053"/>
    <cellStyle name="Normal 21 4 2 3" xfId="6054"/>
    <cellStyle name="Normal 21 4 2 3 2" xfId="6055"/>
    <cellStyle name="Normal 21 4 2 3 3" xfId="6056"/>
    <cellStyle name="Normal 21 4 2 4" xfId="6057"/>
    <cellStyle name="Normal 21 4 2 4 2" xfId="33249"/>
    <cellStyle name="Normal 21 4 2 5" xfId="6058"/>
    <cellStyle name="Normal 21 4 2 6" xfId="6059"/>
    <cellStyle name="Normal 21 4 3" xfId="6060"/>
    <cellStyle name="Normal 21 4 3 2" xfId="6061"/>
    <cellStyle name="Normal 21 4 3 2 2" xfId="6062"/>
    <cellStyle name="Normal 21 4 3 2 3" xfId="6063"/>
    <cellStyle name="Normal 21 4 3 3" xfId="6064"/>
    <cellStyle name="Normal 21 4 3 3 2" xfId="34236"/>
    <cellStyle name="Normal 21 4 3 4" xfId="6065"/>
    <cellStyle name="Normal 21 4 3 5" xfId="6066"/>
    <cellStyle name="Normal 21 4 4" xfId="6067"/>
    <cellStyle name="Normal 21 4 4 2" xfId="6068"/>
    <cellStyle name="Normal 21 4 4 2 2" xfId="6069"/>
    <cellStyle name="Normal 21 4 4 2 3" xfId="6070"/>
    <cellStyle name="Normal 21 4 4 3" xfId="6071"/>
    <cellStyle name="Normal 21 4 4 4" xfId="6072"/>
    <cellStyle name="Normal 21 4 4 5" xfId="6073"/>
    <cellStyle name="Normal 21 4 5" xfId="6074"/>
    <cellStyle name="Normal 21 4 5 2" xfId="6075"/>
    <cellStyle name="Normal 21 4 5 3" xfId="6076"/>
    <cellStyle name="Normal 21 4 6" xfId="6077"/>
    <cellStyle name="Normal 21 4 6 2" xfId="33248"/>
    <cellStyle name="Normal 21 4 7" xfId="6078"/>
    <cellStyle name="Normal 21 4 8" xfId="6079"/>
    <cellStyle name="Normal 21 4 9" xfId="6080"/>
    <cellStyle name="Normal 21 5" xfId="6081"/>
    <cellStyle name="Normal 21 5 2" xfId="6082"/>
    <cellStyle name="Normal 21 5 2 2" xfId="6083"/>
    <cellStyle name="Normal 21 5 2 2 2" xfId="6084"/>
    <cellStyle name="Normal 21 5 2 2 2 2" xfId="6085"/>
    <cellStyle name="Normal 21 5 2 2 2 3" xfId="6086"/>
    <cellStyle name="Normal 21 5 2 2 3" xfId="6087"/>
    <cellStyle name="Normal 21 5 2 2 3 2" xfId="34511"/>
    <cellStyle name="Normal 21 5 2 2 4" xfId="6088"/>
    <cellStyle name="Normal 21 5 2 2 5" xfId="6089"/>
    <cellStyle name="Normal 21 5 2 3" xfId="6090"/>
    <cellStyle name="Normal 21 5 2 3 2" xfId="6091"/>
    <cellStyle name="Normal 21 5 2 3 3" xfId="6092"/>
    <cellStyle name="Normal 21 5 2 4" xfId="6093"/>
    <cellStyle name="Normal 21 5 2 4 2" xfId="33251"/>
    <cellStyle name="Normal 21 5 2 5" xfId="6094"/>
    <cellStyle name="Normal 21 5 2 6" xfId="6095"/>
    <cellStyle name="Normal 21 5 3" xfId="6096"/>
    <cellStyle name="Normal 21 5 3 2" xfId="6097"/>
    <cellStyle name="Normal 21 5 3 2 2" xfId="6098"/>
    <cellStyle name="Normal 21 5 3 2 3" xfId="6099"/>
    <cellStyle name="Normal 21 5 3 3" xfId="6100"/>
    <cellStyle name="Normal 21 5 3 3 2" xfId="34512"/>
    <cellStyle name="Normal 21 5 3 4" xfId="6101"/>
    <cellStyle name="Normal 21 5 3 5" xfId="6102"/>
    <cellStyle name="Normal 21 5 4" xfId="6103"/>
    <cellStyle name="Normal 21 5 4 2" xfId="6104"/>
    <cellStyle name="Normal 21 5 4 3" xfId="6105"/>
    <cellStyle name="Normal 21 5 5" xfId="6106"/>
    <cellStyle name="Normal 21 5 5 2" xfId="33250"/>
    <cellStyle name="Normal 21 5 6" xfId="6107"/>
    <cellStyle name="Normal 21 5 7" xfId="6108"/>
    <cellStyle name="Normal 21 6" xfId="6109"/>
    <cellStyle name="Normal 21 6 2" xfId="6110"/>
    <cellStyle name="Normal 21 6 2 2" xfId="6111"/>
    <cellStyle name="Normal 21 6 2 2 2" xfId="6112"/>
    <cellStyle name="Normal 21 6 2 2 3" xfId="6113"/>
    <cellStyle name="Normal 21 6 2 3" xfId="6114"/>
    <cellStyle name="Normal 21 6 2 3 2" xfId="34805"/>
    <cellStyle name="Normal 21 6 2 4" xfId="6115"/>
    <cellStyle name="Normal 21 6 2 5" xfId="6116"/>
    <cellStyle name="Normal 21 6 3" xfId="6117"/>
    <cellStyle name="Normal 21 6 3 2" xfId="6118"/>
    <cellStyle name="Normal 21 6 3 3" xfId="6119"/>
    <cellStyle name="Normal 21 6 4" xfId="6120"/>
    <cellStyle name="Normal 21 6 4 2" xfId="33252"/>
    <cellStyle name="Normal 21 6 5" xfId="6121"/>
    <cellStyle name="Normal 21 6 6" xfId="6122"/>
    <cellStyle name="Normal 21 7" xfId="6123"/>
    <cellStyle name="Normal 21 7 2" xfId="6124"/>
    <cellStyle name="Normal 21 7 2 2" xfId="6125"/>
    <cellStyle name="Normal 21 7 2 2 2" xfId="6126"/>
    <cellStyle name="Normal 21 7 2 2 3" xfId="6127"/>
    <cellStyle name="Normal 21 7 2 3" xfId="6128"/>
    <cellStyle name="Normal 21 7 2 4" xfId="6129"/>
    <cellStyle name="Normal 21 7 2 5" xfId="6130"/>
    <cellStyle name="Normal 21 7 3" xfId="6131"/>
    <cellStyle name="Normal 21 7 3 2" xfId="6132"/>
    <cellStyle name="Normal 21 7 3 2 2" xfId="6133"/>
    <cellStyle name="Normal 21 7 3 2 3" xfId="6134"/>
    <cellStyle name="Normal 21 7 3 3" xfId="6135"/>
    <cellStyle name="Normal 21 7 3 3 2" xfId="34856"/>
    <cellStyle name="Normal 21 7 3 4" xfId="6136"/>
    <cellStyle name="Normal 21 7 3 5" xfId="6137"/>
    <cellStyle name="Normal 21 7 4" xfId="6138"/>
    <cellStyle name="Normal 21 7 4 2" xfId="6139"/>
    <cellStyle name="Normal 21 7 4 3" xfId="6140"/>
    <cellStyle name="Normal 21 7 5" xfId="6141"/>
    <cellStyle name="Normal 21 7 6" xfId="6142"/>
    <cellStyle name="Normal 21 7 7" xfId="6143"/>
    <cellStyle name="Normal 21 8" xfId="6144"/>
    <cellStyle name="Normal 21 8 2" xfId="6145"/>
    <cellStyle name="Normal 21 8 2 2" xfId="6146"/>
    <cellStyle name="Normal 21 8 2 3" xfId="6147"/>
    <cellStyle name="Normal 21 8 3" xfId="6148"/>
    <cellStyle name="Normal 21 8 3 2" xfId="34055"/>
    <cellStyle name="Normal 21 8 4" xfId="6149"/>
    <cellStyle name="Normal 21 8 5" xfId="6150"/>
    <cellStyle name="Normal 21 9" xfId="6151"/>
    <cellStyle name="Normal 21 9 2" xfId="6152"/>
    <cellStyle name="Normal 21 9 2 2" xfId="6153"/>
    <cellStyle name="Normal 21 9 2 3" xfId="6154"/>
    <cellStyle name="Normal 21 9 3" xfId="6155"/>
    <cellStyle name="Normal 21 9 4" xfId="6156"/>
    <cellStyle name="Normal 21 9 5" xfId="6157"/>
    <cellStyle name="Normal 22" xfId="6158"/>
    <cellStyle name="Normal 22 10" xfId="6159"/>
    <cellStyle name="Normal 22 10 2" xfId="33253"/>
    <cellStyle name="Normal 22 11" xfId="6160"/>
    <cellStyle name="Normal 22 12" xfId="6161"/>
    <cellStyle name="Normal 22 13" xfId="6162"/>
    <cellStyle name="Normal 22 2" xfId="6163"/>
    <cellStyle name="Normal 22 2 2" xfId="6164"/>
    <cellStyle name="Normal 22 2 2 2" xfId="6165"/>
    <cellStyle name="Normal 22 2 2 2 2" xfId="6166"/>
    <cellStyle name="Normal 22 2 2 2 2 2" xfId="6167"/>
    <cellStyle name="Normal 22 2 2 2 2 3" xfId="6168"/>
    <cellStyle name="Normal 22 2 2 2 3" xfId="6169"/>
    <cellStyle name="Normal 22 2 2 2 3 2" xfId="34513"/>
    <cellStyle name="Normal 22 2 2 2 4" xfId="6170"/>
    <cellStyle name="Normal 22 2 2 2 5" xfId="6171"/>
    <cellStyle name="Normal 22 2 2 3" xfId="6172"/>
    <cellStyle name="Normal 22 2 2 3 2" xfId="6173"/>
    <cellStyle name="Normal 22 2 2 3 3" xfId="6174"/>
    <cellStyle name="Normal 22 2 2 4" xfId="6175"/>
    <cellStyle name="Normal 22 2 2 4 2" xfId="33255"/>
    <cellStyle name="Normal 22 2 2 5" xfId="6176"/>
    <cellStyle name="Normal 22 2 2 6" xfId="6177"/>
    <cellStyle name="Normal 22 2 3" xfId="6178"/>
    <cellStyle name="Normal 22 2 3 2" xfId="6179"/>
    <cellStyle name="Normal 22 2 3 2 2" xfId="6180"/>
    <cellStyle name="Normal 22 2 3 2 3" xfId="6181"/>
    <cellStyle name="Normal 22 2 3 3" xfId="6182"/>
    <cellStyle name="Normal 22 2 3 3 2" xfId="34514"/>
    <cellStyle name="Normal 22 2 3 4" xfId="6183"/>
    <cellStyle name="Normal 22 2 3 5" xfId="6184"/>
    <cellStyle name="Normal 22 2 4" xfId="6185"/>
    <cellStyle name="Normal 22 2 4 2" xfId="6186"/>
    <cellStyle name="Normal 22 2 4 3" xfId="6187"/>
    <cellStyle name="Normal 22 2 5" xfId="6188"/>
    <cellStyle name="Normal 22 2 5 2" xfId="33254"/>
    <cellStyle name="Normal 22 2 6" xfId="6189"/>
    <cellStyle name="Normal 22 2 7" xfId="6190"/>
    <cellStyle name="Normal 22 3" xfId="6191"/>
    <cellStyle name="Normal 22 3 2" xfId="6192"/>
    <cellStyle name="Normal 22 3 2 2" xfId="6193"/>
    <cellStyle name="Normal 22 3 2 2 2" xfId="6194"/>
    <cellStyle name="Normal 22 3 2 2 2 2" xfId="6195"/>
    <cellStyle name="Normal 22 3 2 2 2 3" xfId="6196"/>
    <cellStyle name="Normal 22 3 2 2 3" xfId="6197"/>
    <cellStyle name="Normal 22 3 2 2 3 2" xfId="34857"/>
    <cellStyle name="Normal 22 3 2 2 4" xfId="6198"/>
    <cellStyle name="Normal 22 3 2 2 5" xfId="6199"/>
    <cellStyle name="Normal 22 3 2 3" xfId="6200"/>
    <cellStyle name="Normal 22 3 2 3 2" xfId="6201"/>
    <cellStyle name="Normal 22 3 2 3 3" xfId="6202"/>
    <cellStyle name="Normal 22 3 2 4" xfId="6203"/>
    <cellStyle name="Normal 22 3 2 4 2" xfId="33257"/>
    <cellStyle name="Normal 22 3 2 5" xfId="6204"/>
    <cellStyle name="Normal 22 3 2 6" xfId="6205"/>
    <cellStyle name="Normal 22 3 3" xfId="6206"/>
    <cellStyle name="Normal 22 3 3 2" xfId="6207"/>
    <cellStyle name="Normal 22 3 3 2 2" xfId="6208"/>
    <cellStyle name="Normal 22 3 3 2 3" xfId="6209"/>
    <cellStyle name="Normal 22 3 3 3" xfId="6210"/>
    <cellStyle name="Normal 22 3 3 3 2" xfId="34237"/>
    <cellStyle name="Normal 22 3 3 4" xfId="6211"/>
    <cellStyle name="Normal 22 3 3 5" xfId="6212"/>
    <cellStyle name="Normal 22 3 4" xfId="6213"/>
    <cellStyle name="Normal 22 3 4 2" xfId="6214"/>
    <cellStyle name="Normal 22 3 4 3" xfId="6215"/>
    <cellStyle name="Normal 22 3 5" xfId="6216"/>
    <cellStyle name="Normal 22 3 5 2" xfId="33256"/>
    <cellStyle name="Normal 22 3 6" xfId="6217"/>
    <cellStyle name="Normal 22 3 7" xfId="6218"/>
    <cellStyle name="Normal 22 4" xfId="6219"/>
    <cellStyle name="Normal 22 4 2" xfId="6220"/>
    <cellStyle name="Normal 22 4 2 2" xfId="6221"/>
    <cellStyle name="Normal 22 4 2 2 2" xfId="6222"/>
    <cellStyle name="Normal 22 4 2 2 2 2" xfId="6223"/>
    <cellStyle name="Normal 22 4 2 2 2 3" xfId="6224"/>
    <cellStyle name="Normal 22 4 2 2 3" xfId="6225"/>
    <cellStyle name="Normal 22 4 2 2 3 2" xfId="34806"/>
    <cellStyle name="Normal 22 4 2 2 4" xfId="6226"/>
    <cellStyle name="Normal 22 4 2 2 5" xfId="6227"/>
    <cellStyle name="Normal 22 4 2 3" xfId="6228"/>
    <cellStyle name="Normal 22 4 2 3 2" xfId="6229"/>
    <cellStyle name="Normal 22 4 2 3 3" xfId="6230"/>
    <cellStyle name="Normal 22 4 2 4" xfId="6231"/>
    <cellStyle name="Normal 22 4 2 4 2" xfId="33259"/>
    <cellStyle name="Normal 22 4 2 5" xfId="6232"/>
    <cellStyle name="Normal 22 4 2 6" xfId="6233"/>
    <cellStyle name="Normal 22 4 3" xfId="6234"/>
    <cellStyle name="Normal 22 4 3 2" xfId="6235"/>
    <cellStyle name="Normal 22 4 3 2 2" xfId="6236"/>
    <cellStyle name="Normal 22 4 3 2 3" xfId="6237"/>
    <cellStyle name="Normal 22 4 3 3" xfId="6238"/>
    <cellStyle name="Normal 22 4 3 3 2" xfId="34858"/>
    <cellStyle name="Normal 22 4 3 4" xfId="6239"/>
    <cellStyle name="Normal 22 4 3 5" xfId="6240"/>
    <cellStyle name="Normal 22 4 4" xfId="6241"/>
    <cellStyle name="Normal 22 4 4 2" xfId="6242"/>
    <cellStyle name="Normal 22 4 4 3" xfId="6243"/>
    <cellStyle name="Normal 22 4 5" xfId="6244"/>
    <cellStyle name="Normal 22 4 5 2" xfId="33258"/>
    <cellStyle name="Normal 22 4 6" xfId="6245"/>
    <cellStyle name="Normal 22 4 7" xfId="6246"/>
    <cellStyle name="Normal 22 5" xfId="6247"/>
    <cellStyle name="Normal 22 5 2" xfId="6248"/>
    <cellStyle name="Normal 22 5 2 2" xfId="6249"/>
    <cellStyle name="Normal 22 5 2 2 2" xfId="6250"/>
    <cellStyle name="Normal 22 5 2 2 2 2" xfId="6251"/>
    <cellStyle name="Normal 22 5 2 2 2 3" xfId="6252"/>
    <cellStyle name="Normal 22 5 2 2 3" xfId="6253"/>
    <cellStyle name="Normal 22 5 2 2 3 2" xfId="34515"/>
    <cellStyle name="Normal 22 5 2 2 4" xfId="6254"/>
    <cellStyle name="Normal 22 5 2 2 5" xfId="6255"/>
    <cellStyle name="Normal 22 5 2 3" xfId="6256"/>
    <cellStyle name="Normal 22 5 2 3 2" xfId="6257"/>
    <cellStyle name="Normal 22 5 2 3 3" xfId="6258"/>
    <cellStyle name="Normal 22 5 2 4" xfId="6259"/>
    <cellStyle name="Normal 22 5 2 4 2" xfId="33261"/>
    <cellStyle name="Normal 22 5 2 5" xfId="6260"/>
    <cellStyle name="Normal 22 5 2 6" xfId="6261"/>
    <cellStyle name="Normal 22 5 3" xfId="6262"/>
    <cellStyle name="Normal 22 5 3 2" xfId="6263"/>
    <cellStyle name="Normal 22 5 3 2 2" xfId="6264"/>
    <cellStyle name="Normal 22 5 3 2 3" xfId="6265"/>
    <cellStyle name="Normal 22 5 3 3" xfId="6266"/>
    <cellStyle name="Normal 22 5 3 3 2" xfId="34849"/>
    <cellStyle name="Normal 22 5 3 4" xfId="6267"/>
    <cellStyle name="Normal 22 5 3 5" xfId="6268"/>
    <cellStyle name="Normal 22 5 4" xfId="6269"/>
    <cellStyle name="Normal 22 5 4 2" xfId="6270"/>
    <cellStyle name="Normal 22 5 4 3" xfId="6271"/>
    <cellStyle name="Normal 22 5 5" xfId="6272"/>
    <cellStyle name="Normal 22 5 5 2" xfId="33260"/>
    <cellStyle name="Normal 22 5 6" xfId="6273"/>
    <cellStyle name="Normal 22 5 7" xfId="6274"/>
    <cellStyle name="Normal 22 6" xfId="6275"/>
    <cellStyle name="Normal 22 6 2" xfId="6276"/>
    <cellStyle name="Normal 22 6 2 2" xfId="6277"/>
    <cellStyle name="Normal 22 6 2 2 2" xfId="6278"/>
    <cellStyle name="Normal 22 6 2 2 3" xfId="6279"/>
    <cellStyle name="Normal 22 6 2 3" xfId="6280"/>
    <cellStyle name="Normal 22 6 2 3 2" xfId="34238"/>
    <cellStyle name="Normal 22 6 2 4" xfId="6281"/>
    <cellStyle name="Normal 22 6 2 5" xfId="6282"/>
    <cellStyle name="Normal 22 6 3" xfId="6283"/>
    <cellStyle name="Normal 22 6 3 2" xfId="6284"/>
    <cellStyle name="Normal 22 6 3 3" xfId="6285"/>
    <cellStyle name="Normal 22 6 4" xfId="6286"/>
    <cellStyle name="Normal 22 6 4 2" xfId="33262"/>
    <cellStyle name="Normal 22 6 5" xfId="6287"/>
    <cellStyle name="Normal 22 6 6" xfId="6288"/>
    <cellStyle name="Normal 22 7" xfId="6289"/>
    <cellStyle name="Normal 22 7 2" xfId="6290"/>
    <cellStyle name="Normal 22 7 2 2" xfId="6291"/>
    <cellStyle name="Normal 22 7 2 3" xfId="6292"/>
    <cellStyle name="Normal 22 7 3" xfId="6293"/>
    <cellStyle name="Normal 22 7 3 2" xfId="34516"/>
    <cellStyle name="Normal 22 7 4" xfId="6294"/>
    <cellStyle name="Normal 22 7 5" xfId="6295"/>
    <cellStyle name="Normal 22 8" xfId="6296"/>
    <cellStyle name="Normal 22 8 2" xfId="6297"/>
    <cellStyle name="Normal 22 8 2 2" xfId="6298"/>
    <cellStyle name="Normal 22 8 2 3" xfId="6299"/>
    <cellStyle name="Normal 22 8 3" xfId="6300"/>
    <cellStyle name="Normal 22 8 4" xfId="6301"/>
    <cellStyle name="Normal 22 8 5" xfId="6302"/>
    <cellStyle name="Normal 22 9" xfId="6303"/>
    <cellStyle name="Normal 22 9 2" xfId="6304"/>
    <cellStyle name="Normal 22 9 3" xfId="6305"/>
    <cellStyle name="Normal 23" xfId="6306"/>
    <cellStyle name="Normal 23 10" xfId="6307"/>
    <cellStyle name="Normal 23 10 2" xfId="33263"/>
    <cellStyle name="Normal 23 11" xfId="6308"/>
    <cellStyle name="Normal 23 12" xfId="6309"/>
    <cellStyle name="Normal 23 13" xfId="6310"/>
    <cellStyle name="Normal 23 2" xfId="6311"/>
    <cellStyle name="Normal 23 2 2" xfId="6312"/>
    <cellStyle name="Normal 23 2 2 2" xfId="6313"/>
    <cellStyle name="Normal 23 2 2 2 2" xfId="6314"/>
    <cellStyle name="Normal 23 2 2 2 2 2" xfId="6315"/>
    <cellStyle name="Normal 23 2 2 2 2 3" xfId="6316"/>
    <cellStyle name="Normal 23 2 2 2 3" xfId="6317"/>
    <cellStyle name="Normal 23 2 2 2 3 2" xfId="34517"/>
    <cellStyle name="Normal 23 2 2 2 4" xfId="6318"/>
    <cellStyle name="Normal 23 2 2 2 5" xfId="6319"/>
    <cellStyle name="Normal 23 2 2 3" xfId="6320"/>
    <cellStyle name="Normal 23 2 2 3 2" xfId="6321"/>
    <cellStyle name="Normal 23 2 2 3 3" xfId="6322"/>
    <cellStyle name="Normal 23 2 2 4" xfId="6323"/>
    <cellStyle name="Normal 23 2 2 4 2" xfId="33265"/>
    <cellStyle name="Normal 23 2 2 5" xfId="6324"/>
    <cellStyle name="Normal 23 2 2 6" xfId="6325"/>
    <cellStyle name="Normal 23 2 3" xfId="6326"/>
    <cellStyle name="Normal 23 2 3 2" xfId="6327"/>
    <cellStyle name="Normal 23 2 3 2 2" xfId="6328"/>
    <cellStyle name="Normal 23 2 3 2 3" xfId="6329"/>
    <cellStyle name="Normal 23 2 3 3" xfId="6330"/>
    <cellStyle name="Normal 23 2 3 3 2" xfId="34239"/>
    <cellStyle name="Normal 23 2 3 4" xfId="6331"/>
    <cellStyle name="Normal 23 2 3 5" xfId="6332"/>
    <cellStyle name="Normal 23 2 4" xfId="6333"/>
    <cellStyle name="Normal 23 2 4 2" xfId="6334"/>
    <cellStyle name="Normal 23 2 4 3" xfId="6335"/>
    <cellStyle name="Normal 23 2 5" xfId="6336"/>
    <cellStyle name="Normal 23 2 5 2" xfId="33264"/>
    <cellStyle name="Normal 23 2 6" xfId="6337"/>
    <cellStyle name="Normal 23 2 7" xfId="6338"/>
    <cellStyle name="Normal 23 3" xfId="6339"/>
    <cellStyle name="Normal 23 3 2" xfId="6340"/>
    <cellStyle name="Normal 23 3 2 2" xfId="6341"/>
    <cellStyle name="Normal 23 3 2 2 2" xfId="6342"/>
    <cellStyle name="Normal 23 3 2 2 2 2" xfId="6343"/>
    <cellStyle name="Normal 23 3 2 2 2 3" xfId="6344"/>
    <cellStyle name="Normal 23 3 2 2 3" xfId="6345"/>
    <cellStyle name="Normal 23 3 2 2 3 2" xfId="34240"/>
    <cellStyle name="Normal 23 3 2 2 4" xfId="6346"/>
    <cellStyle name="Normal 23 3 2 2 5" xfId="6347"/>
    <cellStyle name="Normal 23 3 2 3" xfId="6348"/>
    <cellStyle name="Normal 23 3 2 3 2" xfId="6349"/>
    <cellStyle name="Normal 23 3 2 3 3" xfId="6350"/>
    <cellStyle name="Normal 23 3 2 4" xfId="6351"/>
    <cellStyle name="Normal 23 3 2 4 2" xfId="33267"/>
    <cellStyle name="Normal 23 3 2 5" xfId="6352"/>
    <cellStyle name="Normal 23 3 2 6" xfId="6353"/>
    <cellStyle name="Normal 23 3 3" xfId="6354"/>
    <cellStyle name="Normal 23 3 3 2" xfId="6355"/>
    <cellStyle name="Normal 23 3 3 2 2" xfId="6356"/>
    <cellStyle name="Normal 23 3 3 2 3" xfId="6357"/>
    <cellStyle name="Normal 23 3 3 3" xfId="6358"/>
    <cellStyle name="Normal 23 3 3 3 2" xfId="34241"/>
    <cellStyle name="Normal 23 3 3 4" xfId="6359"/>
    <cellStyle name="Normal 23 3 3 5" xfId="6360"/>
    <cellStyle name="Normal 23 3 4" xfId="6361"/>
    <cellStyle name="Normal 23 3 4 2" xfId="6362"/>
    <cellStyle name="Normal 23 3 4 3" xfId="6363"/>
    <cellStyle name="Normal 23 3 5" xfId="6364"/>
    <cellStyle name="Normal 23 3 5 2" xfId="33266"/>
    <cellStyle name="Normal 23 3 6" xfId="6365"/>
    <cellStyle name="Normal 23 3 7" xfId="6366"/>
    <cellStyle name="Normal 23 4" xfId="6367"/>
    <cellStyle name="Normal 23 4 2" xfId="6368"/>
    <cellStyle name="Normal 23 4 2 2" xfId="6369"/>
    <cellStyle name="Normal 23 4 2 2 2" xfId="6370"/>
    <cellStyle name="Normal 23 4 2 2 2 2" xfId="6371"/>
    <cellStyle name="Normal 23 4 2 2 2 3" xfId="6372"/>
    <cellStyle name="Normal 23 4 2 2 3" xfId="6373"/>
    <cellStyle name="Normal 23 4 2 2 3 2" xfId="34518"/>
    <cellStyle name="Normal 23 4 2 2 4" xfId="6374"/>
    <cellStyle name="Normal 23 4 2 2 5" xfId="6375"/>
    <cellStyle name="Normal 23 4 2 3" xfId="6376"/>
    <cellStyle name="Normal 23 4 2 3 2" xfId="6377"/>
    <cellStyle name="Normal 23 4 2 3 3" xfId="6378"/>
    <cellStyle name="Normal 23 4 2 4" xfId="6379"/>
    <cellStyle name="Normal 23 4 2 4 2" xfId="33269"/>
    <cellStyle name="Normal 23 4 2 5" xfId="6380"/>
    <cellStyle name="Normal 23 4 2 6" xfId="6381"/>
    <cellStyle name="Normal 23 4 3" xfId="6382"/>
    <cellStyle name="Normal 23 4 3 2" xfId="6383"/>
    <cellStyle name="Normal 23 4 3 2 2" xfId="6384"/>
    <cellStyle name="Normal 23 4 3 2 3" xfId="6385"/>
    <cellStyle name="Normal 23 4 3 3" xfId="6386"/>
    <cellStyle name="Normal 23 4 3 3 2" xfId="34242"/>
    <cellStyle name="Normal 23 4 3 4" xfId="6387"/>
    <cellStyle name="Normal 23 4 3 5" xfId="6388"/>
    <cellStyle name="Normal 23 4 4" xfId="6389"/>
    <cellStyle name="Normal 23 4 4 2" xfId="6390"/>
    <cellStyle name="Normal 23 4 4 3" xfId="6391"/>
    <cellStyle name="Normal 23 4 5" xfId="6392"/>
    <cellStyle name="Normal 23 4 5 2" xfId="33268"/>
    <cellStyle name="Normal 23 4 6" xfId="6393"/>
    <cellStyle name="Normal 23 4 7" xfId="6394"/>
    <cellStyle name="Normal 23 5" xfId="6395"/>
    <cellStyle name="Normal 23 5 2" xfId="6396"/>
    <cellStyle name="Normal 23 5 2 2" xfId="6397"/>
    <cellStyle name="Normal 23 5 2 2 2" xfId="6398"/>
    <cellStyle name="Normal 23 5 2 2 2 2" xfId="6399"/>
    <cellStyle name="Normal 23 5 2 2 2 3" xfId="6400"/>
    <cellStyle name="Normal 23 5 2 2 3" xfId="6401"/>
    <cellStyle name="Normal 23 5 2 2 3 2" xfId="34243"/>
    <cellStyle name="Normal 23 5 2 2 4" xfId="6402"/>
    <cellStyle name="Normal 23 5 2 2 5" xfId="6403"/>
    <cellStyle name="Normal 23 5 2 3" xfId="6404"/>
    <cellStyle name="Normal 23 5 2 3 2" xfId="6405"/>
    <cellStyle name="Normal 23 5 2 3 3" xfId="6406"/>
    <cellStyle name="Normal 23 5 2 4" xfId="6407"/>
    <cellStyle name="Normal 23 5 2 4 2" xfId="33271"/>
    <cellStyle name="Normal 23 5 2 5" xfId="6408"/>
    <cellStyle name="Normal 23 5 2 6" xfId="6409"/>
    <cellStyle name="Normal 23 5 3" xfId="6410"/>
    <cellStyle name="Normal 23 5 3 2" xfId="6411"/>
    <cellStyle name="Normal 23 5 3 2 2" xfId="6412"/>
    <cellStyle name="Normal 23 5 3 2 3" xfId="6413"/>
    <cellStyle name="Normal 23 5 3 3" xfId="6414"/>
    <cellStyle name="Normal 23 5 3 3 2" xfId="34519"/>
    <cellStyle name="Normal 23 5 3 4" xfId="6415"/>
    <cellStyle name="Normal 23 5 3 5" xfId="6416"/>
    <cellStyle name="Normal 23 5 4" xfId="6417"/>
    <cellStyle name="Normal 23 5 4 2" xfId="6418"/>
    <cellStyle name="Normal 23 5 4 3" xfId="6419"/>
    <cellStyle name="Normal 23 5 5" xfId="6420"/>
    <cellStyle name="Normal 23 5 5 2" xfId="33270"/>
    <cellStyle name="Normal 23 5 6" xfId="6421"/>
    <cellStyle name="Normal 23 5 7" xfId="6422"/>
    <cellStyle name="Normal 23 6" xfId="6423"/>
    <cellStyle name="Normal 23 6 2" xfId="6424"/>
    <cellStyle name="Normal 23 6 2 2" xfId="6425"/>
    <cellStyle name="Normal 23 6 2 2 2" xfId="6426"/>
    <cellStyle name="Normal 23 6 2 2 3" xfId="6427"/>
    <cellStyle name="Normal 23 6 2 3" xfId="6428"/>
    <cellStyle name="Normal 23 6 2 3 2" xfId="34520"/>
    <cellStyle name="Normal 23 6 2 4" xfId="6429"/>
    <cellStyle name="Normal 23 6 2 5" xfId="6430"/>
    <cellStyle name="Normal 23 6 3" xfId="6431"/>
    <cellStyle name="Normal 23 6 3 2" xfId="6432"/>
    <cellStyle name="Normal 23 6 3 3" xfId="6433"/>
    <cellStyle name="Normal 23 6 4" xfId="6434"/>
    <cellStyle name="Normal 23 6 4 2" xfId="33272"/>
    <cellStyle name="Normal 23 6 5" xfId="6435"/>
    <cellStyle name="Normal 23 6 6" xfId="6436"/>
    <cellStyle name="Normal 23 7" xfId="6437"/>
    <cellStyle name="Normal 23 7 2" xfId="6438"/>
    <cellStyle name="Normal 23 7 2 2" xfId="6439"/>
    <cellStyle name="Normal 23 7 2 3" xfId="6440"/>
    <cellStyle name="Normal 23 7 3" xfId="6441"/>
    <cellStyle name="Normal 23 7 3 2" xfId="34521"/>
    <cellStyle name="Normal 23 7 4" xfId="6442"/>
    <cellStyle name="Normal 23 7 5" xfId="6443"/>
    <cellStyle name="Normal 23 8" xfId="6444"/>
    <cellStyle name="Normal 23 8 2" xfId="6445"/>
    <cellStyle name="Normal 23 8 2 2" xfId="6446"/>
    <cellStyle name="Normal 23 8 2 3" xfId="6447"/>
    <cellStyle name="Normal 23 8 3" xfId="6448"/>
    <cellStyle name="Normal 23 8 4" xfId="6449"/>
    <cellStyle name="Normal 23 8 5" xfId="6450"/>
    <cellStyle name="Normal 23 9" xfId="6451"/>
    <cellStyle name="Normal 23 9 2" xfId="6452"/>
    <cellStyle name="Normal 23 9 3" xfId="6453"/>
    <cellStyle name="Normal 24" xfId="6454"/>
    <cellStyle name="Normal 24 2" xfId="6455"/>
    <cellStyle name="Normal 24 2 2" xfId="6456"/>
    <cellStyle name="Normal 24 2 2 2" xfId="6457"/>
    <cellStyle name="Normal 24 2 2 3" xfId="6458"/>
    <cellStyle name="Normal 24 2 3" xfId="6459"/>
    <cellStyle name="Normal 24 2 4" xfId="6460"/>
    <cellStyle name="Normal 24 2 5" xfId="6461"/>
    <cellStyle name="Normal 24 3" xfId="6462"/>
    <cellStyle name="Normal 24 3 2" xfId="6463"/>
    <cellStyle name="Normal 24 3 3" xfId="6464"/>
    <cellStyle name="Normal 24 4" xfId="6465"/>
    <cellStyle name="Normal 24 5" xfId="6466"/>
    <cellStyle name="Normal 24 6" xfId="6467"/>
    <cellStyle name="Normal 24 7" xfId="6468"/>
    <cellStyle name="Normal 25" xfId="6469"/>
    <cellStyle name="Normal 25 10" xfId="6470"/>
    <cellStyle name="Normal 25 11" xfId="6471"/>
    <cellStyle name="Normal 25 2" xfId="6472"/>
    <cellStyle name="Normal 25 2 2" xfId="6473"/>
    <cellStyle name="Normal 25 2 2 2" xfId="6474"/>
    <cellStyle name="Normal 25 2 2 2 2" xfId="6475"/>
    <cellStyle name="Normal 25 2 2 2 3" xfId="6476"/>
    <cellStyle name="Normal 25 2 2 3" xfId="6477"/>
    <cellStyle name="Normal 25 2 2 4" xfId="6478"/>
    <cellStyle name="Normal 25 2 2 5" xfId="6479"/>
    <cellStyle name="Normal 25 2 3" xfId="6480"/>
    <cellStyle name="Normal 25 2 3 2" xfId="6481"/>
    <cellStyle name="Normal 25 2 3 2 2" xfId="6482"/>
    <cellStyle name="Normal 25 2 3 2 2 2" xfId="6483"/>
    <cellStyle name="Normal 25 2 3 2 2 3" xfId="6484"/>
    <cellStyle name="Normal 25 2 3 2 3" xfId="6485"/>
    <cellStyle name="Normal 25 2 3 2 3 2" xfId="34522"/>
    <cellStyle name="Normal 25 2 3 2 4" xfId="6486"/>
    <cellStyle name="Normal 25 2 3 2 5" xfId="6487"/>
    <cellStyle name="Normal 25 2 3 3" xfId="6488"/>
    <cellStyle name="Normal 25 2 3 3 2" xfId="6489"/>
    <cellStyle name="Normal 25 2 3 3 3" xfId="6490"/>
    <cellStyle name="Normal 25 2 3 4" xfId="6491"/>
    <cellStyle name="Normal 25 2 3 4 2" xfId="34167"/>
    <cellStyle name="Normal 25 2 3 5" xfId="6492"/>
    <cellStyle name="Normal 25 2 3 6" xfId="6493"/>
    <cellStyle name="Normal 25 2 4" xfId="6494"/>
    <cellStyle name="Normal 25 2 4 2" xfId="6495"/>
    <cellStyle name="Normal 25 2 4 2 2" xfId="6496"/>
    <cellStyle name="Normal 25 2 4 2 3" xfId="6497"/>
    <cellStyle name="Normal 25 2 4 3" xfId="6498"/>
    <cellStyle name="Normal 25 2 4 3 2" xfId="34523"/>
    <cellStyle name="Normal 25 2 4 4" xfId="6499"/>
    <cellStyle name="Normal 25 2 4 5" xfId="6500"/>
    <cellStyle name="Normal 25 2 5" xfId="6501"/>
    <cellStyle name="Normal 25 2 5 2" xfId="6502"/>
    <cellStyle name="Normal 25 2 5 3" xfId="6503"/>
    <cellStyle name="Normal 25 2 6" xfId="6504"/>
    <cellStyle name="Normal 25 2 6 2" xfId="33274"/>
    <cellStyle name="Normal 25 2 7" xfId="6505"/>
    <cellStyle name="Normal 25 2 8" xfId="6506"/>
    <cellStyle name="Normal 25 3" xfId="6507"/>
    <cellStyle name="Normal 25 3 2" xfId="6508"/>
    <cellStyle name="Normal 25 3 2 2" xfId="6509"/>
    <cellStyle name="Normal 25 3 2 3" xfId="6510"/>
    <cellStyle name="Normal 25 3 3" xfId="6511"/>
    <cellStyle name="Normal 25 3 4" xfId="6512"/>
    <cellStyle name="Normal 25 3 5" xfId="6513"/>
    <cellStyle name="Normal 25 4" xfId="6514"/>
    <cellStyle name="Normal 25 4 2" xfId="6515"/>
    <cellStyle name="Normal 25 4 2 2" xfId="6516"/>
    <cellStyle name="Normal 25 4 2 2 2" xfId="6517"/>
    <cellStyle name="Normal 25 4 2 2 3" xfId="6518"/>
    <cellStyle name="Normal 25 4 2 3" xfId="6519"/>
    <cellStyle name="Normal 25 4 2 3 2" xfId="34524"/>
    <cellStyle name="Normal 25 4 2 4" xfId="6520"/>
    <cellStyle name="Normal 25 4 2 5" xfId="6521"/>
    <cellStyle name="Normal 25 4 3" xfId="6522"/>
    <cellStyle name="Normal 25 4 3 2" xfId="6523"/>
    <cellStyle name="Normal 25 4 3 3" xfId="6524"/>
    <cellStyle name="Normal 25 4 4" xfId="6525"/>
    <cellStyle name="Normal 25 4 4 2" xfId="34166"/>
    <cellStyle name="Normal 25 4 5" xfId="6526"/>
    <cellStyle name="Normal 25 4 6" xfId="6527"/>
    <cellStyle name="Normal 25 5" xfId="6528"/>
    <cellStyle name="Normal 25 5 2" xfId="6529"/>
    <cellStyle name="Normal 25 5 2 2" xfId="6530"/>
    <cellStyle name="Normal 25 5 2 3" xfId="6531"/>
    <cellStyle name="Normal 25 5 3" xfId="6532"/>
    <cellStyle name="Normal 25 5 3 2" xfId="34525"/>
    <cellStyle name="Normal 25 5 4" xfId="6533"/>
    <cellStyle name="Normal 25 5 5" xfId="6534"/>
    <cellStyle name="Normal 25 6" xfId="6535"/>
    <cellStyle name="Normal 25 6 2" xfId="6536"/>
    <cellStyle name="Normal 25 6 2 2" xfId="6537"/>
    <cellStyle name="Normal 25 6 2 3" xfId="6538"/>
    <cellStyle name="Normal 25 6 3" xfId="6539"/>
    <cellStyle name="Normal 25 6 4" xfId="6540"/>
    <cellStyle name="Normal 25 6 5" xfId="6541"/>
    <cellStyle name="Normal 25 7" xfId="6542"/>
    <cellStyle name="Normal 25 7 2" xfId="6543"/>
    <cellStyle name="Normal 25 7 3" xfId="6544"/>
    <cellStyle name="Normal 25 8" xfId="6545"/>
    <cellStyle name="Normal 25 8 2" xfId="33273"/>
    <cellStyle name="Normal 25 9" xfId="6546"/>
    <cellStyle name="Normal 26" xfId="6547"/>
    <cellStyle name="Normal 26 2" xfId="6548"/>
    <cellStyle name="Normal 26 2 2" xfId="6549"/>
    <cellStyle name="Normal 26 2 2 2" xfId="6550"/>
    <cellStyle name="Normal 26 2 2 2 2" xfId="6551"/>
    <cellStyle name="Normal 26 2 2 2 3" xfId="6552"/>
    <cellStyle name="Normal 26 2 2 3" xfId="6553"/>
    <cellStyle name="Normal 26 2 2 3 2" xfId="34446"/>
    <cellStyle name="Normal 26 2 2 4" xfId="6554"/>
    <cellStyle name="Normal 26 2 2 5" xfId="6555"/>
    <cellStyle name="Normal 26 2 3" xfId="6556"/>
    <cellStyle name="Normal 26 2 3 2" xfId="6557"/>
    <cellStyle name="Normal 26 2 3 3" xfId="6558"/>
    <cellStyle name="Normal 26 2 4" xfId="6559"/>
    <cellStyle name="Normal 26 2 4 2" xfId="33276"/>
    <cellStyle name="Normal 26 2 5" xfId="6560"/>
    <cellStyle name="Normal 26 2 6" xfId="6561"/>
    <cellStyle name="Normal 26 2 7" xfId="6562"/>
    <cellStyle name="Normal 26 3" xfId="6563"/>
    <cellStyle name="Normal 26 3 2" xfId="6564"/>
    <cellStyle name="Normal 26 3 2 2" xfId="6565"/>
    <cellStyle name="Normal 26 3 2 3" xfId="6566"/>
    <cellStyle name="Normal 26 3 3" xfId="6567"/>
    <cellStyle name="Normal 26 3 3 2" xfId="34526"/>
    <cellStyle name="Normal 26 3 4" xfId="6568"/>
    <cellStyle name="Normal 26 3 5" xfId="6569"/>
    <cellStyle name="Normal 26 4" xfId="6570"/>
    <cellStyle name="Normal 26 4 2" xfId="6571"/>
    <cellStyle name="Normal 26 4 2 2" xfId="6572"/>
    <cellStyle name="Normal 26 4 2 3" xfId="6573"/>
    <cellStyle name="Normal 26 4 3" xfId="6574"/>
    <cellStyle name="Normal 26 4 3 2" xfId="6575"/>
    <cellStyle name="Normal 26 4 3 2 2" xfId="35070"/>
    <cellStyle name="Normal 26 4 4" xfId="6576"/>
    <cellStyle name="Normal 26 4 5" xfId="6577"/>
    <cellStyle name="Normal 26 5" xfId="6578"/>
    <cellStyle name="Normal 26 5 2" xfId="6579"/>
    <cellStyle name="Normal 26 5 3" xfId="6580"/>
    <cellStyle name="Normal 26 6" xfId="6581"/>
    <cellStyle name="Normal 26 6 2" xfId="33275"/>
    <cellStyle name="Normal 26 7" xfId="6582"/>
    <cellStyle name="Normal 26 8" xfId="6583"/>
    <cellStyle name="Normal 26 9" xfId="6584"/>
    <cellStyle name="Normal 27" xfId="6585"/>
    <cellStyle name="Normal 27 2" xfId="6586"/>
    <cellStyle name="Normal 27 2 2" xfId="6587"/>
    <cellStyle name="Normal 27 2 2 2" xfId="6588"/>
    <cellStyle name="Normal 27 2 2 2 2" xfId="6589"/>
    <cellStyle name="Normal 27 2 2 2 2 2" xfId="6590"/>
    <cellStyle name="Normal 27 2 2 2 2 3" xfId="6591"/>
    <cellStyle name="Normal 27 2 2 2 3" xfId="6592"/>
    <cellStyle name="Normal 27 2 2 2 3 2" xfId="34180"/>
    <cellStyle name="Normal 27 2 2 2 4" xfId="6593"/>
    <cellStyle name="Normal 27 2 2 2 5" xfId="6594"/>
    <cellStyle name="Normal 27 2 2 3" xfId="6595"/>
    <cellStyle name="Normal 27 2 2 3 2" xfId="6596"/>
    <cellStyle name="Normal 27 2 2 3 3" xfId="6597"/>
    <cellStyle name="Normal 27 2 2 4" xfId="6598"/>
    <cellStyle name="Normal 27 2 2 4 2" xfId="33278"/>
    <cellStyle name="Normal 27 2 2 5" xfId="6599"/>
    <cellStyle name="Normal 27 2 2 6" xfId="6600"/>
    <cellStyle name="Normal 27 2 3" xfId="6601"/>
    <cellStyle name="Normal 27 2 3 2" xfId="6602"/>
    <cellStyle name="Normal 27 2 3 2 2" xfId="6603"/>
    <cellStyle name="Normal 27 2 3 2 2 2" xfId="6604"/>
    <cellStyle name="Normal 27 2 3 2 2 3" xfId="6605"/>
    <cellStyle name="Normal 27 2 3 2 3" xfId="6606"/>
    <cellStyle name="Normal 27 2 3 2 3 2" xfId="34179"/>
    <cellStyle name="Normal 27 2 3 2 4" xfId="6607"/>
    <cellStyle name="Normal 27 2 3 2 5" xfId="6608"/>
    <cellStyle name="Normal 27 2 3 3" xfId="6609"/>
    <cellStyle name="Normal 27 2 3 3 2" xfId="6610"/>
    <cellStyle name="Normal 27 2 3 3 3" xfId="6611"/>
    <cellStyle name="Normal 27 2 3 4" xfId="6612"/>
    <cellStyle name="Normal 27 2 3 4 2" xfId="34165"/>
    <cellStyle name="Normal 27 2 3 5" xfId="6613"/>
    <cellStyle name="Normal 27 2 3 6" xfId="6614"/>
    <cellStyle name="Normal 27 2 4" xfId="6615"/>
    <cellStyle name="Normal 27 2 4 2" xfId="6616"/>
    <cellStyle name="Normal 27 2 4 2 2" xfId="6617"/>
    <cellStyle name="Normal 27 2 4 2 2 2" xfId="6618"/>
    <cellStyle name="Normal 27 2 4 2 2 3" xfId="6619"/>
    <cellStyle name="Normal 27 2 4 2 3" xfId="6620"/>
    <cellStyle name="Normal 27 2 4 2 3 2" xfId="34527"/>
    <cellStyle name="Normal 27 2 4 2 4" xfId="6621"/>
    <cellStyle name="Normal 27 2 4 2 5" xfId="6622"/>
    <cellStyle name="Normal 27 2 4 3" xfId="6623"/>
    <cellStyle name="Normal 27 2 4 3 2" xfId="6624"/>
    <cellStyle name="Normal 27 2 4 3 3" xfId="6625"/>
    <cellStyle name="Normal 27 2 4 4" xfId="6626"/>
    <cellStyle name="Normal 27 2 4 4 2" xfId="34164"/>
    <cellStyle name="Normal 27 2 4 5" xfId="6627"/>
    <cellStyle name="Normal 27 2 4 6" xfId="6628"/>
    <cellStyle name="Normal 27 2 5" xfId="6629"/>
    <cellStyle name="Normal 27 2 5 2" xfId="6630"/>
    <cellStyle name="Normal 27 2 5 2 2" xfId="6631"/>
    <cellStyle name="Normal 27 2 5 2 3" xfId="6632"/>
    <cellStyle name="Normal 27 2 5 3" xfId="6633"/>
    <cellStyle name="Normal 27 2 5 3 2" xfId="34807"/>
    <cellStyle name="Normal 27 2 5 4" xfId="6634"/>
    <cellStyle name="Normal 27 2 5 5" xfId="6635"/>
    <cellStyle name="Normal 27 2 6" xfId="6636"/>
    <cellStyle name="Normal 27 2 6 2" xfId="6637"/>
    <cellStyle name="Normal 27 2 6 3" xfId="6638"/>
    <cellStyle name="Normal 27 2 7" xfId="6639"/>
    <cellStyle name="Normal 27 2 7 2" xfId="33277"/>
    <cellStyle name="Normal 27 2 8" xfId="6640"/>
    <cellStyle name="Normal 27 2 9" xfId="6641"/>
    <cellStyle name="Normal 27 3" xfId="6642"/>
    <cellStyle name="Normal 27 3 2" xfId="6643"/>
    <cellStyle name="Normal 27 3 2 2" xfId="6644"/>
    <cellStyle name="Normal 27 3 2 2 2" xfId="6645"/>
    <cellStyle name="Normal 27 3 2 2 2 2" xfId="6646"/>
    <cellStyle name="Normal 27 3 2 2 2 3" xfId="6647"/>
    <cellStyle name="Normal 27 3 2 2 3" xfId="6648"/>
    <cellStyle name="Normal 27 3 2 2 3 2" xfId="34528"/>
    <cellStyle name="Normal 27 3 2 2 4" xfId="6649"/>
    <cellStyle name="Normal 27 3 2 2 5" xfId="6650"/>
    <cellStyle name="Normal 27 3 2 3" xfId="6651"/>
    <cellStyle name="Normal 27 3 2 3 2" xfId="6652"/>
    <cellStyle name="Normal 27 3 2 3 3" xfId="6653"/>
    <cellStyle name="Normal 27 3 2 4" xfId="6654"/>
    <cellStyle name="Normal 27 3 2 4 2" xfId="34163"/>
    <cellStyle name="Normal 27 3 2 5" xfId="6655"/>
    <cellStyle name="Normal 27 3 2 6" xfId="6656"/>
    <cellStyle name="Normal 27 3 3" xfId="6657"/>
    <cellStyle name="Normal 27 3 3 2" xfId="6658"/>
    <cellStyle name="Normal 27 3 3 3" xfId="6659"/>
    <cellStyle name="Normal 27 3 4" xfId="6660"/>
    <cellStyle name="Normal 27 3 5" xfId="6661"/>
    <cellStyle name="Normal 27 4" xfId="6662"/>
    <cellStyle name="Normal 27 4 2" xfId="6663"/>
    <cellStyle name="Normal 27 4 2 2" xfId="6664"/>
    <cellStyle name="Normal 27 4 2 3" xfId="6665"/>
    <cellStyle name="Normal 27 4 3" xfId="6666"/>
    <cellStyle name="Normal 27 4 4" xfId="6667"/>
    <cellStyle name="Normal 27 4 5" xfId="6668"/>
    <cellStyle name="Normal 27 5" xfId="6669"/>
    <cellStyle name="Normal 27 6" xfId="6670"/>
    <cellStyle name="Normal 27 6 2" xfId="6671"/>
    <cellStyle name="Normal 27 7" xfId="6672"/>
    <cellStyle name="Normal 28" xfId="6673"/>
    <cellStyle name="Normal 28 2" xfId="6674"/>
    <cellStyle name="Normal 28 3" xfId="6675"/>
    <cellStyle name="Normal 28 4" xfId="6676"/>
    <cellStyle name="Normal 29" xfId="6677"/>
    <cellStyle name="Normal 29 2" xfId="6678"/>
    <cellStyle name="Normal 29 2 2" xfId="6679"/>
    <cellStyle name="Normal 29 2 2 2" xfId="6680"/>
    <cellStyle name="Normal 29 2 2 3" xfId="6681"/>
    <cellStyle name="Normal 29 2 3" xfId="6682"/>
    <cellStyle name="Normal 29 2 4" xfId="6683"/>
    <cellStyle name="Normal 29 2 5" xfId="6684"/>
    <cellStyle name="Normal 29 3" xfId="6685"/>
    <cellStyle name="Normal 29 3 2" xfId="6686"/>
    <cellStyle name="Normal 29 3 2 2" xfId="6687"/>
    <cellStyle name="Normal 29 3 2 3" xfId="6688"/>
    <cellStyle name="Normal 29 3 3" xfId="6689"/>
    <cellStyle name="Normal 29 3 4" xfId="6690"/>
    <cellStyle name="Normal 29 3 5" xfId="6691"/>
    <cellStyle name="Normal 29 4" xfId="6692"/>
    <cellStyle name="Normal 29 4 2" xfId="6693"/>
    <cellStyle name="Normal 29 4 2 2" xfId="6694"/>
    <cellStyle name="Normal 29 4 2 3" xfId="6695"/>
    <cellStyle name="Normal 29 4 3" xfId="6696"/>
    <cellStyle name="Normal 29 4 4" xfId="6697"/>
    <cellStyle name="Normal 29 4 5" xfId="6698"/>
    <cellStyle name="Normal 29 5" xfId="6699"/>
    <cellStyle name="Normal 29 5 2" xfId="6700"/>
    <cellStyle name="Normal 29 5 3" xfId="6701"/>
    <cellStyle name="Normal 29 6" xfId="6702"/>
    <cellStyle name="Normal 29 7" xfId="6703"/>
    <cellStyle name="Normal 29 8" xfId="6704"/>
    <cellStyle name="Normal 29 9" xfId="6705"/>
    <cellStyle name="Normal 3" xfId="6706"/>
    <cellStyle name="Normal 3 10" xfId="6707"/>
    <cellStyle name="Normal 3 10 10" xfId="6708"/>
    <cellStyle name="Normal 3 10 11" xfId="6709"/>
    <cellStyle name="Normal 3 10 2" xfId="6710"/>
    <cellStyle name="Normal 3 10 2 2" xfId="6711"/>
    <cellStyle name="Normal 3 10 2 2 2" xfId="6712"/>
    <cellStyle name="Normal 3 10 2 2 2 2" xfId="6713"/>
    <cellStyle name="Normal 3 10 2 2 2 2 2" xfId="6714"/>
    <cellStyle name="Normal 3 10 2 2 2 2 3" xfId="6715"/>
    <cellStyle name="Normal 3 10 2 2 2 3" xfId="6716"/>
    <cellStyle name="Normal 3 10 2 2 2 3 2" xfId="34529"/>
    <cellStyle name="Normal 3 10 2 2 2 4" xfId="6717"/>
    <cellStyle name="Normal 3 10 2 2 2 5" xfId="6718"/>
    <cellStyle name="Normal 3 10 2 2 3" xfId="6719"/>
    <cellStyle name="Normal 3 10 2 2 3 2" xfId="6720"/>
    <cellStyle name="Normal 3 10 2 2 3 3" xfId="6721"/>
    <cellStyle name="Normal 3 10 2 2 4" xfId="6722"/>
    <cellStyle name="Normal 3 10 2 2 4 2" xfId="33281"/>
    <cellStyle name="Normal 3 10 2 2 5" xfId="6723"/>
    <cellStyle name="Normal 3 10 2 2 6" xfId="6724"/>
    <cellStyle name="Normal 3 10 2 3" xfId="6725"/>
    <cellStyle name="Normal 3 10 2 3 2" xfId="6726"/>
    <cellStyle name="Normal 3 10 2 3 2 2" xfId="6727"/>
    <cellStyle name="Normal 3 10 2 3 2 3" xfId="6728"/>
    <cellStyle name="Normal 3 10 2 3 3" xfId="6729"/>
    <cellStyle name="Normal 3 10 2 3 3 2" xfId="34530"/>
    <cellStyle name="Normal 3 10 2 3 4" xfId="6730"/>
    <cellStyle name="Normal 3 10 2 3 5" xfId="6731"/>
    <cellStyle name="Normal 3 10 2 4" xfId="6732"/>
    <cellStyle name="Normal 3 10 2 4 2" xfId="6733"/>
    <cellStyle name="Normal 3 10 2 4 2 2" xfId="6734"/>
    <cellStyle name="Normal 3 10 2 4 2 3" xfId="6735"/>
    <cellStyle name="Normal 3 10 2 4 3" xfId="6736"/>
    <cellStyle name="Normal 3 10 2 4 4" xfId="6737"/>
    <cellStyle name="Normal 3 10 2 4 5" xfId="6738"/>
    <cellStyle name="Normal 3 10 2 5" xfId="6739"/>
    <cellStyle name="Normal 3 10 2 5 2" xfId="6740"/>
    <cellStyle name="Normal 3 10 2 5 3" xfId="6741"/>
    <cellStyle name="Normal 3 10 2 6" xfId="6742"/>
    <cellStyle name="Normal 3 10 2 6 2" xfId="33280"/>
    <cellStyle name="Normal 3 10 2 7" xfId="6743"/>
    <cellStyle name="Normal 3 10 2 8" xfId="6744"/>
    <cellStyle name="Normal 3 10 2 9" xfId="6745"/>
    <cellStyle name="Normal 3 10 3" xfId="6746"/>
    <cellStyle name="Normal 3 10 3 2" xfId="6747"/>
    <cellStyle name="Normal 3 10 3 2 2" xfId="6748"/>
    <cellStyle name="Normal 3 10 3 2 2 2" xfId="6749"/>
    <cellStyle name="Normal 3 10 3 2 2 2 2" xfId="6750"/>
    <cellStyle name="Normal 3 10 3 2 2 2 3" xfId="6751"/>
    <cellStyle name="Normal 3 10 3 2 2 3" xfId="6752"/>
    <cellStyle name="Normal 3 10 3 2 2 4" xfId="6753"/>
    <cellStyle name="Normal 3 10 3 2 2 5" xfId="6754"/>
    <cellStyle name="Normal 3 10 3 2 3" xfId="6755"/>
    <cellStyle name="Normal 3 10 3 2 3 2" xfId="6756"/>
    <cellStyle name="Normal 3 10 3 2 3 3" xfId="6757"/>
    <cellStyle name="Normal 3 10 3 2 4" xfId="6758"/>
    <cellStyle name="Normal 3 10 3 2 4 2" xfId="34531"/>
    <cellStyle name="Normal 3 10 3 2 5" xfId="6759"/>
    <cellStyle name="Normal 3 10 3 2 6" xfId="6760"/>
    <cellStyle name="Normal 3 10 3 2 7" xfId="6761"/>
    <cellStyle name="Normal 3 10 3 3" xfId="6762"/>
    <cellStyle name="Normal 3 10 3 3 2" xfId="6763"/>
    <cellStyle name="Normal 3 10 3 3 2 2" xfId="6764"/>
    <cellStyle name="Normal 3 10 3 3 2 3" xfId="6765"/>
    <cellStyle name="Normal 3 10 3 3 3" xfId="6766"/>
    <cellStyle name="Normal 3 10 3 3 4" xfId="6767"/>
    <cellStyle name="Normal 3 10 3 3 5" xfId="6768"/>
    <cellStyle name="Normal 3 10 3 3 6" xfId="6769"/>
    <cellStyle name="Normal 3 10 3 4" xfId="6770"/>
    <cellStyle name="Normal 3 10 3 4 2" xfId="6771"/>
    <cellStyle name="Normal 3 10 3 4 2 2" xfId="6772"/>
    <cellStyle name="Normal 3 10 3 4 2 3" xfId="6773"/>
    <cellStyle name="Normal 3 10 3 4 3" xfId="6774"/>
    <cellStyle name="Normal 3 10 3 4 4" xfId="6775"/>
    <cellStyle name="Normal 3 10 3 4 5" xfId="6776"/>
    <cellStyle name="Normal 3 10 3 5" xfId="6777"/>
    <cellStyle name="Normal 3 10 3 5 2" xfId="6778"/>
    <cellStyle name="Normal 3 10 3 5 3" xfId="6779"/>
    <cellStyle name="Normal 3 10 3 6" xfId="6780"/>
    <cellStyle name="Normal 3 10 3 6 2" xfId="33282"/>
    <cellStyle name="Normal 3 10 3 7" xfId="6781"/>
    <cellStyle name="Normal 3 10 3 8" xfId="6782"/>
    <cellStyle name="Normal 3 10 3 9" xfId="6783"/>
    <cellStyle name="Normal 3 10 4" xfId="6784"/>
    <cellStyle name="Normal 3 10 4 2" xfId="6785"/>
    <cellStyle name="Normal 3 10 4 2 2" xfId="6786"/>
    <cellStyle name="Normal 3 10 4 2 3" xfId="6787"/>
    <cellStyle name="Normal 3 10 4 3" xfId="6788"/>
    <cellStyle name="Normal 3 10 4 3 2" xfId="34532"/>
    <cellStyle name="Normal 3 10 4 4" xfId="6789"/>
    <cellStyle name="Normal 3 10 4 5" xfId="6790"/>
    <cellStyle name="Normal 3 10 4 6" xfId="6791"/>
    <cellStyle name="Normal 3 10 5" xfId="6792"/>
    <cellStyle name="Normal 3 10 5 2" xfId="6793"/>
    <cellStyle name="Normal 3 10 5 2 2" xfId="6794"/>
    <cellStyle name="Normal 3 10 5 2 3" xfId="6795"/>
    <cellStyle name="Normal 3 10 5 3" xfId="6796"/>
    <cellStyle name="Normal 3 10 5 4" xfId="6797"/>
    <cellStyle name="Normal 3 10 5 5" xfId="6798"/>
    <cellStyle name="Normal 3 10 5 6" xfId="6799"/>
    <cellStyle name="Normal 3 10 6" xfId="6800"/>
    <cellStyle name="Normal 3 10 6 2" xfId="6801"/>
    <cellStyle name="Normal 3 10 6 2 2" xfId="6802"/>
    <cellStyle name="Normal 3 10 6 2 3" xfId="6803"/>
    <cellStyle name="Normal 3 10 6 3" xfId="6804"/>
    <cellStyle name="Normal 3 10 6 4" xfId="6805"/>
    <cellStyle name="Normal 3 10 6 5" xfId="6806"/>
    <cellStyle name="Normal 3 10 7" xfId="6807"/>
    <cellStyle name="Normal 3 10 7 2" xfId="6808"/>
    <cellStyle name="Normal 3 10 7 3" xfId="6809"/>
    <cellStyle name="Normal 3 10 8" xfId="6810"/>
    <cellStyle name="Normal 3 10 8 2" xfId="33279"/>
    <cellStyle name="Normal 3 10 9" xfId="6811"/>
    <cellStyle name="Normal 3 11" xfId="6812"/>
    <cellStyle name="Normal 3 11 10" xfId="6813"/>
    <cellStyle name="Normal 3 11 11" xfId="6814"/>
    <cellStyle name="Normal 3 11 2" xfId="6815"/>
    <cellStyle name="Normal 3 11 2 2" xfId="6816"/>
    <cellStyle name="Normal 3 11 2 2 2" xfId="6817"/>
    <cellStyle name="Normal 3 11 2 2 2 2" xfId="6818"/>
    <cellStyle name="Normal 3 11 2 2 2 2 2" xfId="6819"/>
    <cellStyle name="Normal 3 11 2 2 2 2 3" xfId="6820"/>
    <cellStyle name="Normal 3 11 2 2 2 3" xfId="6821"/>
    <cellStyle name="Normal 3 11 2 2 2 3 2" xfId="34533"/>
    <cellStyle name="Normal 3 11 2 2 2 4" xfId="6822"/>
    <cellStyle name="Normal 3 11 2 2 2 5" xfId="6823"/>
    <cellStyle name="Normal 3 11 2 2 3" xfId="6824"/>
    <cellStyle name="Normal 3 11 2 2 3 2" xfId="6825"/>
    <cellStyle name="Normal 3 11 2 2 3 3" xfId="6826"/>
    <cellStyle name="Normal 3 11 2 2 4" xfId="6827"/>
    <cellStyle name="Normal 3 11 2 2 4 2" xfId="33285"/>
    <cellStyle name="Normal 3 11 2 2 5" xfId="6828"/>
    <cellStyle name="Normal 3 11 2 2 6" xfId="6829"/>
    <cellStyle name="Normal 3 11 2 3" xfId="6830"/>
    <cellStyle name="Normal 3 11 2 3 2" xfId="6831"/>
    <cellStyle name="Normal 3 11 2 3 2 2" xfId="6832"/>
    <cellStyle name="Normal 3 11 2 3 2 3" xfId="6833"/>
    <cellStyle name="Normal 3 11 2 3 3" xfId="6834"/>
    <cellStyle name="Normal 3 11 2 3 3 2" xfId="34534"/>
    <cellStyle name="Normal 3 11 2 3 4" xfId="6835"/>
    <cellStyle name="Normal 3 11 2 3 5" xfId="6836"/>
    <cellStyle name="Normal 3 11 2 4" xfId="6837"/>
    <cellStyle name="Normal 3 11 2 4 2" xfId="6838"/>
    <cellStyle name="Normal 3 11 2 4 2 2" xfId="6839"/>
    <cellStyle name="Normal 3 11 2 4 2 3" xfId="6840"/>
    <cellStyle name="Normal 3 11 2 4 3" xfId="6841"/>
    <cellStyle name="Normal 3 11 2 4 4" xfId="6842"/>
    <cellStyle name="Normal 3 11 2 4 5" xfId="6843"/>
    <cellStyle name="Normal 3 11 2 5" xfId="6844"/>
    <cellStyle name="Normal 3 11 2 5 2" xfId="6845"/>
    <cellStyle name="Normal 3 11 2 5 3" xfId="6846"/>
    <cellStyle name="Normal 3 11 2 6" xfId="6847"/>
    <cellStyle name="Normal 3 11 2 6 2" xfId="33284"/>
    <cellStyle name="Normal 3 11 2 7" xfId="6848"/>
    <cellStyle name="Normal 3 11 2 8" xfId="6849"/>
    <cellStyle name="Normal 3 11 2 9" xfId="6850"/>
    <cellStyle name="Normal 3 11 3" xfId="6851"/>
    <cellStyle name="Normal 3 11 3 2" xfId="6852"/>
    <cellStyle name="Normal 3 11 3 2 2" xfId="6853"/>
    <cellStyle name="Normal 3 11 3 2 2 2" xfId="6854"/>
    <cellStyle name="Normal 3 11 3 2 2 3" xfId="6855"/>
    <cellStyle name="Normal 3 11 3 2 3" xfId="6856"/>
    <cellStyle name="Normal 3 11 3 2 3 2" xfId="34535"/>
    <cellStyle name="Normal 3 11 3 2 4" xfId="6857"/>
    <cellStyle name="Normal 3 11 3 2 5" xfId="6858"/>
    <cellStyle name="Normal 3 11 3 3" xfId="6859"/>
    <cellStyle name="Normal 3 11 3 3 2" xfId="6860"/>
    <cellStyle name="Normal 3 11 3 3 2 2" xfId="6861"/>
    <cellStyle name="Normal 3 11 3 3 2 3" xfId="6862"/>
    <cellStyle name="Normal 3 11 3 3 3" xfId="6863"/>
    <cellStyle name="Normal 3 11 3 3 4" xfId="6864"/>
    <cellStyle name="Normal 3 11 3 3 5" xfId="6865"/>
    <cellStyle name="Normal 3 11 3 4" xfId="6866"/>
    <cellStyle name="Normal 3 11 3 4 2" xfId="6867"/>
    <cellStyle name="Normal 3 11 3 4 3" xfId="6868"/>
    <cellStyle name="Normal 3 11 3 5" xfId="6869"/>
    <cellStyle name="Normal 3 11 3 5 2" xfId="33286"/>
    <cellStyle name="Normal 3 11 3 6" xfId="6870"/>
    <cellStyle name="Normal 3 11 3 7" xfId="6871"/>
    <cellStyle name="Normal 3 11 3 8" xfId="6872"/>
    <cellStyle name="Normal 3 11 4" xfId="6873"/>
    <cellStyle name="Normal 3 11 4 2" xfId="6874"/>
    <cellStyle name="Normal 3 11 4 2 2" xfId="6875"/>
    <cellStyle name="Normal 3 11 4 2 2 2" xfId="6876"/>
    <cellStyle name="Normal 3 11 4 2 2 3" xfId="6877"/>
    <cellStyle name="Normal 3 11 4 2 3" xfId="6878"/>
    <cellStyle name="Normal 3 11 4 2 4" xfId="6879"/>
    <cellStyle name="Normal 3 11 4 2 5" xfId="6880"/>
    <cellStyle name="Normal 3 11 4 3" xfId="6881"/>
    <cellStyle name="Normal 3 11 4 3 2" xfId="6882"/>
    <cellStyle name="Normal 3 11 4 3 2 2" xfId="6883"/>
    <cellStyle name="Normal 3 11 4 3 2 3" xfId="6884"/>
    <cellStyle name="Normal 3 11 4 3 3" xfId="6885"/>
    <cellStyle name="Normal 3 11 4 3 3 2" xfId="34536"/>
    <cellStyle name="Normal 3 11 4 3 4" xfId="6886"/>
    <cellStyle name="Normal 3 11 4 3 5" xfId="6887"/>
    <cellStyle name="Normal 3 11 4 4" xfId="6888"/>
    <cellStyle name="Normal 3 11 4 4 2" xfId="6889"/>
    <cellStyle name="Normal 3 11 4 4 3" xfId="6890"/>
    <cellStyle name="Normal 3 11 4 5" xfId="6891"/>
    <cellStyle name="Normal 3 11 4 6" xfId="6892"/>
    <cellStyle name="Normal 3 11 4 7" xfId="6893"/>
    <cellStyle name="Normal 3 11 4 8" xfId="6894"/>
    <cellStyle name="Normal 3 11 5" xfId="6895"/>
    <cellStyle name="Normal 3 11 5 2" xfId="6896"/>
    <cellStyle name="Normal 3 11 5 2 2" xfId="6897"/>
    <cellStyle name="Normal 3 11 5 2 2 2" xfId="6898"/>
    <cellStyle name="Normal 3 11 5 2 2 3" xfId="6899"/>
    <cellStyle name="Normal 3 11 5 2 3" xfId="6900"/>
    <cellStyle name="Normal 3 11 5 2 4" xfId="6901"/>
    <cellStyle name="Normal 3 11 5 2 5" xfId="6902"/>
    <cellStyle name="Normal 3 11 5 2 6" xfId="6903"/>
    <cellStyle name="Normal 3 11 5 3" xfId="6904"/>
    <cellStyle name="Normal 3 11 5 3 2" xfId="6905"/>
    <cellStyle name="Normal 3 11 5 3 3" xfId="6906"/>
    <cellStyle name="Normal 3 11 5 3 4" xfId="6907"/>
    <cellStyle name="Normal 3 11 5 4" xfId="6908"/>
    <cellStyle name="Normal 3 11 5 4 2" xfId="6909"/>
    <cellStyle name="Normal 3 11 5 4 2 2" xfId="6910"/>
    <cellStyle name="Normal 3 11 5 4 2 3" xfId="6911"/>
    <cellStyle name="Normal 3 11 5 4 3" xfId="6912"/>
    <cellStyle name="Normal 3 11 5 4 4" xfId="6913"/>
    <cellStyle name="Normal 3 11 5 4 5" xfId="6914"/>
    <cellStyle name="Normal 3 11 5 4 6" xfId="6915"/>
    <cellStyle name="Normal 3 11 5 5" xfId="6916"/>
    <cellStyle name="Normal 3 11 5 6" xfId="6917"/>
    <cellStyle name="Normal 3 11 5 7" xfId="6918"/>
    <cellStyle name="Normal 3 11 6" xfId="6919"/>
    <cellStyle name="Normal 3 11 6 2" xfId="6920"/>
    <cellStyle name="Normal 3 11 6 2 2" xfId="6921"/>
    <cellStyle name="Normal 3 11 6 2 3" xfId="6922"/>
    <cellStyle name="Normal 3 11 6 3" xfId="6923"/>
    <cellStyle name="Normal 3 11 6 4" xfId="6924"/>
    <cellStyle name="Normal 3 11 6 5" xfId="6925"/>
    <cellStyle name="Normal 3 11 6 6" xfId="6926"/>
    <cellStyle name="Normal 3 11 7" xfId="6927"/>
    <cellStyle name="Normal 3 11 7 2" xfId="6928"/>
    <cellStyle name="Normal 3 11 7 2 2" xfId="6929"/>
    <cellStyle name="Normal 3 11 7 2 3" xfId="6930"/>
    <cellStyle name="Normal 3 11 7 3" xfId="6931"/>
    <cellStyle name="Normal 3 11 7 4" xfId="6932"/>
    <cellStyle name="Normal 3 11 7 5" xfId="6933"/>
    <cellStyle name="Normal 3 11 8" xfId="6934"/>
    <cellStyle name="Normal 3 11 8 2" xfId="33283"/>
    <cellStyle name="Normal 3 11 9" xfId="6935"/>
    <cellStyle name="Normal 3 12" xfId="6936"/>
    <cellStyle name="Normal 3 12 10" xfId="6937"/>
    <cellStyle name="Normal 3 12 11" xfId="6938"/>
    <cellStyle name="Normal 3 12 2" xfId="6939"/>
    <cellStyle name="Normal 3 12 2 2" xfId="6940"/>
    <cellStyle name="Normal 3 12 2 2 2" xfId="6941"/>
    <cellStyle name="Normal 3 12 2 2 2 2" xfId="6942"/>
    <cellStyle name="Normal 3 12 2 2 2 3" xfId="6943"/>
    <cellStyle name="Normal 3 12 2 2 3" xfId="6944"/>
    <cellStyle name="Normal 3 12 2 2 3 2" xfId="34244"/>
    <cellStyle name="Normal 3 12 2 2 4" xfId="6945"/>
    <cellStyle name="Normal 3 12 2 2 5" xfId="6946"/>
    <cellStyle name="Normal 3 12 2 3" xfId="6947"/>
    <cellStyle name="Normal 3 12 2 3 2" xfId="6948"/>
    <cellStyle name="Normal 3 12 2 3 2 2" xfId="6949"/>
    <cellStyle name="Normal 3 12 2 3 2 3" xfId="6950"/>
    <cellStyle name="Normal 3 12 2 3 3" xfId="6951"/>
    <cellStyle name="Normal 3 12 2 3 3 2" xfId="35071"/>
    <cellStyle name="Normal 3 12 2 3 4" xfId="6952"/>
    <cellStyle name="Normal 3 12 2 3 5" xfId="6953"/>
    <cellStyle name="Normal 3 12 2 4" xfId="6954"/>
    <cellStyle name="Normal 3 12 2 4 2" xfId="6955"/>
    <cellStyle name="Normal 3 12 2 4 3" xfId="6956"/>
    <cellStyle name="Normal 3 12 2 5" xfId="6957"/>
    <cellStyle name="Normal 3 12 2 5 2" xfId="33288"/>
    <cellStyle name="Normal 3 12 2 6" xfId="6958"/>
    <cellStyle name="Normal 3 12 2 7" xfId="6959"/>
    <cellStyle name="Normal 3 12 2 8" xfId="6960"/>
    <cellStyle name="Normal 3 12 3" xfId="6961"/>
    <cellStyle name="Normal 3 12 3 2" xfId="6962"/>
    <cellStyle name="Normal 3 12 3 2 2" xfId="6963"/>
    <cellStyle name="Normal 3 12 3 2 2 2" xfId="6964"/>
    <cellStyle name="Normal 3 12 3 2 2 3" xfId="6965"/>
    <cellStyle name="Normal 3 12 3 2 3" xfId="6966"/>
    <cellStyle name="Normal 3 12 3 2 3 2" xfId="34537"/>
    <cellStyle name="Normal 3 12 3 2 4" xfId="6967"/>
    <cellStyle name="Normal 3 12 3 2 5" xfId="6968"/>
    <cellStyle name="Normal 3 12 3 3" xfId="6969"/>
    <cellStyle name="Normal 3 12 3 3 2" xfId="6970"/>
    <cellStyle name="Normal 3 12 3 3 2 2" xfId="6971"/>
    <cellStyle name="Normal 3 12 3 3 2 3" xfId="6972"/>
    <cellStyle name="Normal 3 12 3 3 3" xfId="6973"/>
    <cellStyle name="Normal 3 12 3 3 4" xfId="6974"/>
    <cellStyle name="Normal 3 12 3 3 5" xfId="6975"/>
    <cellStyle name="Normal 3 12 3 4" xfId="6976"/>
    <cellStyle name="Normal 3 12 3 4 2" xfId="6977"/>
    <cellStyle name="Normal 3 12 3 4 3" xfId="6978"/>
    <cellStyle name="Normal 3 12 3 5" xfId="6979"/>
    <cellStyle name="Normal 3 12 3 5 2" xfId="33289"/>
    <cellStyle name="Normal 3 12 3 6" xfId="6980"/>
    <cellStyle name="Normal 3 12 3 7" xfId="6981"/>
    <cellStyle name="Normal 3 12 3 8" xfId="6982"/>
    <cellStyle name="Normal 3 12 4" xfId="6983"/>
    <cellStyle name="Normal 3 12 4 2" xfId="6984"/>
    <cellStyle name="Normal 3 12 4 2 2" xfId="6985"/>
    <cellStyle name="Normal 3 12 4 2 2 2" xfId="6986"/>
    <cellStyle name="Normal 3 12 4 2 2 3" xfId="6987"/>
    <cellStyle name="Normal 3 12 4 2 3" xfId="6988"/>
    <cellStyle name="Normal 3 12 4 2 3 2" xfId="34497"/>
    <cellStyle name="Normal 3 12 4 2 4" xfId="6989"/>
    <cellStyle name="Normal 3 12 4 2 5" xfId="6990"/>
    <cellStyle name="Normal 3 12 4 3" xfId="6991"/>
    <cellStyle name="Normal 3 12 4 3 2" xfId="6992"/>
    <cellStyle name="Normal 3 12 4 3 2 2" xfId="6993"/>
    <cellStyle name="Normal 3 12 4 3 2 3" xfId="6994"/>
    <cellStyle name="Normal 3 12 4 3 3" xfId="6995"/>
    <cellStyle name="Normal 3 12 4 3 4" xfId="6996"/>
    <cellStyle name="Normal 3 12 4 3 5" xfId="6997"/>
    <cellStyle name="Normal 3 12 4 4" xfId="6998"/>
    <cellStyle name="Normal 3 12 4 4 2" xfId="6999"/>
    <cellStyle name="Normal 3 12 4 4 3" xfId="7000"/>
    <cellStyle name="Normal 3 12 4 5" xfId="7001"/>
    <cellStyle name="Normal 3 12 4 5 2" xfId="33290"/>
    <cellStyle name="Normal 3 12 4 6" xfId="7002"/>
    <cellStyle name="Normal 3 12 4 7" xfId="7003"/>
    <cellStyle name="Normal 3 12 4 8" xfId="7004"/>
    <cellStyle name="Normal 3 12 5" xfId="7005"/>
    <cellStyle name="Normal 3 12 5 2" xfId="7006"/>
    <cellStyle name="Normal 3 12 5 2 2" xfId="7007"/>
    <cellStyle name="Normal 3 12 5 2 2 2" xfId="7008"/>
    <cellStyle name="Normal 3 12 5 2 2 3" xfId="7009"/>
    <cellStyle name="Normal 3 12 5 2 3" xfId="7010"/>
    <cellStyle name="Normal 3 12 5 2 4" xfId="7011"/>
    <cellStyle name="Normal 3 12 5 2 5" xfId="7012"/>
    <cellStyle name="Normal 3 12 5 3" xfId="7013"/>
    <cellStyle name="Normal 3 12 5 3 2" xfId="7014"/>
    <cellStyle name="Normal 3 12 5 3 3" xfId="7015"/>
    <cellStyle name="Normal 3 12 5 4" xfId="7016"/>
    <cellStyle name="Normal 3 12 5 4 2" xfId="34538"/>
    <cellStyle name="Normal 3 12 5 5" xfId="7017"/>
    <cellStyle name="Normal 3 12 5 6" xfId="7018"/>
    <cellStyle name="Normal 3 12 5 7" xfId="7019"/>
    <cellStyle name="Normal 3 12 6" xfId="7020"/>
    <cellStyle name="Normal 3 12 6 2" xfId="7021"/>
    <cellStyle name="Normal 3 12 6 2 2" xfId="7022"/>
    <cellStyle name="Normal 3 12 6 2 3" xfId="7023"/>
    <cellStyle name="Normal 3 12 6 3" xfId="7024"/>
    <cellStyle name="Normal 3 12 6 3 2" xfId="35227"/>
    <cellStyle name="Normal 3 12 6 4" xfId="7025"/>
    <cellStyle name="Normal 3 12 6 5" xfId="7026"/>
    <cellStyle name="Normal 3 12 6 6" xfId="7027"/>
    <cellStyle name="Normal 3 12 7" xfId="7028"/>
    <cellStyle name="Normal 3 12 7 2" xfId="7029"/>
    <cellStyle name="Normal 3 12 7 3" xfId="7030"/>
    <cellStyle name="Normal 3 12 8" xfId="7031"/>
    <cellStyle name="Normal 3 12 8 2" xfId="33287"/>
    <cellStyle name="Normal 3 12 9" xfId="7032"/>
    <cellStyle name="Normal 3 13" xfId="7033"/>
    <cellStyle name="Normal 3 13 2" xfId="7034"/>
    <cellStyle name="Normal 3 13 2 2" xfId="7035"/>
    <cellStyle name="Normal 3 13 2 2 2" xfId="7036"/>
    <cellStyle name="Normal 3 13 2 2 2 2" xfId="7037"/>
    <cellStyle name="Normal 3 13 2 2 2 2 2" xfId="7038"/>
    <cellStyle name="Normal 3 13 2 2 2 2 3" xfId="7039"/>
    <cellStyle name="Normal 3 13 2 2 2 3" xfId="7040"/>
    <cellStyle name="Normal 3 13 2 2 2 4" xfId="7041"/>
    <cellStyle name="Normal 3 13 2 2 2 5" xfId="7042"/>
    <cellStyle name="Normal 3 13 2 2 3" xfId="7043"/>
    <cellStyle name="Normal 3 13 2 2 3 2" xfId="7044"/>
    <cellStyle name="Normal 3 13 2 2 3 3" xfId="7045"/>
    <cellStyle name="Normal 3 13 2 2 4" xfId="7046"/>
    <cellStyle name="Normal 3 13 2 2 4 2" xfId="34539"/>
    <cellStyle name="Normal 3 13 2 2 5" xfId="7047"/>
    <cellStyle name="Normal 3 13 2 2 6" xfId="7048"/>
    <cellStyle name="Normal 3 13 2 2 7" xfId="7049"/>
    <cellStyle name="Normal 3 13 2 3" xfId="7050"/>
    <cellStyle name="Normal 3 13 2 3 2" xfId="7051"/>
    <cellStyle name="Normal 3 13 2 3 2 2" xfId="7052"/>
    <cellStyle name="Normal 3 13 2 3 2 3" xfId="7053"/>
    <cellStyle name="Normal 3 13 2 3 3" xfId="7054"/>
    <cellStyle name="Normal 3 13 2 3 3 2" xfId="35226"/>
    <cellStyle name="Normal 3 13 2 3 4" xfId="7055"/>
    <cellStyle name="Normal 3 13 2 3 5" xfId="7056"/>
    <cellStyle name="Normal 3 13 2 3 6" xfId="7057"/>
    <cellStyle name="Normal 3 13 2 4" xfId="7058"/>
    <cellStyle name="Normal 3 13 2 4 2" xfId="7059"/>
    <cellStyle name="Normal 3 13 2 4 3" xfId="7060"/>
    <cellStyle name="Normal 3 13 2 5" xfId="7061"/>
    <cellStyle name="Normal 3 13 2 5 2" xfId="33292"/>
    <cellStyle name="Normal 3 13 2 6" xfId="7062"/>
    <cellStyle name="Normal 3 13 2 7" xfId="7063"/>
    <cellStyle name="Normal 3 13 2 8" xfId="7064"/>
    <cellStyle name="Normal 3 13 3" xfId="7065"/>
    <cellStyle name="Normal 3 13 3 2" xfId="7066"/>
    <cellStyle name="Normal 3 13 3 2 2" xfId="7067"/>
    <cellStyle name="Normal 3 13 3 2 2 2" xfId="7068"/>
    <cellStyle name="Normal 3 13 3 2 2 3" xfId="7069"/>
    <cellStyle name="Normal 3 13 3 2 3" xfId="7070"/>
    <cellStyle name="Normal 3 13 3 2 3 2" xfId="35304"/>
    <cellStyle name="Normal 3 13 3 2 4" xfId="7071"/>
    <cellStyle name="Normal 3 13 3 2 5" xfId="7072"/>
    <cellStyle name="Normal 3 13 3 2 6" xfId="7073"/>
    <cellStyle name="Normal 3 13 3 3" xfId="7074"/>
    <cellStyle name="Normal 3 13 3 3 2" xfId="7075"/>
    <cellStyle name="Normal 3 13 3 3 3" xfId="7076"/>
    <cellStyle name="Normal 3 13 3 4" xfId="7077"/>
    <cellStyle name="Normal 3 13 3 4 2" xfId="34540"/>
    <cellStyle name="Normal 3 13 3 5" xfId="7078"/>
    <cellStyle name="Normal 3 13 3 6" xfId="7079"/>
    <cellStyle name="Normal 3 13 3 7" xfId="7080"/>
    <cellStyle name="Normal 3 13 4" xfId="7081"/>
    <cellStyle name="Normal 3 13 4 2" xfId="7082"/>
    <cellStyle name="Normal 3 13 4 2 2" xfId="7083"/>
    <cellStyle name="Normal 3 13 4 2 3" xfId="7084"/>
    <cellStyle name="Normal 3 13 4 3" xfId="7085"/>
    <cellStyle name="Normal 3 13 4 4" xfId="7086"/>
    <cellStyle name="Normal 3 13 4 5" xfId="7087"/>
    <cellStyle name="Normal 3 13 5" xfId="7088"/>
    <cellStyle name="Normal 3 13 5 2" xfId="7089"/>
    <cellStyle name="Normal 3 13 5 3" xfId="7090"/>
    <cellStyle name="Normal 3 13 6" xfId="7091"/>
    <cellStyle name="Normal 3 13 6 2" xfId="33291"/>
    <cellStyle name="Normal 3 13 7" xfId="7092"/>
    <cellStyle name="Normal 3 13 8" xfId="7093"/>
    <cellStyle name="Normal 3 13 9" xfId="7094"/>
    <cellStyle name="Normal 3 14" xfId="7095"/>
    <cellStyle name="Normal 3 14 2" xfId="7096"/>
    <cellStyle name="Normal 3 14 2 2" xfId="7097"/>
    <cellStyle name="Normal 3 14 2 2 2" xfId="7098"/>
    <cellStyle name="Normal 3 14 2 2 2 2" xfId="7099"/>
    <cellStyle name="Normal 3 14 2 2 2 3" xfId="7100"/>
    <cellStyle name="Normal 3 14 2 2 3" xfId="7101"/>
    <cellStyle name="Normal 3 14 2 2 3 2" xfId="34541"/>
    <cellStyle name="Normal 3 14 2 2 4" xfId="7102"/>
    <cellStyle name="Normal 3 14 2 2 5" xfId="7103"/>
    <cellStyle name="Normal 3 14 2 2 6" xfId="7104"/>
    <cellStyle name="Normal 3 14 2 3" xfId="7105"/>
    <cellStyle name="Normal 3 14 2 3 2" xfId="33294"/>
    <cellStyle name="Normal 3 14 2 4" xfId="7106"/>
    <cellStyle name="Normal 3 14 2 5" xfId="7107"/>
    <cellStyle name="Normal 3 14 2 6" xfId="7108"/>
    <cellStyle name="Normal 3 14 3" xfId="7109"/>
    <cellStyle name="Normal 3 14 3 2" xfId="7110"/>
    <cellStyle name="Normal 3 14 3 2 2" xfId="7111"/>
    <cellStyle name="Normal 3 14 3 2 3" xfId="7112"/>
    <cellStyle name="Normal 3 14 3 3" xfId="7113"/>
    <cellStyle name="Normal 3 14 3 3 2" xfId="34542"/>
    <cellStyle name="Normal 3 14 3 4" xfId="7114"/>
    <cellStyle name="Normal 3 14 3 5" xfId="7115"/>
    <cellStyle name="Normal 3 14 3 6" xfId="7116"/>
    <cellStyle name="Normal 3 14 4" xfId="7117"/>
    <cellStyle name="Normal 3 14 4 2" xfId="7118"/>
    <cellStyle name="Normal 3 14 4 3" xfId="7119"/>
    <cellStyle name="Normal 3 14 4 4" xfId="7120"/>
    <cellStyle name="Normal 3 14 5" xfId="7121"/>
    <cellStyle name="Normal 3 14 5 2" xfId="7122"/>
    <cellStyle name="Normal 3 14 5 3" xfId="7123"/>
    <cellStyle name="Normal 3 14 5 4" xfId="7124"/>
    <cellStyle name="Normal 3 14 6" xfId="7125"/>
    <cellStyle name="Normal 3 14 6 2" xfId="33293"/>
    <cellStyle name="Normal 3 14 7" xfId="7126"/>
    <cellStyle name="Normal 3 14 8" xfId="7127"/>
    <cellStyle name="Normal 3 14 9" xfId="7128"/>
    <cellStyle name="Normal 3 15" xfId="7129"/>
    <cellStyle name="Normal 3 15 2" xfId="7130"/>
    <cellStyle name="Normal 3 15 2 2" xfId="7131"/>
    <cellStyle name="Normal 3 15 2 2 2" xfId="7132"/>
    <cellStyle name="Normal 3 15 2 2 2 2" xfId="7133"/>
    <cellStyle name="Normal 3 15 2 2 2 3" xfId="7134"/>
    <cellStyle name="Normal 3 15 2 2 3" xfId="7135"/>
    <cellStyle name="Normal 3 15 2 2 3 2" xfId="34543"/>
    <cellStyle name="Normal 3 15 2 2 4" xfId="7136"/>
    <cellStyle name="Normal 3 15 2 2 5" xfId="7137"/>
    <cellStyle name="Normal 3 15 2 3" xfId="7138"/>
    <cellStyle name="Normal 3 15 2 3 2" xfId="7139"/>
    <cellStyle name="Normal 3 15 2 3 3" xfId="7140"/>
    <cellStyle name="Normal 3 15 2 4" xfId="7141"/>
    <cellStyle name="Normal 3 15 2 4 2" xfId="33296"/>
    <cellStyle name="Normal 3 15 2 5" xfId="7142"/>
    <cellStyle name="Normal 3 15 2 6" xfId="7143"/>
    <cellStyle name="Normal 3 15 3" xfId="7144"/>
    <cellStyle name="Normal 3 15 3 2" xfId="7145"/>
    <cellStyle name="Normal 3 15 3 2 2" xfId="7146"/>
    <cellStyle name="Normal 3 15 3 2 3" xfId="7147"/>
    <cellStyle name="Normal 3 15 3 3" xfId="7148"/>
    <cellStyle name="Normal 3 15 3 3 2" xfId="34544"/>
    <cellStyle name="Normal 3 15 3 4" xfId="7149"/>
    <cellStyle name="Normal 3 15 3 5" xfId="7150"/>
    <cellStyle name="Normal 3 15 4" xfId="7151"/>
    <cellStyle name="Normal 3 15 4 2" xfId="7152"/>
    <cellStyle name="Normal 3 15 4 2 2" xfId="7153"/>
    <cellStyle name="Normal 3 15 4 2 3" xfId="7154"/>
    <cellStyle name="Normal 3 15 4 3" xfId="7155"/>
    <cellStyle name="Normal 3 15 4 4" xfId="7156"/>
    <cellStyle name="Normal 3 15 4 5" xfId="7157"/>
    <cellStyle name="Normal 3 15 5" xfId="7158"/>
    <cellStyle name="Normal 3 15 5 2" xfId="7159"/>
    <cellStyle name="Normal 3 15 5 3" xfId="7160"/>
    <cellStyle name="Normal 3 15 6" xfId="7161"/>
    <cellStyle name="Normal 3 15 6 2" xfId="33295"/>
    <cellStyle name="Normal 3 15 7" xfId="7162"/>
    <cellStyle name="Normal 3 15 8" xfId="7163"/>
    <cellStyle name="Normal 3 15 9" xfId="7164"/>
    <cellStyle name="Normal 3 16" xfId="7165"/>
    <cellStyle name="Normal 3 16 10" xfId="7166"/>
    <cellStyle name="Normal 3 16 10 2" xfId="7167"/>
    <cellStyle name="Normal 3 16 10 2 2" xfId="7168"/>
    <cellStyle name="Normal 3 16 10 2 2 2" xfId="7169"/>
    <cellStyle name="Normal 3 16 10 2 2 2 2" xfId="7170"/>
    <cellStyle name="Normal 3 16 10 2 2 2 2 2" xfId="7171"/>
    <cellStyle name="Normal 3 16 10 2 2 2 2 3" xfId="7172"/>
    <cellStyle name="Normal 3 16 10 2 2 2 3" xfId="7173"/>
    <cellStyle name="Normal 3 16 10 2 2 2 4" xfId="7174"/>
    <cellStyle name="Normal 3 16 10 2 2 2 5" xfId="7175"/>
    <cellStyle name="Normal 3 16 10 2 2 3" xfId="7176"/>
    <cellStyle name="Normal 3 16 10 2 2 3 2" xfId="7177"/>
    <cellStyle name="Normal 3 16 10 2 2 3 2 2" xfId="7178"/>
    <cellStyle name="Normal 3 16 10 2 2 3 2 3" xfId="7179"/>
    <cellStyle name="Normal 3 16 10 2 2 3 3" xfId="7180"/>
    <cellStyle name="Normal 3 16 10 2 2 3 3 2" xfId="34545"/>
    <cellStyle name="Normal 3 16 10 2 2 3 4" xfId="7181"/>
    <cellStyle name="Normal 3 16 10 2 2 3 5" xfId="7182"/>
    <cellStyle name="Normal 3 16 10 2 2 4" xfId="7183"/>
    <cellStyle name="Normal 3 16 10 2 2 4 2" xfId="7184"/>
    <cellStyle name="Normal 3 16 10 2 2 4 3" xfId="7185"/>
    <cellStyle name="Normal 3 16 10 2 2 5" xfId="7186"/>
    <cellStyle name="Normal 3 16 10 2 2 5 2" xfId="33298"/>
    <cellStyle name="Normal 3 16 10 2 2 6" xfId="7187"/>
    <cellStyle name="Normal 3 16 10 2 2 7" xfId="7188"/>
    <cellStyle name="Normal 3 16 10 2 3" xfId="7189"/>
    <cellStyle name="Normal 3 16 10 2 3 2" xfId="7190"/>
    <cellStyle name="Normal 3 16 10 2 3 2 2" xfId="7191"/>
    <cellStyle name="Normal 3 16 10 2 3 2 3" xfId="7192"/>
    <cellStyle name="Normal 3 16 10 2 3 3" xfId="7193"/>
    <cellStyle name="Normal 3 16 10 2 3 4" xfId="7194"/>
    <cellStyle name="Normal 3 16 10 2 3 5" xfId="7195"/>
    <cellStyle name="Normal 3 16 10 2 4" xfId="7196"/>
    <cellStyle name="Normal 3 16 10 2 4 2" xfId="7197"/>
    <cellStyle name="Normal 3 16 10 2 4 3" xfId="7198"/>
    <cellStyle name="Normal 3 16 10 2 5" xfId="7199"/>
    <cellStyle name="Normal 3 16 10 2 6" xfId="7200"/>
    <cellStyle name="Normal 3 16 10 2 7" xfId="7201"/>
    <cellStyle name="Normal 3 16 10 3" xfId="7202"/>
    <cellStyle name="Normal 3 16 10 3 2" xfId="7203"/>
    <cellStyle name="Normal 3 16 10 3 2 2" xfId="7204"/>
    <cellStyle name="Normal 3 16 10 3 2 3" xfId="7205"/>
    <cellStyle name="Normal 3 16 10 3 3" xfId="7206"/>
    <cellStyle name="Normal 3 16 10 3 4" xfId="7207"/>
    <cellStyle name="Normal 3 16 10 3 5" xfId="7208"/>
    <cellStyle name="Normal 3 16 10 4" xfId="7209"/>
    <cellStyle name="Normal 3 16 10 4 2" xfId="7210"/>
    <cellStyle name="Normal 3 16 10 4 2 2" xfId="7211"/>
    <cellStyle name="Normal 3 16 10 4 2 2 2" xfId="7212"/>
    <cellStyle name="Normal 3 16 10 4 2 2 2 2" xfId="7213"/>
    <cellStyle name="Normal 3 16 10 4 2 2 2 3" xfId="7214"/>
    <cellStyle name="Normal 3 16 10 4 2 2 3" xfId="7215"/>
    <cellStyle name="Normal 3 16 10 4 2 2 3 2" xfId="34546"/>
    <cellStyle name="Normal 3 16 10 4 2 2 4" xfId="7216"/>
    <cellStyle name="Normal 3 16 10 4 2 2 5" xfId="7217"/>
    <cellStyle name="Normal 3 16 10 4 2 3" xfId="7218"/>
    <cellStyle name="Normal 3 16 10 4 2 3 2" xfId="7219"/>
    <cellStyle name="Normal 3 16 10 4 2 3 3" xfId="7220"/>
    <cellStyle name="Normal 3 16 10 4 2 4" xfId="7221"/>
    <cellStyle name="Normal 3 16 10 4 2 4 2" xfId="33299"/>
    <cellStyle name="Normal 3 16 10 4 2 5" xfId="7222"/>
    <cellStyle name="Normal 3 16 10 4 2 6" xfId="7223"/>
    <cellStyle name="Normal 3 16 10 4 3" xfId="7224"/>
    <cellStyle name="Normal 3 16 10 4 3 2" xfId="7225"/>
    <cellStyle name="Normal 3 16 10 4 3 3" xfId="7226"/>
    <cellStyle name="Normal 3 16 10 4 4" xfId="7227"/>
    <cellStyle name="Normal 3 16 10 4 5" xfId="7228"/>
    <cellStyle name="Normal 3 16 10 4 6" xfId="7229"/>
    <cellStyle name="Normal 3 16 10 5" xfId="7230"/>
    <cellStyle name="Normal 3 16 10 5 2" xfId="7231"/>
    <cellStyle name="Normal 3 16 10 5 2 2" xfId="7232"/>
    <cellStyle name="Normal 3 16 10 5 2 3" xfId="7233"/>
    <cellStyle name="Normal 3 16 10 5 3" xfId="7234"/>
    <cellStyle name="Normal 3 16 10 5 3 2" xfId="34547"/>
    <cellStyle name="Normal 3 16 10 5 4" xfId="7235"/>
    <cellStyle name="Normal 3 16 10 5 5" xfId="7236"/>
    <cellStyle name="Normal 3 16 10 6" xfId="7237"/>
    <cellStyle name="Normal 3 16 10 6 2" xfId="7238"/>
    <cellStyle name="Normal 3 16 10 6 3" xfId="7239"/>
    <cellStyle name="Normal 3 16 10 7" xfId="7240"/>
    <cellStyle name="Normal 3 16 10 7 2" xfId="33297"/>
    <cellStyle name="Normal 3 16 10 8" xfId="7241"/>
    <cellStyle name="Normal 3 16 10 9" xfId="7242"/>
    <cellStyle name="Normal 3 16 11" xfId="7243"/>
    <cellStyle name="Normal 3 16 11 2" xfId="7244"/>
    <cellStyle name="Normal 3 16 11 2 2" xfId="7245"/>
    <cellStyle name="Normal 3 16 11 2 2 2" xfId="7246"/>
    <cellStyle name="Normal 3 16 11 2 2 2 2" xfId="7247"/>
    <cellStyle name="Normal 3 16 11 2 2 2 2 2" xfId="7248"/>
    <cellStyle name="Normal 3 16 11 2 2 2 2 3" xfId="7249"/>
    <cellStyle name="Normal 3 16 11 2 2 2 3" xfId="7250"/>
    <cellStyle name="Normal 3 16 11 2 2 2 3 2" xfId="34860"/>
    <cellStyle name="Normal 3 16 11 2 2 2 4" xfId="7251"/>
    <cellStyle name="Normal 3 16 11 2 2 2 5" xfId="7252"/>
    <cellStyle name="Normal 3 16 11 2 2 3" xfId="7253"/>
    <cellStyle name="Normal 3 16 11 2 2 3 2" xfId="7254"/>
    <cellStyle name="Normal 3 16 11 2 2 3 3" xfId="7255"/>
    <cellStyle name="Normal 3 16 11 2 2 4" xfId="7256"/>
    <cellStyle name="Normal 3 16 11 2 2 4 2" xfId="33301"/>
    <cellStyle name="Normal 3 16 11 2 2 5" xfId="7257"/>
    <cellStyle name="Normal 3 16 11 2 2 6" xfId="7258"/>
    <cellStyle name="Normal 3 16 11 2 3" xfId="7259"/>
    <cellStyle name="Normal 3 16 11 2 3 2" xfId="7260"/>
    <cellStyle name="Normal 3 16 11 2 3 3" xfId="7261"/>
    <cellStyle name="Normal 3 16 11 2 4" xfId="7262"/>
    <cellStyle name="Normal 3 16 11 2 5" xfId="7263"/>
    <cellStyle name="Normal 3 16 11 2 6" xfId="7264"/>
    <cellStyle name="Normal 3 16 11 3" xfId="7265"/>
    <cellStyle name="Normal 3 16 11 3 2" xfId="7266"/>
    <cellStyle name="Normal 3 16 11 3 2 2" xfId="7267"/>
    <cellStyle name="Normal 3 16 11 3 2 2 2" xfId="7268"/>
    <cellStyle name="Normal 3 16 11 3 2 2 3" xfId="7269"/>
    <cellStyle name="Normal 3 16 11 3 2 3" xfId="7270"/>
    <cellStyle name="Normal 3 16 11 3 2 3 2" xfId="34185"/>
    <cellStyle name="Normal 3 16 11 3 2 4" xfId="7271"/>
    <cellStyle name="Normal 3 16 11 3 2 5" xfId="7272"/>
    <cellStyle name="Normal 3 16 11 3 3" xfId="7273"/>
    <cellStyle name="Normal 3 16 11 3 3 2" xfId="7274"/>
    <cellStyle name="Normal 3 16 11 3 3 3" xfId="7275"/>
    <cellStyle name="Normal 3 16 11 3 4" xfId="7276"/>
    <cellStyle name="Normal 3 16 11 3 4 2" xfId="33302"/>
    <cellStyle name="Normal 3 16 11 3 5" xfId="7277"/>
    <cellStyle name="Normal 3 16 11 3 6" xfId="7278"/>
    <cellStyle name="Normal 3 16 11 4" xfId="7279"/>
    <cellStyle name="Normal 3 16 11 4 2" xfId="7280"/>
    <cellStyle name="Normal 3 16 11 4 2 2" xfId="7281"/>
    <cellStyle name="Normal 3 16 11 4 2 3" xfId="7282"/>
    <cellStyle name="Normal 3 16 11 4 3" xfId="7283"/>
    <cellStyle name="Normal 3 16 11 4 3 2" xfId="34458"/>
    <cellStyle name="Normal 3 16 11 4 4" xfId="7284"/>
    <cellStyle name="Normal 3 16 11 4 5" xfId="7285"/>
    <cellStyle name="Normal 3 16 11 5" xfId="7286"/>
    <cellStyle name="Normal 3 16 11 5 2" xfId="7287"/>
    <cellStyle name="Normal 3 16 11 5 3" xfId="7288"/>
    <cellStyle name="Normal 3 16 11 6" xfId="7289"/>
    <cellStyle name="Normal 3 16 11 6 2" xfId="33300"/>
    <cellStyle name="Normal 3 16 11 7" xfId="7290"/>
    <cellStyle name="Normal 3 16 11 8" xfId="7291"/>
    <cellStyle name="Normal 3 16 12" xfId="7292"/>
    <cellStyle name="Normal 3 16 12 2" xfId="7293"/>
    <cellStyle name="Normal 3 16 12 2 2" xfId="7294"/>
    <cellStyle name="Normal 3 16 12 2 2 2" xfId="7295"/>
    <cellStyle name="Normal 3 16 12 2 2 3" xfId="7296"/>
    <cellStyle name="Normal 3 16 12 2 3" xfId="7297"/>
    <cellStyle name="Normal 3 16 12 2 4" xfId="7298"/>
    <cellStyle name="Normal 3 16 12 2 5" xfId="7299"/>
    <cellStyle name="Normal 3 16 12 3" xfId="7300"/>
    <cellStyle name="Normal 3 16 12 3 2" xfId="7301"/>
    <cellStyle name="Normal 3 16 12 3 2 2" xfId="7302"/>
    <cellStyle name="Normal 3 16 12 3 2 3" xfId="7303"/>
    <cellStyle name="Normal 3 16 12 3 3" xfId="7304"/>
    <cellStyle name="Normal 3 16 12 3 3 2" xfId="34548"/>
    <cellStyle name="Normal 3 16 12 3 4" xfId="7305"/>
    <cellStyle name="Normal 3 16 12 3 5" xfId="7306"/>
    <cellStyle name="Normal 3 16 12 4" xfId="7307"/>
    <cellStyle name="Normal 3 16 12 4 2" xfId="7308"/>
    <cellStyle name="Normal 3 16 12 4 3" xfId="7309"/>
    <cellStyle name="Normal 3 16 12 5" xfId="7310"/>
    <cellStyle name="Normal 3 16 12 5 2" xfId="33303"/>
    <cellStyle name="Normal 3 16 12 6" xfId="7311"/>
    <cellStyle name="Normal 3 16 12 7" xfId="7312"/>
    <cellStyle name="Normal 3 16 13" xfId="7313"/>
    <cellStyle name="Normal 3 16 13 2" xfId="7314"/>
    <cellStyle name="Normal 3 16 13 3" xfId="7315"/>
    <cellStyle name="Normal 3 16 14" xfId="7316"/>
    <cellStyle name="Normal 3 16 15" xfId="7317"/>
    <cellStyle name="Normal 3 16 16" xfId="7318"/>
    <cellStyle name="Normal 3 16 2" xfId="7319"/>
    <cellStyle name="Normal 3 16 2 2" xfId="7320"/>
    <cellStyle name="Normal 3 16 2 2 2" xfId="7321"/>
    <cellStyle name="Normal 3 16 2 2 3" xfId="7322"/>
    <cellStyle name="Normal 3 16 2 3" xfId="7323"/>
    <cellStyle name="Normal 3 16 2 4" xfId="7324"/>
    <cellStyle name="Normal 3 16 2 5" xfId="7325"/>
    <cellStyle name="Normal 3 16 3" xfId="7326"/>
    <cellStyle name="Normal 3 16 3 2" xfId="7327"/>
    <cellStyle name="Normal 3 16 3 2 2" xfId="7328"/>
    <cellStyle name="Normal 3 16 3 2 3" xfId="7329"/>
    <cellStyle name="Normal 3 16 3 3" xfId="7330"/>
    <cellStyle name="Normal 3 16 3 4" xfId="7331"/>
    <cellStyle name="Normal 3 16 3 5" xfId="7332"/>
    <cellStyle name="Normal 3 16 4" xfId="7333"/>
    <cellStyle name="Normal 3 16 4 2" xfId="7334"/>
    <cellStyle name="Normal 3 16 4 2 2" xfId="7335"/>
    <cellStyle name="Normal 3 16 4 2 3" xfId="7336"/>
    <cellStyle name="Normal 3 16 4 3" xfId="7337"/>
    <cellStyle name="Normal 3 16 4 4" xfId="7338"/>
    <cellStyle name="Normal 3 16 4 5" xfId="7339"/>
    <cellStyle name="Normal 3 16 5" xfId="7340"/>
    <cellStyle name="Normal 3 16 5 2" xfId="7341"/>
    <cellStyle name="Normal 3 16 5 2 2" xfId="7342"/>
    <cellStyle name="Normal 3 16 5 2 3" xfId="7343"/>
    <cellStyle name="Normal 3 16 5 3" xfId="7344"/>
    <cellStyle name="Normal 3 16 5 4" xfId="7345"/>
    <cellStyle name="Normal 3 16 5 5" xfId="7346"/>
    <cellStyle name="Normal 3 16 6" xfId="7347"/>
    <cellStyle name="Normal 3 16 6 2" xfId="7348"/>
    <cellStyle name="Normal 3 16 6 2 2" xfId="7349"/>
    <cellStyle name="Normal 3 16 6 2 3" xfId="7350"/>
    <cellStyle name="Normal 3 16 6 3" xfId="7351"/>
    <cellStyle name="Normal 3 16 6 4" xfId="7352"/>
    <cellStyle name="Normal 3 16 6 5" xfId="7353"/>
    <cellStyle name="Normal 3 16 7" xfId="7354"/>
    <cellStyle name="Normal 3 16 7 2" xfId="7355"/>
    <cellStyle name="Normal 3 16 7 2 2" xfId="7356"/>
    <cellStyle name="Normal 3 16 7 2 2 2" xfId="7357"/>
    <cellStyle name="Normal 3 16 7 2 2 3" xfId="7358"/>
    <cellStyle name="Normal 3 16 7 2 3" xfId="7359"/>
    <cellStyle name="Normal 3 16 7 2 4" xfId="7360"/>
    <cellStyle name="Normal 3 16 7 2 5" xfId="7361"/>
    <cellStyle name="Normal 3 16 7 3" xfId="7362"/>
    <cellStyle name="Normal 3 16 7 3 2" xfId="7363"/>
    <cellStyle name="Normal 3 16 7 3 2 2" xfId="7364"/>
    <cellStyle name="Normal 3 16 7 3 2 3" xfId="7365"/>
    <cellStyle name="Normal 3 16 7 3 3" xfId="7366"/>
    <cellStyle name="Normal 3 16 7 3 3 2" xfId="34459"/>
    <cellStyle name="Normal 3 16 7 3 4" xfId="7367"/>
    <cellStyle name="Normal 3 16 7 3 5" xfId="7368"/>
    <cellStyle name="Normal 3 16 7 4" xfId="7369"/>
    <cellStyle name="Normal 3 16 7 4 2" xfId="7370"/>
    <cellStyle name="Normal 3 16 7 4 3" xfId="7371"/>
    <cellStyle name="Normal 3 16 7 5" xfId="7372"/>
    <cellStyle name="Normal 3 16 7 5 2" xfId="33304"/>
    <cellStyle name="Normal 3 16 7 6" xfId="7373"/>
    <cellStyle name="Normal 3 16 7 7" xfId="7374"/>
    <cellStyle name="Normal 3 16 8" xfId="7375"/>
    <cellStyle name="Normal 3 16 8 2" xfId="7376"/>
    <cellStyle name="Normal 3 16 8 2 2" xfId="7377"/>
    <cellStyle name="Normal 3 16 8 2 3" xfId="7378"/>
    <cellStyle name="Normal 3 16 8 3" xfId="7379"/>
    <cellStyle name="Normal 3 16 8 4" xfId="7380"/>
    <cellStyle name="Normal 3 16 8 5" xfId="7381"/>
    <cellStyle name="Normal 3 16 9" xfId="7382"/>
    <cellStyle name="Normal 3 16 9 2" xfId="7383"/>
    <cellStyle name="Normal 3 16 9 2 2" xfId="7384"/>
    <cellStyle name="Normal 3 16 9 2 3" xfId="7385"/>
    <cellStyle name="Normal 3 16 9 3" xfId="7386"/>
    <cellStyle name="Normal 3 16 9 4" xfId="7387"/>
    <cellStyle name="Normal 3 16 9 5" xfId="7388"/>
    <cellStyle name="Normal 3 17" xfId="7389"/>
    <cellStyle name="Normal 3 17 10" xfId="7390"/>
    <cellStyle name="Normal 3 17 10 2" xfId="7391"/>
    <cellStyle name="Normal 3 17 10 2 2" xfId="7392"/>
    <cellStyle name="Normal 3 17 10 2 3" xfId="7393"/>
    <cellStyle name="Normal 3 17 10 3" xfId="7394"/>
    <cellStyle name="Normal 3 17 10 4" xfId="7395"/>
    <cellStyle name="Normal 3 17 10 5" xfId="7396"/>
    <cellStyle name="Normal 3 17 11" xfId="7397"/>
    <cellStyle name="Normal 3 17 11 2" xfId="7398"/>
    <cellStyle name="Normal 3 17 11 2 2" xfId="7399"/>
    <cellStyle name="Normal 3 17 11 2 2 2" xfId="7400"/>
    <cellStyle name="Normal 3 17 11 2 2 2 2" xfId="7401"/>
    <cellStyle name="Normal 3 17 11 2 2 2 2 2" xfId="7402"/>
    <cellStyle name="Normal 3 17 11 2 2 2 2 3" xfId="7403"/>
    <cellStyle name="Normal 3 17 11 2 2 2 3" xfId="7404"/>
    <cellStyle name="Normal 3 17 11 2 2 2 4" xfId="7405"/>
    <cellStyle name="Normal 3 17 11 2 2 2 5" xfId="7406"/>
    <cellStyle name="Normal 3 17 11 2 2 3" xfId="7407"/>
    <cellStyle name="Normal 3 17 11 2 2 3 2" xfId="7408"/>
    <cellStyle name="Normal 3 17 11 2 2 3 2 2" xfId="7409"/>
    <cellStyle name="Normal 3 17 11 2 2 3 2 3" xfId="7410"/>
    <cellStyle name="Normal 3 17 11 2 2 3 3" xfId="7411"/>
    <cellStyle name="Normal 3 17 11 2 2 3 3 2" xfId="34245"/>
    <cellStyle name="Normal 3 17 11 2 2 3 4" xfId="7412"/>
    <cellStyle name="Normal 3 17 11 2 2 3 5" xfId="7413"/>
    <cellStyle name="Normal 3 17 11 2 2 4" xfId="7414"/>
    <cellStyle name="Normal 3 17 11 2 2 4 2" xfId="7415"/>
    <cellStyle name="Normal 3 17 11 2 2 4 3" xfId="7416"/>
    <cellStyle name="Normal 3 17 11 2 2 5" xfId="7417"/>
    <cellStyle name="Normal 3 17 11 2 2 5 2" xfId="33306"/>
    <cellStyle name="Normal 3 17 11 2 2 6" xfId="7418"/>
    <cellStyle name="Normal 3 17 11 2 2 7" xfId="7419"/>
    <cellStyle name="Normal 3 17 11 2 3" xfId="7420"/>
    <cellStyle name="Normal 3 17 11 2 3 2" xfId="7421"/>
    <cellStyle name="Normal 3 17 11 2 3 2 2" xfId="7422"/>
    <cellStyle name="Normal 3 17 11 2 3 2 3" xfId="7423"/>
    <cellStyle name="Normal 3 17 11 2 3 3" xfId="7424"/>
    <cellStyle name="Normal 3 17 11 2 3 4" xfId="7425"/>
    <cellStyle name="Normal 3 17 11 2 3 5" xfId="7426"/>
    <cellStyle name="Normal 3 17 11 2 4" xfId="7427"/>
    <cellStyle name="Normal 3 17 11 2 4 2" xfId="7428"/>
    <cellStyle name="Normal 3 17 11 2 4 3" xfId="7429"/>
    <cellStyle name="Normal 3 17 11 2 5" xfId="7430"/>
    <cellStyle name="Normal 3 17 11 2 6" xfId="7431"/>
    <cellStyle name="Normal 3 17 11 2 7" xfId="7432"/>
    <cellStyle name="Normal 3 17 11 3" xfId="7433"/>
    <cellStyle name="Normal 3 17 11 3 2" xfId="7434"/>
    <cellStyle name="Normal 3 17 11 3 2 2" xfId="7435"/>
    <cellStyle name="Normal 3 17 11 3 2 3" xfId="7436"/>
    <cellStyle name="Normal 3 17 11 3 3" xfId="7437"/>
    <cellStyle name="Normal 3 17 11 3 4" xfId="7438"/>
    <cellStyle name="Normal 3 17 11 3 5" xfId="7439"/>
    <cellStyle name="Normal 3 17 11 4" xfId="7440"/>
    <cellStyle name="Normal 3 17 11 4 2" xfId="7441"/>
    <cellStyle name="Normal 3 17 11 4 2 2" xfId="7442"/>
    <cellStyle name="Normal 3 17 11 4 2 2 2" xfId="7443"/>
    <cellStyle name="Normal 3 17 11 4 2 2 2 2" xfId="7444"/>
    <cellStyle name="Normal 3 17 11 4 2 2 2 3" xfId="7445"/>
    <cellStyle name="Normal 3 17 11 4 2 2 3" xfId="7446"/>
    <cellStyle name="Normal 3 17 11 4 2 2 3 2" xfId="34631"/>
    <cellStyle name="Normal 3 17 11 4 2 2 4" xfId="7447"/>
    <cellStyle name="Normal 3 17 11 4 2 2 5" xfId="7448"/>
    <cellStyle name="Normal 3 17 11 4 2 3" xfId="7449"/>
    <cellStyle name="Normal 3 17 11 4 2 3 2" xfId="7450"/>
    <cellStyle name="Normal 3 17 11 4 2 3 3" xfId="7451"/>
    <cellStyle name="Normal 3 17 11 4 2 4" xfId="7452"/>
    <cellStyle name="Normal 3 17 11 4 2 4 2" xfId="33307"/>
    <cellStyle name="Normal 3 17 11 4 2 5" xfId="7453"/>
    <cellStyle name="Normal 3 17 11 4 2 6" xfId="7454"/>
    <cellStyle name="Normal 3 17 11 4 3" xfId="7455"/>
    <cellStyle name="Normal 3 17 11 4 3 2" xfId="7456"/>
    <cellStyle name="Normal 3 17 11 4 3 3" xfId="7457"/>
    <cellStyle name="Normal 3 17 11 4 4" xfId="7458"/>
    <cellStyle name="Normal 3 17 11 4 5" xfId="7459"/>
    <cellStyle name="Normal 3 17 11 4 6" xfId="7460"/>
    <cellStyle name="Normal 3 17 11 5" xfId="7461"/>
    <cellStyle name="Normal 3 17 11 5 2" xfId="7462"/>
    <cellStyle name="Normal 3 17 11 5 2 2" xfId="7463"/>
    <cellStyle name="Normal 3 17 11 5 2 3" xfId="7464"/>
    <cellStyle name="Normal 3 17 11 5 3" xfId="7465"/>
    <cellStyle name="Normal 3 17 11 5 3 2" xfId="34184"/>
    <cellStyle name="Normal 3 17 11 5 4" xfId="7466"/>
    <cellStyle name="Normal 3 17 11 5 5" xfId="7467"/>
    <cellStyle name="Normal 3 17 11 6" xfId="7468"/>
    <cellStyle name="Normal 3 17 11 6 2" xfId="7469"/>
    <cellStyle name="Normal 3 17 11 6 3" xfId="7470"/>
    <cellStyle name="Normal 3 17 11 7" xfId="7471"/>
    <cellStyle name="Normal 3 17 11 7 2" xfId="33305"/>
    <cellStyle name="Normal 3 17 11 8" xfId="7472"/>
    <cellStyle name="Normal 3 17 11 9" xfId="7473"/>
    <cellStyle name="Normal 3 17 12" xfId="7474"/>
    <cellStyle name="Normal 3 17 12 2" xfId="7475"/>
    <cellStyle name="Normal 3 17 12 2 2" xfId="7476"/>
    <cellStyle name="Normal 3 17 12 2 2 2" xfId="7477"/>
    <cellStyle name="Normal 3 17 12 2 2 2 2" xfId="7478"/>
    <cellStyle name="Normal 3 17 12 2 2 2 2 2" xfId="7479"/>
    <cellStyle name="Normal 3 17 12 2 2 2 2 3" xfId="7480"/>
    <cellStyle name="Normal 3 17 12 2 2 2 3" xfId="7481"/>
    <cellStyle name="Normal 3 17 12 2 2 2 3 2" xfId="34246"/>
    <cellStyle name="Normal 3 17 12 2 2 2 4" xfId="7482"/>
    <cellStyle name="Normal 3 17 12 2 2 2 5" xfId="7483"/>
    <cellStyle name="Normal 3 17 12 2 2 3" xfId="7484"/>
    <cellStyle name="Normal 3 17 12 2 2 3 2" xfId="7485"/>
    <cellStyle name="Normal 3 17 12 2 2 3 3" xfId="7486"/>
    <cellStyle name="Normal 3 17 12 2 2 4" xfId="7487"/>
    <cellStyle name="Normal 3 17 12 2 2 4 2" xfId="33309"/>
    <cellStyle name="Normal 3 17 12 2 2 5" xfId="7488"/>
    <cellStyle name="Normal 3 17 12 2 2 6" xfId="7489"/>
    <cellStyle name="Normal 3 17 12 2 3" xfId="7490"/>
    <cellStyle name="Normal 3 17 12 2 3 2" xfId="7491"/>
    <cellStyle name="Normal 3 17 12 2 3 3" xfId="7492"/>
    <cellStyle name="Normal 3 17 12 2 4" xfId="7493"/>
    <cellStyle name="Normal 3 17 12 2 5" xfId="7494"/>
    <cellStyle name="Normal 3 17 12 2 6" xfId="7495"/>
    <cellStyle name="Normal 3 17 12 3" xfId="7496"/>
    <cellStyle name="Normal 3 17 12 3 2" xfId="7497"/>
    <cellStyle name="Normal 3 17 12 3 2 2" xfId="7498"/>
    <cellStyle name="Normal 3 17 12 3 2 2 2" xfId="7499"/>
    <cellStyle name="Normal 3 17 12 3 2 2 3" xfId="7500"/>
    <cellStyle name="Normal 3 17 12 3 2 3" xfId="7501"/>
    <cellStyle name="Normal 3 17 12 3 2 3 2" xfId="34549"/>
    <cellStyle name="Normal 3 17 12 3 2 4" xfId="7502"/>
    <cellStyle name="Normal 3 17 12 3 2 5" xfId="7503"/>
    <cellStyle name="Normal 3 17 12 3 3" xfId="7504"/>
    <cellStyle name="Normal 3 17 12 3 3 2" xfId="7505"/>
    <cellStyle name="Normal 3 17 12 3 3 3" xfId="7506"/>
    <cellStyle name="Normal 3 17 12 3 4" xfId="7507"/>
    <cellStyle name="Normal 3 17 12 3 4 2" xfId="33310"/>
    <cellStyle name="Normal 3 17 12 3 5" xfId="7508"/>
    <cellStyle name="Normal 3 17 12 3 6" xfId="7509"/>
    <cellStyle name="Normal 3 17 12 4" xfId="7510"/>
    <cellStyle name="Normal 3 17 12 4 2" xfId="7511"/>
    <cellStyle name="Normal 3 17 12 4 2 2" xfId="7512"/>
    <cellStyle name="Normal 3 17 12 4 2 3" xfId="7513"/>
    <cellStyle name="Normal 3 17 12 4 3" xfId="7514"/>
    <cellStyle name="Normal 3 17 12 4 3 2" xfId="34183"/>
    <cellStyle name="Normal 3 17 12 4 4" xfId="7515"/>
    <cellStyle name="Normal 3 17 12 4 5" xfId="7516"/>
    <cellStyle name="Normal 3 17 12 5" xfId="7517"/>
    <cellStyle name="Normal 3 17 12 5 2" xfId="7518"/>
    <cellStyle name="Normal 3 17 12 5 3" xfId="7519"/>
    <cellStyle name="Normal 3 17 12 6" xfId="7520"/>
    <cellStyle name="Normal 3 17 12 6 2" xfId="33308"/>
    <cellStyle name="Normal 3 17 12 7" xfId="7521"/>
    <cellStyle name="Normal 3 17 12 8" xfId="7522"/>
    <cellStyle name="Normal 3 17 13" xfId="7523"/>
    <cellStyle name="Normal 3 17 13 2" xfId="7524"/>
    <cellStyle name="Normal 3 17 13 2 2" xfId="7525"/>
    <cellStyle name="Normal 3 17 13 2 2 2" xfId="7526"/>
    <cellStyle name="Normal 3 17 13 2 2 3" xfId="7527"/>
    <cellStyle name="Normal 3 17 13 2 3" xfId="7528"/>
    <cellStyle name="Normal 3 17 13 2 4" xfId="7529"/>
    <cellStyle name="Normal 3 17 13 2 5" xfId="7530"/>
    <cellStyle name="Normal 3 17 13 3" xfId="7531"/>
    <cellStyle name="Normal 3 17 13 3 2" xfId="7532"/>
    <cellStyle name="Normal 3 17 13 3 2 2" xfId="7533"/>
    <cellStyle name="Normal 3 17 13 3 2 3" xfId="7534"/>
    <cellStyle name="Normal 3 17 13 3 3" xfId="7535"/>
    <cellStyle name="Normal 3 17 13 3 3 2" xfId="34550"/>
    <cellStyle name="Normal 3 17 13 3 4" xfId="7536"/>
    <cellStyle name="Normal 3 17 13 3 5" xfId="7537"/>
    <cellStyle name="Normal 3 17 13 4" xfId="7538"/>
    <cellStyle name="Normal 3 17 13 4 2" xfId="7539"/>
    <cellStyle name="Normal 3 17 13 4 3" xfId="7540"/>
    <cellStyle name="Normal 3 17 13 5" xfId="7541"/>
    <cellStyle name="Normal 3 17 13 5 2" xfId="33311"/>
    <cellStyle name="Normal 3 17 13 6" xfId="7542"/>
    <cellStyle name="Normal 3 17 13 7" xfId="7543"/>
    <cellStyle name="Normal 3 17 14" xfId="7544"/>
    <cellStyle name="Normal 3 17 14 2" xfId="7545"/>
    <cellStyle name="Normal 3 17 14 3" xfId="7546"/>
    <cellStyle name="Normal 3 17 15" xfId="7547"/>
    <cellStyle name="Normal 3 17 16" xfId="7548"/>
    <cellStyle name="Normal 3 17 17" xfId="7549"/>
    <cellStyle name="Normal 3 17 2" xfId="7550"/>
    <cellStyle name="Normal 3 17 2 2" xfId="7551"/>
    <cellStyle name="Normal 3 17 2 2 2" xfId="7552"/>
    <cellStyle name="Normal 3 17 2 2 3" xfId="7553"/>
    <cellStyle name="Normal 3 17 2 3" xfId="7554"/>
    <cellStyle name="Normal 3 17 2 4" xfId="7555"/>
    <cellStyle name="Normal 3 17 2 5" xfId="7556"/>
    <cellStyle name="Normal 3 17 3" xfId="7557"/>
    <cellStyle name="Normal 3 17 3 2" xfId="7558"/>
    <cellStyle name="Normal 3 17 3 2 2" xfId="7559"/>
    <cellStyle name="Normal 3 17 3 2 3" xfId="7560"/>
    <cellStyle name="Normal 3 17 3 3" xfId="7561"/>
    <cellStyle name="Normal 3 17 3 4" xfId="7562"/>
    <cellStyle name="Normal 3 17 3 5" xfId="7563"/>
    <cellStyle name="Normal 3 17 4" xfId="7564"/>
    <cellStyle name="Normal 3 17 4 2" xfId="7565"/>
    <cellStyle name="Normal 3 17 4 2 2" xfId="7566"/>
    <cellStyle name="Normal 3 17 4 2 3" xfId="7567"/>
    <cellStyle name="Normal 3 17 4 3" xfId="7568"/>
    <cellStyle name="Normal 3 17 4 4" xfId="7569"/>
    <cellStyle name="Normal 3 17 4 5" xfId="7570"/>
    <cellStyle name="Normal 3 17 5" xfId="7571"/>
    <cellStyle name="Normal 3 17 5 2" xfId="7572"/>
    <cellStyle name="Normal 3 17 5 2 2" xfId="7573"/>
    <cellStyle name="Normal 3 17 5 2 3" xfId="7574"/>
    <cellStyle name="Normal 3 17 5 3" xfId="7575"/>
    <cellStyle name="Normal 3 17 5 4" xfId="7576"/>
    <cellStyle name="Normal 3 17 5 5" xfId="7577"/>
    <cellStyle name="Normal 3 17 6" xfId="7578"/>
    <cellStyle name="Normal 3 17 6 2" xfId="7579"/>
    <cellStyle name="Normal 3 17 6 2 2" xfId="7580"/>
    <cellStyle name="Normal 3 17 6 2 3" xfId="7581"/>
    <cellStyle name="Normal 3 17 6 3" xfId="7582"/>
    <cellStyle name="Normal 3 17 6 4" xfId="7583"/>
    <cellStyle name="Normal 3 17 6 5" xfId="7584"/>
    <cellStyle name="Normal 3 17 7" xfId="7585"/>
    <cellStyle name="Normal 3 17 7 2" xfId="7586"/>
    <cellStyle name="Normal 3 17 7 2 2" xfId="7587"/>
    <cellStyle name="Normal 3 17 7 2 3" xfId="7588"/>
    <cellStyle name="Normal 3 17 7 3" xfId="7589"/>
    <cellStyle name="Normal 3 17 7 4" xfId="7590"/>
    <cellStyle name="Normal 3 17 7 5" xfId="7591"/>
    <cellStyle name="Normal 3 17 8" xfId="7592"/>
    <cellStyle name="Normal 3 17 8 2" xfId="7593"/>
    <cellStyle name="Normal 3 17 8 2 2" xfId="7594"/>
    <cellStyle name="Normal 3 17 8 2 2 2" xfId="7595"/>
    <cellStyle name="Normal 3 17 8 2 2 3" xfId="7596"/>
    <cellStyle name="Normal 3 17 8 2 3" xfId="7597"/>
    <cellStyle name="Normal 3 17 8 2 4" xfId="7598"/>
    <cellStyle name="Normal 3 17 8 2 5" xfId="7599"/>
    <cellStyle name="Normal 3 17 8 3" xfId="7600"/>
    <cellStyle name="Normal 3 17 8 3 2" xfId="7601"/>
    <cellStyle name="Normal 3 17 8 3 2 2" xfId="7602"/>
    <cellStyle name="Normal 3 17 8 3 2 3" xfId="7603"/>
    <cellStyle name="Normal 3 17 8 3 3" xfId="7604"/>
    <cellStyle name="Normal 3 17 8 3 3 2" xfId="34831"/>
    <cellStyle name="Normal 3 17 8 3 4" xfId="7605"/>
    <cellStyle name="Normal 3 17 8 3 5" xfId="7606"/>
    <cellStyle name="Normal 3 17 8 4" xfId="7607"/>
    <cellStyle name="Normal 3 17 8 4 2" xfId="7608"/>
    <cellStyle name="Normal 3 17 8 4 3" xfId="7609"/>
    <cellStyle name="Normal 3 17 8 5" xfId="7610"/>
    <cellStyle name="Normal 3 17 8 5 2" xfId="33312"/>
    <cellStyle name="Normal 3 17 8 6" xfId="7611"/>
    <cellStyle name="Normal 3 17 8 7" xfId="7612"/>
    <cellStyle name="Normal 3 17 9" xfId="7613"/>
    <cellStyle name="Normal 3 17 9 2" xfId="7614"/>
    <cellStyle name="Normal 3 17 9 2 2" xfId="7615"/>
    <cellStyle name="Normal 3 17 9 2 3" xfId="7616"/>
    <cellStyle name="Normal 3 17 9 3" xfId="7617"/>
    <cellStyle name="Normal 3 17 9 4" xfId="7618"/>
    <cellStyle name="Normal 3 17 9 5" xfId="7619"/>
    <cellStyle name="Normal 3 18" xfId="7620"/>
    <cellStyle name="Normal 3 18 2" xfId="7621"/>
    <cellStyle name="Normal 3 18 2 2" xfId="7622"/>
    <cellStyle name="Normal 3 18 2 2 2" xfId="7623"/>
    <cellStyle name="Normal 3 18 2 2 2 2" xfId="7624"/>
    <cellStyle name="Normal 3 18 2 2 2 3" xfId="7625"/>
    <cellStyle name="Normal 3 18 2 2 3" xfId="7626"/>
    <cellStyle name="Normal 3 18 2 2 3 2" xfId="34191"/>
    <cellStyle name="Normal 3 18 2 2 4" xfId="7627"/>
    <cellStyle name="Normal 3 18 2 2 5" xfId="7628"/>
    <cellStyle name="Normal 3 18 2 3" xfId="7629"/>
    <cellStyle name="Normal 3 18 2 3 2" xfId="7630"/>
    <cellStyle name="Normal 3 18 2 3 3" xfId="7631"/>
    <cellStyle name="Normal 3 18 2 4" xfId="7632"/>
    <cellStyle name="Normal 3 18 2 4 2" xfId="33314"/>
    <cellStyle name="Normal 3 18 2 5" xfId="7633"/>
    <cellStyle name="Normal 3 18 2 6" xfId="7634"/>
    <cellStyle name="Normal 3 18 3" xfId="7635"/>
    <cellStyle name="Normal 3 18 3 2" xfId="7636"/>
    <cellStyle name="Normal 3 18 3 2 2" xfId="7637"/>
    <cellStyle name="Normal 3 18 3 2 3" xfId="7638"/>
    <cellStyle name="Normal 3 18 3 3" xfId="7639"/>
    <cellStyle name="Normal 3 18 3 3 2" xfId="34488"/>
    <cellStyle name="Normal 3 18 3 4" xfId="7640"/>
    <cellStyle name="Normal 3 18 3 5" xfId="7641"/>
    <cellStyle name="Normal 3 18 4" xfId="7642"/>
    <cellStyle name="Normal 3 18 4 2" xfId="7643"/>
    <cellStyle name="Normal 3 18 4 3" xfId="7644"/>
    <cellStyle name="Normal 3 18 5" xfId="7645"/>
    <cellStyle name="Normal 3 18 5 2" xfId="33313"/>
    <cellStyle name="Normal 3 18 6" xfId="7646"/>
    <cellStyle name="Normal 3 18 7" xfId="7647"/>
    <cellStyle name="Normal 3 19" xfId="7648"/>
    <cellStyle name="Normal 3 19 2" xfId="7649"/>
    <cellStyle name="Normal 3 19 2 2" xfId="7650"/>
    <cellStyle name="Normal 3 19 2 2 2" xfId="7651"/>
    <cellStyle name="Normal 3 19 2 2 2 2" xfId="7652"/>
    <cellStyle name="Normal 3 19 2 2 2 3" xfId="7653"/>
    <cellStyle name="Normal 3 19 2 2 3" xfId="7654"/>
    <cellStyle name="Normal 3 19 2 2 3 2" xfId="34914"/>
    <cellStyle name="Normal 3 19 2 2 4" xfId="7655"/>
    <cellStyle name="Normal 3 19 2 2 5" xfId="7656"/>
    <cellStyle name="Normal 3 19 2 3" xfId="7657"/>
    <cellStyle name="Normal 3 19 2 3 2" xfId="7658"/>
    <cellStyle name="Normal 3 19 2 3 3" xfId="7659"/>
    <cellStyle name="Normal 3 19 2 4" xfId="7660"/>
    <cellStyle name="Normal 3 19 2 4 2" xfId="33316"/>
    <cellStyle name="Normal 3 19 2 5" xfId="7661"/>
    <cellStyle name="Normal 3 19 2 6" xfId="7662"/>
    <cellStyle name="Normal 3 19 3" xfId="7663"/>
    <cellStyle name="Normal 3 19 3 2" xfId="7664"/>
    <cellStyle name="Normal 3 19 3 2 2" xfId="7665"/>
    <cellStyle name="Normal 3 19 3 2 3" xfId="7666"/>
    <cellStyle name="Normal 3 19 3 3" xfId="7667"/>
    <cellStyle name="Normal 3 19 3 3 2" xfId="34551"/>
    <cellStyle name="Normal 3 19 3 4" xfId="7668"/>
    <cellStyle name="Normal 3 19 3 5" xfId="7669"/>
    <cellStyle name="Normal 3 19 4" xfId="7670"/>
    <cellStyle name="Normal 3 19 4 2" xfId="7671"/>
    <cellStyle name="Normal 3 19 4 3" xfId="7672"/>
    <cellStyle name="Normal 3 19 5" xfId="7673"/>
    <cellStyle name="Normal 3 19 5 2" xfId="33315"/>
    <cellStyle name="Normal 3 19 6" xfId="7674"/>
    <cellStyle name="Normal 3 19 7" xfId="7675"/>
    <cellStyle name="Normal 3 2" xfId="7676"/>
    <cellStyle name="Normal 3 2 10" xfId="7677"/>
    <cellStyle name="Normal 3 2 10 2" xfId="7678"/>
    <cellStyle name="Normal 3 2 10 2 2" xfId="7679"/>
    <cellStyle name="Normal 3 2 10 2 2 2" xfId="7680"/>
    <cellStyle name="Normal 3 2 10 2 2 2 2" xfId="7681"/>
    <cellStyle name="Normal 3 2 10 2 2 2 3" xfId="7682"/>
    <cellStyle name="Normal 3 2 10 2 2 3" xfId="7683"/>
    <cellStyle name="Normal 3 2 10 2 2 3 2" xfId="34192"/>
    <cellStyle name="Normal 3 2 10 2 2 4" xfId="7684"/>
    <cellStyle name="Normal 3 2 10 2 2 5" xfId="7685"/>
    <cellStyle name="Normal 3 2 10 2 3" xfId="7686"/>
    <cellStyle name="Normal 3 2 10 2 3 2" xfId="7687"/>
    <cellStyle name="Normal 3 2 10 2 3 3" xfId="7688"/>
    <cellStyle name="Normal 3 2 10 2 4" xfId="7689"/>
    <cellStyle name="Normal 3 2 10 2 4 2" xfId="33318"/>
    <cellStyle name="Normal 3 2 10 2 5" xfId="7690"/>
    <cellStyle name="Normal 3 2 10 2 6" xfId="7691"/>
    <cellStyle name="Normal 3 2 10 3" xfId="7692"/>
    <cellStyle name="Normal 3 2 10 3 2" xfId="7693"/>
    <cellStyle name="Normal 3 2 10 3 2 2" xfId="7694"/>
    <cellStyle name="Normal 3 2 10 3 2 3" xfId="7695"/>
    <cellStyle name="Normal 3 2 10 3 3" xfId="7696"/>
    <cellStyle name="Normal 3 2 10 3 3 2" xfId="34198"/>
    <cellStyle name="Normal 3 2 10 3 4" xfId="7697"/>
    <cellStyle name="Normal 3 2 10 3 5" xfId="7698"/>
    <cellStyle name="Normal 3 2 10 4" xfId="7699"/>
    <cellStyle name="Normal 3 2 10 4 2" xfId="7700"/>
    <cellStyle name="Normal 3 2 10 4 3" xfId="7701"/>
    <cellStyle name="Normal 3 2 10 5" xfId="7702"/>
    <cellStyle name="Normal 3 2 10 5 2" xfId="33317"/>
    <cellStyle name="Normal 3 2 10 6" xfId="7703"/>
    <cellStyle name="Normal 3 2 10 7" xfId="7704"/>
    <cellStyle name="Normal 3 2 11" xfId="7705"/>
    <cellStyle name="Normal 3 2 11 2" xfId="7706"/>
    <cellStyle name="Normal 3 2 11 2 2" xfId="7707"/>
    <cellStyle name="Normal 3 2 11 2 2 2" xfId="7708"/>
    <cellStyle name="Normal 3 2 11 2 2 2 2" xfId="7709"/>
    <cellStyle name="Normal 3 2 11 2 2 2 3" xfId="7710"/>
    <cellStyle name="Normal 3 2 11 2 2 3" xfId="7711"/>
    <cellStyle name="Normal 3 2 11 2 2 3 2" xfId="34199"/>
    <cellStyle name="Normal 3 2 11 2 2 4" xfId="7712"/>
    <cellStyle name="Normal 3 2 11 2 2 5" xfId="7713"/>
    <cellStyle name="Normal 3 2 11 2 3" xfId="7714"/>
    <cellStyle name="Normal 3 2 11 2 3 2" xfId="7715"/>
    <cellStyle name="Normal 3 2 11 2 3 3" xfId="7716"/>
    <cellStyle name="Normal 3 2 11 2 4" xfId="7717"/>
    <cellStyle name="Normal 3 2 11 2 4 2" xfId="33320"/>
    <cellStyle name="Normal 3 2 11 2 5" xfId="7718"/>
    <cellStyle name="Normal 3 2 11 2 6" xfId="7719"/>
    <cellStyle name="Normal 3 2 11 3" xfId="7720"/>
    <cellStyle name="Normal 3 2 11 3 2" xfId="7721"/>
    <cellStyle name="Normal 3 2 11 3 2 2" xfId="7722"/>
    <cellStyle name="Normal 3 2 11 3 2 3" xfId="7723"/>
    <cellStyle name="Normal 3 2 11 3 3" xfId="7724"/>
    <cellStyle name="Normal 3 2 11 3 3 2" xfId="34247"/>
    <cellStyle name="Normal 3 2 11 3 4" xfId="7725"/>
    <cellStyle name="Normal 3 2 11 3 5" xfId="7726"/>
    <cellStyle name="Normal 3 2 11 4" xfId="7727"/>
    <cellStyle name="Normal 3 2 11 4 2" xfId="7728"/>
    <cellStyle name="Normal 3 2 11 4 3" xfId="7729"/>
    <cellStyle name="Normal 3 2 11 5" xfId="7730"/>
    <cellStyle name="Normal 3 2 11 5 2" xfId="33319"/>
    <cellStyle name="Normal 3 2 11 6" xfId="7731"/>
    <cellStyle name="Normal 3 2 11 7" xfId="7732"/>
    <cellStyle name="Normal 3 2 12" xfId="7733"/>
    <cellStyle name="Normal 3 2 12 2" xfId="7734"/>
    <cellStyle name="Normal 3 2 12 2 2" xfId="7735"/>
    <cellStyle name="Normal 3 2 12 2 2 2" xfId="7736"/>
    <cellStyle name="Normal 3 2 12 2 2 2 2" xfId="7737"/>
    <cellStyle name="Normal 3 2 12 2 2 2 3" xfId="7738"/>
    <cellStyle name="Normal 3 2 12 2 2 3" xfId="7739"/>
    <cellStyle name="Normal 3 2 12 2 2 3 2" xfId="34552"/>
    <cellStyle name="Normal 3 2 12 2 2 4" xfId="7740"/>
    <cellStyle name="Normal 3 2 12 2 2 5" xfId="7741"/>
    <cellStyle name="Normal 3 2 12 2 3" xfId="7742"/>
    <cellStyle name="Normal 3 2 12 2 3 2" xfId="7743"/>
    <cellStyle name="Normal 3 2 12 2 3 3" xfId="7744"/>
    <cellStyle name="Normal 3 2 12 2 4" xfId="7745"/>
    <cellStyle name="Normal 3 2 12 2 4 2" xfId="33322"/>
    <cellStyle name="Normal 3 2 12 2 5" xfId="7746"/>
    <cellStyle name="Normal 3 2 12 2 6" xfId="7747"/>
    <cellStyle name="Normal 3 2 12 3" xfId="7748"/>
    <cellStyle name="Normal 3 2 12 3 2" xfId="7749"/>
    <cellStyle name="Normal 3 2 12 3 2 2" xfId="7750"/>
    <cellStyle name="Normal 3 2 12 3 2 3" xfId="7751"/>
    <cellStyle name="Normal 3 2 12 3 3" xfId="7752"/>
    <cellStyle name="Normal 3 2 12 3 3 2" xfId="34808"/>
    <cellStyle name="Normal 3 2 12 3 4" xfId="7753"/>
    <cellStyle name="Normal 3 2 12 3 5" xfId="7754"/>
    <cellStyle name="Normal 3 2 12 4" xfId="7755"/>
    <cellStyle name="Normal 3 2 12 4 2" xfId="7756"/>
    <cellStyle name="Normal 3 2 12 4 3" xfId="7757"/>
    <cellStyle name="Normal 3 2 12 5" xfId="7758"/>
    <cellStyle name="Normal 3 2 12 5 2" xfId="33321"/>
    <cellStyle name="Normal 3 2 12 6" xfId="7759"/>
    <cellStyle name="Normal 3 2 12 7" xfId="7760"/>
    <cellStyle name="Normal 3 2 13" xfId="7761"/>
    <cellStyle name="Normal 3 2 13 2" xfId="7762"/>
    <cellStyle name="Normal 3 2 13 2 2" xfId="7763"/>
    <cellStyle name="Normal 3 2 13 2 2 2" xfId="7764"/>
    <cellStyle name="Normal 3 2 13 2 2 2 2" xfId="7765"/>
    <cellStyle name="Normal 3 2 13 2 2 2 3" xfId="7766"/>
    <cellStyle name="Normal 3 2 13 2 2 3" xfId="7767"/>
    <cellStyle name="Normal 3 2 13 2 2 3 2" xfId="34460"/>
    <cellStyle name="Normal 3 2 13 2 2 4" xfId="7768"/>
    <cellStyle name="Normal 3 2 13 2 2 5" xfId="7769"/>
    <cellStyle name="Normal 3 2 13 2 3" xfId="7770"/>
    <cellStyle name="Normal 3 2 13 2 3 2" xfId="7771"/>
    <cellStyle name="Normal 3 2 13 2 3 3" xfId="7772"/>
    <cellStyle name="Normal 3 2 13 2 4" xfId="7773"/>
    <cellStyle name="Normal 3 2 13 2 4 2" xfId="33324"/>
    <cellStyle name="Normal 3 2 13 2 5" xfId="7774"/>
    <cellStyle name="Normal 3 2 13 2 6" xfId="7775"/>
    <cellStyle name="Normal 3 2 13 3" xfId="7776"/>
    <cellStyle name="Normal 3 2 13 3 2" xfId="7777"/>
    <cellStyle name="Normal 3 2 13 3 2 2" xfId="7778"/>
    <cellStyle name="Normal 3 2 13 3 2 3" xfId="7779"/>
    <cellStyle name="Normal 3 2 13 3 3" xfId="7780"/>
    <cellStyle name="Normal 3 2 13 3 3 2" xfId="34893"/>
    <cellStyle name="Normal 3 2 13 3 4" xfId="7781"/>
    <cellStyle name="Normal 3 2 13 3 5" xfId="7782"/>
    <cellStyle name="Normal 3 2 13 4" xfId="7783"/>
    <cellStyle name="Normal 3 2 13 4 2" xfId="7784"/>
    <cellStyle name="Normal 3 2 13 4 3" xfId="7785"/>
    <cellStyle name="Normal 3 2 13 5" xfId="7786"/>
    <cellStyle name="Normal 3 2 13 5 2" xfId="33323"/>
    <cellStyle name="Normal 3 2 13 6" xfId="7787"/>
    <cellStyle name="Normal 3 2 13 7" xfId="7788"/>
    <cellStyle name="Normal 3 2 14" xfId="7789"/>
    <cellStyle name="Normal 3 2 14 2" xfId="7790"/>
    <cellStyle name="Normal 3 2 14 2 2" xfId="7791"/>
    <cellStyle name="Normal 3 2 14 2 2 2" xfId="7792"/>
    <cellStyle name="Normal 3 2 14 2 2 2 2" xfId="7793"/>
    <cellStyle name="Normal 3 2 14 2 2 2 3" xfId="7794"/>
    <cellStyle name="Normal 3 2 14 2 2 3" xfId="7795"/>
    <cellStyle name="Normal 3 2 14 2 2 3 2" xfId="34182"/>
    <cellStyle name="Normal 3 2 14 2 2 4" xfId="7796"/>
    <cellStyle name="Normal 3 2 14 2 2 5" xfId="7797"/>
    <cellStyle name="Normal 3 2 14 2 3" xfId="7798"/>
    <cellStyle name="Normal 3 2 14 2 3 2" xfId="7799"/>
    <cellStyle name="Normal 3 2 14 2 3 3" xfId="7800"/>
    <cellStyle name="Normal 3 2 14 2 4" xfId="7801"/>
    <cellStyle name="Normal 3 2 14 2 4 2" xfId="33326"/>
    <cellStyle name="Normal 3 2 14 2 5" xfId="7802"/>
    <cellStyle name="Normal 3 2 14 2 6" xfId="7803"/>
    <cellStyle name="Normal 3 2 14 3" xfId="7804"/>
    <cellStyle name="Normal 3 2 14 3 2" xfId="7805"/>
    <cellStyle name="Normal 3 2 14 3 2 2" xfId="7806"/>
    <cellStyle name="Normal 3 2 14 3 2 3" xfId="7807"/>
    <cellStyle name="Normal 3 2 14 3 3" xfId="7808"/>
    <cellStyle name="Normal 3 2 14 3 3 2" xfId="34448"/>
    <cellStyle name="Normal 3 2 14 3 4" xfId="7809"/>
    <cellStyle name="Normal 3 2 14 3 5" xfId="7810"/>
    <cellStyle name="Normal 3 2 14 4" xfId="7811"/>
    <cellStyle name="Normal 3 2 14 4 2" xfId="7812"/>
    <cellStyle name="Normal 3 2 14 4 3" xfId="7813"/>
    <cellStyle name="Normal 3 2 14 5" xfId="7814"/>
    <cellStyle name="Normal 3 2 14 5 2" xfId="33325"/>
    <cellStyle name="Normal 3 2 14 6" xfId="7815"/>
    <cellStyle name="Normal 3 2 14 7" xfId="7816"/>
    <cellStyle name="Normal 3 2 15" xfId="7817"/>
    <cellStyle name="Normal 3 2 15 2" xfId="7818"/>
    <cellStyle name="Normal 3 2 15 2 2" xfId="7819"/>
    <cellStyle name="Normal 3 2 15 2 2 2" xfId="7820"/>
    <cellStyle name="Normal 3 2 15 2 2 2 2" xfId="7821"/>
    <cellStyle name="Normal 3 2 15 2 2 2 3" xfId="7822"/>
    <cellStyle name="Normal 3 2 15 2 2 3" xfId="7823"/>
    <cellStyle name="Normal 3 2 15 2 2 3 2" xfId="34929"/>
    <cellStyle name="Normal 3 2 15 2 2 4" xfId="7824"/>
    <cellStyle name="Normal 3 2 15 2 2 5" xfId="7825"/>
    <cellStyle name="Normal 3 2 15 2 3" xfId="7826"/>
    <cellStyle name="Normal 3 2 15 2 3 2" xfId="7827"/>
    <cellStyle name="Normal 3 2 15 2 3 3" xfId="7828"/>
    <cellStyle name="Normal 3 2 15 2 4" xfId="7829"/>
    <cellStyle name="Normal 3 2 15 2 4 2" xfId="33328"/>
    <cellStyle name="Normal 3 2 15 2 5" xfId="7830"/>
    <cellStyle name="Normal 3 2 15 2 6" xfId="7831"/>
    <cellStyle name="Normal 3 2 15 3" xfId="7832"/>
    <cellStyle name="Normal 3 2 15 3 2" xfId="7833"/>
    <cellStyle name="Normal 3 2 15 3 2 2" xfId="7834"/>
    <cellStyle name="Normal 3 2 15 3 2 3" xfId="7835"/>
    <cellStyle name="Normal 3 2 15 3 3" xfId="7836"/>
    <cellStyle name="Normal 3 2 15 3 3 2" xfId="34449"/>
    <cellStyle name="Normal 3 2 15 3 4" xfId="7837"/>
    <cellStyle name="Normal 3 2 15 3 5" xfId="7838"/>
    <cellStyle name="Normal 3 2 15 4" xfId="7839"/>
    <cellStyle name="Normal 3 2 15 4 2" xfId="7840"/>
    <cellStyle name="Normal 3 2 15 4 3" xfId="7841"/>
    <cellStyle name="Normal 3 2 15 5" xfId="7842"/>
    <cellStyle name="Normal 3 2 15 5 2" xfId="33327"/>
    <cellStyle name="Normal 3 2 15 6" xfId="7843"/>
    <cellStyle name="Normal 3 2 15 7" xfId="7844"/>
    <cellStyle name="Normal 3 2 16" xfId="7845"/>
    <cellStyle name="Normal 3 2 16 2" xfId="7846"/>
    <cellStyle name="Normal 3 2 16 2 2" xfId="7847"/>
    <cellStyle name="Normal 3 2 16 2 2 2" xfId="7848"/>
    <cellStyle name="Normal 3 2 16 2 2 3" xfId="7849"/>
    <cellStyle name="Normal 3 2 16 2 3" xfId="7850"/>
    <cellStyle name="Normal 3 2 16 2 3 2" xfId="34186"/>
    <cellStyle name="Normal 3 2 16 2 4" xfId="7851"/>
    <cellStyle name="Normal 3 2 16 2 5" xfId="7852"/>
    <cellStyle name="Normal 3 2 16 3" xfId="7853"/>
    <cellStyle name="Normal 3 2 16 3 2" xfId="7854"/>
    <cellStyle name="Normal 3 2 16 3 3" xfId="7855"/>
    <cellStyle name="Normal 3 2 16 4" xfId="7856"/>
    <cellStyle name="Normal 3 2 16 4 2" xfId="33329"/>
    <cellStyle name="Normal 3 2 16 5" xfId="7857"/>
    <cellStyle name="Normal 3 2 16 6" xfId="7858"/>
    <cellStyle name="Normal 3 2 17" xfId="7859"/>
    <cellStyle name="Normal 3 2 17 2" xfId="7860"/>
    <cellStyle name="Normal 3 2 17 2 2" xfId="7861"/>
    <cellStyle name="Normal 3 2 17 2 2 2" xfId="7862"/>
    <cellStyle name="Normal 3 2 17 2 2 3" xfId="7863"/>
    <cellStyle name="Normal 3 2 17 2 3" xfId="7864"/>
    <cellStyle name="Normal 3 2 17 2 3 2" xfId="34810"/>
    <cellStyle name="Normal 3 2 17 2 4" xfId="7865"/>
    <cellStyle name="Normal 3 2 17 2 5" xfId="7866"/>
    <cellStyle name="Normal 3 2 17 3" xfId="7867"/>
    <cellStyle name="Normal 3 2 17 3 2" xfId="7868"/>
    <cellStyle name="Normal 3 2 17 3 3" xfId="7869"/>
    <cellStyle name="Normal 3 2 17 4" xfId="7870"/>
    <cellStyle name="Normal 3 2 17 4 2" xfId="33330"/>
    <cellStyle name="Normal 3 2 17 5" xfId="7871"/>
    <cellStyle name="Normal 3 2 17 6" xfId="7872"/>
    <cellStyle name="Normal 3 2 18" xfId="7873"/>
    <cellStyle name="Normal 3 2 18 2" xfId="7874"/>
    <cellStyle name="Normal 3 2 18 2 2" xfId="7875"/>
    <cellStyle name="Normal 3 2 18 2 2 2" xfId="7876"/>
    <cellStyle name="Normal 3 2 18 2 2 3" xfId="7877"/>
    <cellStyle name="Normal 3 2 18 2 3" xfId="7878"/>
    <cellStyle name="Normal 3 2 18 2 3 2" xfId="34811"/>
    <cellStyle name="Normal 3 2 18 2 4" xfId="7879"/>
    <cellStyle name="Normal 3 2 18 2 5" xfId="7880"/>
    <cellStyle name="Normal 3 2 18 3" xfId="7881"/>
    <cellStyle name="Normal 3 2 18 3 2" xfId="7882"/>
    <cellStyle name="Normal 3 2 18 3 3" xfId="7883"/>
    <cellStyle name="Normal 3 2 18 4" xfId="7884"/>
    <cellStyle name="Normal 3 2 18 4 2" xfId="33331"/>
    <cellStyle name="Normal 3 2 18 5" xfId="7885"/>
    <cellStyle name="Normal 3 2 18 6" xfId="7886"/>
    <cellStyle name="Normal 3 2 19" xfId="7887"/>
    <cellStyle name="Normal 3 2 19 2" xfId="7888"/>
    <cellStyle name="Normal 3 2 19 2 2" xfId="7889"/>
    <cellStyle name="Normal 3 2 19 2 2 2" xfId="7890"/>
    <cellStyle name="Normal 3 2 19 2 2 3" xfId="7891"/>
    <cellStyle name="Normal 3 2 19 2 3" xfId="7892"/>
    <cellStyle name="Normal 3 2 19 2 3 2" xfId="34809"/>
    <cellStyle name="Normal 3 2 19 2 4" xfId="7893"/>
    <cellStyle name="Normal 3 2 19 2 5" xfId="7894"/>
    <cellStyle name="Normal 3 2 19 3" xfId="7895"/>
    <cellStyle name="Normal 3 2 19 3 2" xfId="7896"/>
    <cellStyle name="Normal 3 2 19 3 3" xfId="7897"/>
    <cellStyle name="Normal 3 2 19 4" xfId="7898"/>
    <cellStyle name="Normal 3 2 19 4 2" xfId="33332"/>
    <cellStyle name="Normal 3 2 19 5" xfId="7899"/>
    <cellStyle name="Normal 3 2 19 6" xfId="7900"/>
    <cellStyle name="Normal 3 2 2" xfId="7901"/>
    <cellStyle name="Normal 3 2 2 10" xfId="7902"/>
    <cellStyle name="Normal 3 2 2 10 2" xfId="7903"/>
    <cellStyle name="Normal 3 2 2 10 2 2" xfId="7904"/>
    <cellStyle name="Normal 3 2 2 10 2 3" xfId="7905"/>
    <cellStyle name="Normal 3 2 2 10 3" xfId="7906"/>
    <cellStyle name="Normal 3 2 2 10 4" xfId="7907"/>
    <cellStyle name="Normal 3 2 2 10 5" xfId="7908"/>
    <cellStyle name="Normal 3 2 2 11" xfId="7909"/>
    <cellStyle name="Normal 3 2 2 11 2" xfId="7910"/>
    <cellStyle name="Normal 3 2 2 11 2 2" xfId="7911"/>
    <cellStyle name="Normal 3 2 2 11 2 3" xfId="7912"/>
    <cellStyle name="Normal 3 2 2 11 3" xfId="7913"/>
    <cellStyle name="Normal 3 2 2 11 4" xfId="7914"/>
    <cellStyle name="Normal 3 2 2 11 5" xfId="7915"/>
    <cellStyle name="Normal 3 2 2 12" xfId="7916"/>
    <cellStyle name="Normal 3 2 2 12 2" xfId="7917"/>
    <cellStyle name="Normal 3 2 2 12 2 2" xfId="7918"/>
    <cellStyle name="Normal 3 2 2 12 2 3" xfId="7919"/>
    <cellStyle name="Normal 3 2 2 12 3" xfId="7920"/>
    <cellStyle name="Normal 3 2 2 12 4" xfId="7921"/>
    <cellStyle name="Normal 3 2 2 12 5" xfId="7922"/>
    <cellStyle name="Normal 3 2 2 13" xfId="7923"/>
    <cellStyle name="Normal 3 2 2 13 2" xfId="7924"/>
    <cellStyle name="Normal 3 2 2 13 2 2" xfId="7925"/>
    <cellStyle name="Normal 3 2 2 13 2 2 2" xfId="7926"/>
    <cellStyle name="Normal 3 2 2 13 2 2 3" xfId="7927"/>
    <cellStyle name="Normal 3 2 2 13 2 3" xfId="7928"/>
    <cellStyle name="Normal 3 2 2 13 2 3 2" xfId="34632"/>
    <cellStyle name="Normal 3 2 2 13 2 4" xfId="7929"/>
    <cellStyle name="Normal 3 2 2 13 2 5" xfId="7930"/>
    <cellStyle name="Normal 3 2 2 13 3" xfId="7931"/>
    <cellStyle name="Normal 3 2 2 13 3 2" xfId="7932"/>
    <cellStyle name="Normal 3 2 2 13 3 3" xfId="7933"/>
    <cellStyle name="Normal 3 2 2 13 4" xfId="7934"/>
    <cellStyle name="Normal 3 2 2 13 4 2" xfId="33333"/>
    <cellStyle name="Normal 3 2 2 13 5" xfId="7935"/>
    <cellStyle name="Normal 3 2 2 13 6" xfId="7936"/>
    <cellStyle name="Normal 3 2 2 14" xfId="7937"/>
    <cellStyle name="Normal 3 2 2 14 2" xfId="7938"/>
    <cellStyle name="Normal 3 2 2 14 2 2" xfId="7939"/>
    <cellStyle name="Normal 3 2 2 14 2 3" xfId="7940"/>
    <cellStyle name="Normal 3 2 2 14 3" xfId="7941"/>
    <cellStyle name="Normal 3 2 2 14 4" xfId="7942"/>
    <cellStyle name="Normal 3 2 2 14 5" xfId="7943"/>
    <cellStyle name="Normal 3 2 2 15" xfId="7944"/>
    <cellStyle name="Normal 3 2 2 15 2" xfId="7945"/>
    <cellStyle name="Normal 3 2 2 15 2 2" xfId="7946"/>
    <cellStyle name="Normal 3 2 2 15 2 3" xfId="7947"/>
    <cellStyle name="Normal 3 2 2 15 3" xfId="7948"/>
    <cellStyle name="Normal 3 2 2 15 4" xfId="7949"/>
    <cellStyle name="Normal 3 2 2 15 5" xfId="7950"/>
    <cellStyle name="Normal 3 2 2 16" xfId="7951"/>
    <cellStyle name="Normal 3 2 2 16 2" xfId="7952"/>
    <cellStyle name="Normal 3 2 2 16 2 2" xfId="7953"/>
    <cellStyle name="Normal 3 2 2 16 2 3" xfId="7954"/>
    <cellStyle name="Normal 3 2 2 16 3" xfId="7955"/>
    <cellStyle name="Normal 3 2 2 16 4" xfId="7956"/>
    <cellStyle name="Normal 3 2 2 16 5" xfId="7957"/>
    <cellStyle name="Normal 3 2 2 17" xfId="7958"/>
    <cellStyle name="Normal 3 2 2 17 2" xfId="7959"/>
    <cellStyle name="Normal 3 2 2 17 2 2" xfId="7960"/>
    <cellStyle name="Normal 3 2 2 17 2 2 2" xfId="7961"/>
    <cellStyle name="Normal 3 2 2 17 2 2 3" xfId="7962"/>
    <cellStyle name="Normal 3 2 2 17 2 3" xfId="7963"/>
    <cellStyle name="Normal 3 2 2 17 2 3 2" xfId="34310"/>
    <cellStyle name="Normal 3 2 2 17 2 4" xfId="7964"/>
    <cellStyle name="Normal 3 2 2 17 2 5" xfId="7965"/>
    <cellStyle name="Normal 3 2 2 17 3" xfId="7966"/>
    <cellStyle name="Normal 3 2 2 17 3 2" xfId="7967"/>
    <cellStyle name="Normal 3 2 2 17 3 3" xfId="7968"/>
    <cellStyle name="Normal 3 2 2 17 4" xfId="7969"/>
    <cellStyle name="Normal 3 2 2 17 4 2" xfId="33334"/>
    <cellStyle name="Normal 3 2 2 17 5" xfId="7970"/>
    <cellStyle name="Normal 3 2 2 17 6" xfId="7971"/>
    <cellStyle name="Normal 3 2 2 18" xfId="7972"/>
    <cellStyle name="Normal 3 2 2 18 2" xfId="7973"/>
    <cellStyle name="Normal 3 2 2 18 2 2" xfId="7974"/>
    <cellStyle name="Normal 3 2 2 18 2 3" xfId="7975"/>
    <cellStyle name="Normal 3 2 2 18 3" xfId="7976"/>
    <cellStyle name="Normal 3 2 2 18 3 2" xfId="34010"/>
    <cellStyle name="Normal 3 2 2 18 4" xfId="7977"/>
    <cellStyle name="Normal 3 2 2 18 5" xfId="7978"/>
    <cellStyle name="Normal 3 2 2 19" xfId="7979"/>
    <cellStyle name="Normal 3 2 2 19 2" xfId="7980"/>
    <cellStyle name="Normal 3 2 2 19 2 2" xfId="7981"/>
    <cellStyle name="Normal 3 2 2 19 2 3" xfId="7982"/>
    <cellStyle name="Normal 3 2 2 19 3" xfId="7983"/>
    <cellStyle name="Normal 3 2 2 19 4" xfId="7984"/>
    <cellStyle name="Normal 3 2 2 19 5" xfId="7985"/>
    <cellStyle name="Normal 3 2 2 2" xfId="7986"/>
    <cellStyle name="Normal 3 2 2 2 10" xfId="7987"/>
    <cellStyle name="Normal 3 2 2 2 10 2" xfId="7988"/>
    <cellStyle name="Normal 3 2 2 2 10 2 2" xfId="7989"/>
    <cellStyle name="Normal 3 2 2 2 10 2 2 2" xfId="7990"/>
    <cellStyle name="Normal 3 2 2 2 10 2 2 3" xfId="7991"/>
    <cellStyle name="Normal 3 2 2 2 10 2 3" xfId="7992"/>
    <cellStyle name="Normal 3 2 2 2 10 2 3 2" xfId="34311"/>
    <cellStyle name="Normal 3 2 2 2 10 2 4" xfId="7993"/>
    <cellStyle name="Normal 3 2 2 2 10 2 5" xfId="7994"/>
    <cellStyle name="Normal 3 2 2 2 10 3" xfId="7995"/>
    <cellStyle name="Normal 3 2 2 2 10 3 2" xfId="7996"/>
    <cellStyle name="Normal 3 2 2 2 10 3 3" xfId="7997"/>
    <cellStyle name="Normal 3 2 2 2 10 4" xfId="7998"/>
    <cellStyle name="Normal 3 2 2 2 10 4 2" xfId="33336"/>
    <cellStyle name="Normal 3 2 2 2 10 5" xfId="7999"/>
    <cellStyle name="Normal 3 2 2 2 10 6" xfId="8000"/>
    <cellStyle name="Normal 3 2 2 2 11" xfId="8001"/>
    <cellStyle name="Normal 3 2 2 2 11 2" xfId="8002"/>
    <cellStyle name="Normal 3 2 2 2 11 2 2" xfId="8003"/>
    <cellStyle name="Normal 3 2 2 2 11 2 2 2" xfId="8004"/>
    <cellStyle name="Normal 3 2 2 2 11 2 2 3" xfId="8005"/>
    <cellStyle name="Normal 3 2 2 2 11 2 3" xfId="8006"/>
    <cellStyle name="Normal 3 2 2 2 11 2 3 2" xfId="34312"/>
    <cellStyle name="Normal 3 2 2 2 11 2 4" xfId="8007"/>
    <cellStyle name="Normal 3 2 2 2 11 2 5" xfId="8008"/>
    <cellStyle name="Normal 3 2 2 2 11 3" xfId="8009"/>
    <cellStyle name="Normal 3 2 2 2 11 3 2" xfId="8010"/>
    <cellStyle name="Normal 3 2 2 2 11 3 3" xfId="8011"/>
    <cellStyle name="Normal 3 2 2 2 11 4" xfId="8012"/>
    <cellStyle name="Normal 3 2 2 2 11 4 2" xfId="33337"/>
    <cellStyle name="Normal 3 2 2 2 11 5" xfId="8013"/>
    <cellStyle name="Normal 3 2 2 2 11 6" xfId="8014"/>
    <cellStyle name="Normal 3 2 2 2 12" xfId="8015"/>
    <cellStyle name="Normal 3 2 2 2 12 2" xfId="8016"/>
    <cellStyle name="Normal 3 2 2 2 12 2 2" xfId="8017"/>
    <cellStyle name="Normal 3 2 2 2 12 2 3" xfId="8018"/>
    <cellStyle name="Normal 3 2 2 2 12 3" xfId="8019"/>
    <cellStyle name="Normal 3 2 2 2 12 4" xfId="8020"/>
    <cellStyle name="Normal 3 2 2 2 12 5" xfId="8021"/>
    <cellStyle name="Normal 3 2 2 2 13" xfId="8022"/>
    <cellStyle name="Normal 3 2 2 2 13 2" xfId="8023"/>
    <cellStyle name="Normal 3 2 2 2 13 2 2" xfId="8024"/>
    <cellStyle name="Normal 3 2 2 2 13 2 3" xfId="8025"/>
    <cellStyle name="Normal 3 2 2 2 13 3" xfId="8026"/>
    <cellStyle name="Normal 3 2 2 2 13 3 2" xfId="34313"/>
    <cellStyle name="Normal 3 2 2 2 13 4" xfId="8027"/>
    <cellStyle name="Normal 3 2 2 2 13 5" xfId="8028"/>
    <cellStyle name="Normal 3 2 2 2 14" xfId="8029"/>
    <cellStyle name="Normal 3 2 2 2 14 2" xfId="8030"/>
    <cellStyle name="Normal 3 2 2 2 14 3" xfId="8031"/>
    <cellStyle name="Normal 3 2 2 2 15" xfId="8032"/>
    <cellStyle name="Normal 3 2 2 2 15 2" xfId="33335"/>
    <cellStyle name="Normal 3 2 2 2 16" xfId="8033"/>
    <cellStyle name="Normal 3 2 2 2 17" xfId="8034"/>
    <cellStyle name="Normal 3 2 2 2 18" xfId="8035"/>
    <cellStyle name="Normal 3 2 2 2 2" xfId="8036"/>
    <cellStyle name="Normal 3 2 2 2 2 2" xfId="8037"/>
    <cellStyle name="Normal 3 2 2 2 2 2 2" xfId="8038"/>
    <cellStyle name="Normal 3 2 2 2 2 2 2 2" xfId="8039"/>
    <cellStyle name="Normal 3 2 2 2 2 2 2 2 2" xfId="8040"/>
    <cellStyle name="Normal 3 2 2 2 2 2 2 2 3" xfId="8041"/>
    <cellStyle name="Normal 3 2 2 2 2 2 2 3" xfId="8042"/>
    <cellStyle name="Normal 3 2 2 2 2 2 2 3 2" xfId="34314"/>
    <cellStyle name="Normal 3 2 2 2 2 2 2 4" xfId="8043"/>
    <cellStyle name="Normal 3 2 2 2 2 2 2 5" xfId="8044"/>
    <cellStyle name="Normal 3 2 2 2 2 2 3" xfId="8045"/>
    <cellStyle name="Normal 3 2 2 2 2 2 3 2" xfId="8046"/>
    <cellStyle name="Normal 3 2 2 2 2 2 3 3" xfId="8047"/>
    <cellStyle name="Normal 3 2 2 2 2 2 4" xfId="8048"/>
    <cellStyle name="Normal 3 2 2 2 2 2 4 2" xfId="33339"/>
    <cellStyle name="Normal 3 2 2 2 2 2 5" xfId="8049"/>
    <cellStyle name="Normal 3 2 2 2 2 2 6" xfId="8050"/>
    <cellStyle name="Normal 3 2 2 2 2 3" xfId="8051"/>
    <cellStyle name="Normal 3 2 2 2 2 3 2" xfId="8052"/>
    <cellStyle name="Normal 3 2 2 2 2 3 2 2" xfId="8053"/>
    <cellStyle name="Normal 3 2 2 2 2 3 2 2 2" xfId="8054"/>
    <cellStyle name="Normal 3 2 2 2 2 3 2 2 3" xfId="8055"/>
    <cellStyle name="Normal 3 2 2 2 2 3 2 3" xfId="8056"/>
    <cellStyle name="Normal 3 2 2 2 2 3 2 3 2" xfId="34315"/>
    <cellStyle name="Normal 3 2 2 2 2 3 2 4" xfId="8057"/>
    <cellStyle name="Normal 3 2 2 2 2 3 2 5" xfId="8058"/>
    <cellStyle name="Normal 3 2 2 2 2 3 3" xfId="8059"/>
    <cellStyle name="Normal 3 2 2 2 2 3 3 2" xfId="8060"/>
    <cellStyle name="Normal 3 2 2 2 2 3 3 3" xfId="8061"/>
    <cellStyle name="Normal 3 2 2 2 2 3 4" xfId="8062"/>
    <cellStyle name="Normal 3 2 2 2 2 3 4 2" xfId="33340"/>
    <cellStyle name="Normal 3 2 2 2 2 3 5" xfId="8063"/>
    <cellStyle name="Normal 3 2 2 2 2 3 6" xfId="8064"/>
    <cellStyle name="Normal 3 2 2 2 2 4" xfId="8065"/>
    <cellStyle name="Normal 3 2 2 2 2 4 2" xfId="8066"/>
    <cellStyle name="Normal 3 2 2 2 2 4 2 2" xfId="8067"/>
    <cellStyle name="Normal 3 2 2 2 2 4 2 3" xfId="8068"/>
    <cellStyle name="Normal 3 2 2 2 2 4 3" xfId="8069"/>
    <cellStyle name="Normal 3 2 2 2 2 4 3 2" xfId="34316"/>
    <cellStyle name="Normal 3 2 2 2 2 4 4" xfId="8070"/>
    <cellStyle name="Normal 3 2 2 2 2 4 5" xfId="8071"/>
    <cellStyle name="Normal 3 2 2 2 2 5" xfId="8072"/>
    <cellStyle name="Normal 3 2 2 2 2 5 2" xfId="8073"/>
    <cellStyle name="Normal 3 2 2 2 2 5 3" xfId="8074"/>
    <cellStyle name="Normal 3 2 2 2 2 6" xfId="8075"/>
    <cellStyle name="Normal 3 2 2 2 2 6 2" xfId="33338"/>
    <cellStyle name="Normal 3 2 2 2 2 7" xfId="8076"/>
    <cellStyle name="Normal 3 2 2 2 2 8" xfId="8077"/>
    <cellStyle name="Normal 3 2 2 2 3" xfId="8078"/>
    <cellStyle name="Normal 3 2 2 2 3 2" xfId="8079"/>
    <cellStyle name="Normal 3 2 2 2 3 2 2" xfId="8080"/>
    <cellStyle name="Normal 3 2 2 2 3 2 2 2" xfId="8081"/>
    <cellStyle name="Normal 3 2 2 2 3 2 2 2 2" xfId="8082"/>
    <cellStyle name="Normal 3 2 2 2 3 2 2 2 3" xfId="8083"/>
    <cellStyle name="Normal 3 2 2 2 3 2 2 3" xfId="8084"/>
    <cellStyle name="Normal 3 2 2 2 3 2 2 3 2" xfId="34317"/>
    <cellStyle name="Normal 3 2 2 2 3 2 2 4" xfId="8085"/>
    <cellStyle name="Normal 3 2 2 2 3 2 2 5" xfId="8086"/>
    <cellStyle name="Normal 3 2 2 2 3 2 3" xfId="8087"/>
    <cellStyle name="Normal 3 2 2 2 3 2 3 2" xfId="8088"/>
    <cellStyle name="Normal 3 2 2 2 3 2 3 3" xfId="8089"/>
    <cellStyle name="Normal 3 2 2 2 3 2 4" xfId="8090"/>
    <cellStyle name="Normal 3 2 2 2 3 2 4 2" xfId="33342"/>
    <cellStyle name="Normal 3 2 2 2 3 2 5" xfId="8091"/>
    <cellStyle name="Normal 3 2 2 2 3 2 6" xfId="8092"/>
    <cellStyle name="Normal 3 2 2 2 3 3" xfId="8093"/>
    <cellStyle name="Normal 3 2 2 2 3 3 2" xfId="8094"/>
    <cellStyle name="Normal 3 2 2 2 3 3 2 2" xfId="8095"/>
    <cellStyle name="Normal 3 2 2 2 3 3 2 3" xfId="8096"/>
    <cellStyle name="Normal 3 2 2 2 3 3 3" xfId="8097"/>
    <cellStyle name="Normal 3 2 2 2 3 3 3 2" xfId="34318"/>
    <cellStyle name="Normal 3 2 2 2 3 3 4" xfId="8098"/>
    <cellStyle name="Normal 3 2 2 2 3 3 5" xfId="8099"/>
    <cellStyle name="Normal 3 2 2 2 3 4" xfId="8100"/>
    <cellStyle name="Normal 3 2 2 2 3 4 2" xfId="8101"/>
    <cellStyle name="Normal 3 2 2 2 3 4 3" xfId="8102"/>
    <cellStyle name="Normal 3 2 2 2 3 5" xfId="8103"/>
    <cellStyle name="Normal 3 2 2 2 3 5 2" xfId="33341"/>
    <cellStyle name="Normal 3 2 2 2 3 6" xfId="8104"/>
    <cellStyle name="Normal 3 2 2 2 3 7" xfId="8105"/>
    <cellStyle name="Normal 3 2 2 2 4" xfId="8106"/>
    <cellStyle name="Normal 3 2 2 2 4 2" xfId="8107"/>
    <cellStyle name="Normal 3 2 2 2 4 2 2" xfId="8108"/>
    <cellStyle name="Normal 3 2 2 2 4 2 2 2" xfId="8109"/>
    <cellStyle name="Normal 3 2 2 2 4 2 2 2 2" xfId="8110"/>
    <cellStyle name="Normal 3 2 2 2 4 2 2 2 3" xfId="8111"/>
    <cellStyle name="Normal 3 2 2 2 4 2 2 3" xfId="8112"/>
    <cellStyle name="Normal 3 2 2 2 4 2 2 3 2" xfId="34319"/>
    <cellStyle name="Normal 3 2 2 2 4 2 2 4" xfId="8113"/>
    <cellStyle name="Normal 3 2 2 2 4 2 2 5" xfId="8114"/>
    <cellStyle name="Normal 3 2 2 2 4 2 3" xfId="8115"/>
    <cellStyle name="Normal 3 2 2 2 4 2 3 2" xfId="8116"/>
    <cellStyle name="Normal 3 2 2 2 4 2 3 3" xfId="8117"/>
    <cellStyle name="Normal 3 2 2 2 4 2 4" xfId="8118"/>
    <cellStyle name="Normal 3 2 2 2 4 2 4 2" xfId="33344"/>
    <cellStyle name="Normal 3 2 2 2 4 2 5" xfId="8119"/>
    <cellStyle name="Normal 3 2 2 2 4 2 6" xfId="8120"/>
    <cellStyle name="Normal 3 2 2 2 4 3" xfId="8121"/>
    <cellStyle name="Normal 3 2 2 2 4 3 2" xfId="8122"/>
    <cellStyle name="Normal 3 2 2 2 4 3 2 2" xfId="8123"/>
    <cellStyle name="Normal 3 2 2 2 4 3 2 3" xfId="8124"/>
    <cellStyle name="Normal 3 2 2 2 4 3 3" xfId="8125"/>
    <cellStyle name="Normal 3 2 2 2 4 3 3 2" xfId="34320"/>
    <cellStyle name="Normal 3 2 2 2 4 3 4" xfId="8126"/>
    <cellStyle name="Normal 3 2 2 2 4 3 5" xfId="8127"/>
    <cellStyle name="Normal 3 2 2 2 4 4" xfId="8128"/>
    <cellStyle name="Normal 3 2 2 2 4 4 2" xfId="8129"/>
    <cellStyle name="Normal 3 2 2 2 4 4 3" xfId="8130"/>
    <cellStyle name="Normal 3 2 2 2 4 5" xfId="8131"/>
    <cellStyle name="Normal 3 2 2 2 4 5 2" xfId="33343"/>
    <cellStyle name="Normal 3 2 2 2 4 6" xfId="8132"/>
    <cellStyle name="Normal 3 2 2 2 4 7" xfId="8133"/>
    <cellStyle name="Normal 3 2 2 2 5" xfId="8134"/>
    <cellStyle name="Normal 3 2 2 2 5 2" xfId="8135"/>
    <cellStyle name="Normal 3 2 2 2 5 2 2" xfId="8136"/>
    <cellStyle name="Normal 3 2 2 2 5 2 2 2" xfId="8137"/>
    <cellStyle name="Normal 3 2 2 2 5 2 2 2 2" xfId="8138"/>
    <cellStyle name="Normal 3 2 2 2 5 2 2 2 3" xfId="8139"/>
    <cellStyle name="Normal 3 2 2 2 5 2 2 3" xfId="8140"/>
    <cellStyle name="Normal 3 2 2 2 5 2 2 3 2" xfId="34321"/>
    <cellStyle name="Normal 3 2 2 2 5 2 2 4" xfId="8141"/>
    <cellStyle name="Normal 3 2 2 2 5 2 2 5" xfId="8142"/>
    <cellStyle name="Normal 3 2 2 2 5 2 3" xfId="8143"/>
    <cellStyle name="Normal 3 2 2 2 5 2 3 2" xfId="8144"/>
    <cellStyle name="Normal 3 2 2 2 5 2 3 3" xfId="8145"/>
    <cellStyle name="Normal 3 2 2 2 5 2 4" xfId="8146"/>
    <cellStyle name="Normal 3 2 2 2 5 2 4 2" xfId="33346"/>
    <cellStyle name="Normal 3 2 2 2 5 2 5" xfId="8147"/>
    <cellStyle name="Normal 3 2 2 2 5 2 6" xfId="8148"/>
    <cellStyle name="Normal 3 2 2 2 5 3" xfId="8149"/>
    <cellStyle name="Normal 3 2 2 2 5 3 2" xfId="8150"/>
    <cellStyle name="Normal 3 2 2 2 5 3 2 2" xfId="8151"/>
    <cellStyle name="Normal 3 2 2 2 5 3 2 3" xfId="8152"/>
    <cellStyle name="Normal 3 2 2 2 5 3 3" xfId="8153"/>
    <cellStyle name="Normal 3 2 2 2 5 3 3 2" xfId="34322"/>
    <cellStyle name="Normal 3 2 2 2 5 3 4" xfId="8154"/>
    <cellStyle name="Normal 3 2 2 2 5 3 5" xfId="8155"/>
    <cellStyle name="Normal 3 2 2 2 5 4" xfId="8156"/>
    <cellStyle name="Normal 3 2 2 2 5 4 2" xfId="8157"/>
    <cellStyle name="Normal 3 2 2 2 5 4 3" xfId="8158"/>
    <cellStyle name="Normal 3 2 2 2 5 5" xfId="8159"/>
    <cellStyle name="Normal 3 2 2 2 5 5 2" xfId="33345"/>
    <cellStyle name="Normal 3 2 2 2 5 6" xfId="8160"/>
    <cellStyle name="Normal 3 2 2 2 5 7" xfId="8161"/>
    <cellStyle name="Normal 3 2 2 2 6" xfId="8162"/>
    <cellStyle name="Normal 3 2 2 2 6 2" xfId="8163"/>
    <cellStyle name="Normal 3 2 2 2 6 2 2" xfId="8164"/>
    <cellStyle name="Normal 3 2 2 2 6 2 2 2" xfId="8165"/>
    <cellStyle name="Normal 3 2 2 2 6 2 2 2 2" xfId="8166"/>
    <cellStyle name="Normal 3 2 2 2 6 2 2 2 3" xfId="8167"/>
    <cellStyle name="Normal 3 2 2 2 6 2 2 3" xfId="8168"/>
    <cellStyle name="Normal 3 2 2 2 6 2 2 3 2" xfId="34323"/>
    <cellStyle name="Normal 3 2 2 2 6 2 2 4" xfId="8169"/>
    <cellStyle name="Normal 3 2 2 2 6 2 2 5" xfId="8170"/>
    <cellStyle name="Normal 3 2 2 2 6 2 3" xfId="8171"/>
    <cellStyle name="Normal 3 2 2 2 6 2 3 2" xfId="8172"/>
    <cellStyle name="Normal 3 2 2 2 6 2 3 3" xfId="8173"/>
    <cellStyle name="Normal 3 2 2 2 6 2 4" xfId="8174"/>
    <cellStyle name="Normal 3 2 2 2 6 2 4 2" xfId="33348"/>
    <cellStyle name="Normal 3 2 2 2 6 2 5" xfId="8175"/>
    <cellStyle name="Normal 3 2 2 2 6 2 6" xfId="8176"/>
    <cellStyle name="Normal 3 2 2 2 6 3" xfId="8177"/>
    <cellStyle name="Normal 3 2 2 2 6 3 2" xfId="8178"/>
    <cellStyle name="Normal 3 2 2 2 6 3 2 2" xfId="8179"/>
    <cellStyle name="Normal 3 2 2 2 6 3 2 3" xfId="8180"/>
    <cellStyle name="Normal 3 2 2 2 6 3 3" xfId="8181"/>
    <cellStyle name="Normal 3 2 2 2 6 3 3 2" xfId="34324"/>
    <cellStyle name="Normal 3 2 2 2 6 3 4" xfId="8182"/>
    <cellStyle name="Normal 3 2 2 2 6 3 5" xfId="8183"/>
    <cellStyle name="Normal 3 2 2 2 6 4" xfId="8184"/>
    <cellStyle name="Normal 3 2 2 2 6 4 2" xfId="8185"/>
    <cellStyle name="Normal 3 2 2 2 6 4 3" xfId="8186"/>
    <cellStyle name="Normal 3 2 2 2 6 5" xfId="8187"/>
    <cellStyle name="Normal 3 2 2 2 6 5 2" xfId="33347"/>
    <cellStyle name="Normal 3 2 2 2 6 6" xfId="8188"/>
    <cellStyle name="Normal 3 2 2 2 6 7" xfId="8189"/>
    <cellStyle name="Normal 3 2 2 2 7" xfId="8190"/>
    <cellStyle name="Normal 3 2 2 2 7 2" xfId="8191"/>
    <cellStyle name="Normal 3 2 2 2 7 2 2" xfId="8192"/>
    <cellStyle name="Normal 3 2 2 2 7 2 2 2" xfId="8193"/>
    <cellStyle name="Normal 3 2 2 2 7 2 2 2 2" xfId="8194"/>
    <cellStyle name="Normal 3 2 2 2 7 2 2 2 3" xfId="8195"/>
    <cellStyle name="Normal 3 2 2 2 7 2 2 3" xfId="8196"/>
    <cellStyle name="Normal 3 2 2 2 7 2 2 3 2" xfId="34325"/>
    <cellStyle name="Normal 3 2 2 2 7 2 2 4" xfId="8197"/>
    <cellStyle name="Normal 3 2 2 2 7 2 2 5" xfId="8198"/>
    <cellStyle name="Normal 3 2 2 2 7 2 3" xfId="8199"/>
    <cellStyle name="Normal 3 2 2 2 7 2 3 2" xfId="8200"/>
    <cellStyle name="Normal 3 2 2 2 7 2 3 3" xfId="8201"/>
    <cellStyle name="Normal 3 2 2 2 7 2 4" xfId="8202"/>
    <cellStyle name="Normal 3 2 2 2 7 2 4 2" xfId="33350"/>
    <cellStyle name="Normal 3 2 2 2 7 2 5" xfId="8203"/>
    <cellStyle name="Normal 3 2 2 2 7 2 6" xfId="8204"/>
    <cellStyle name="Normal 3 2 2 2 7 3" xfId="8205"/>
    <cellStyle name="Normal 3 2 2 2 7 3 2" xfId="8206"/>
    <cellStyle name="Normal 3 2 2 2 7 3 2 2" xfId="8207"/>
    <cellStyle name="Normal 3 2 2 2 7 3 2 3" xfId="8208"/>
    <cellStyle name="Normal 3 2 2 2 7 3 3" xfId="8209"/>
    <cellStyle name="Normal 3 2 2 2 7 3 3 2" xfId="34633"/>
    <cellStyle name="Normal 3 2 2 2 7 3 4" xfId="8210"/>
    <cellStyle name="Normal 3 2 2 2 7 3 5" xfId="8211"/>
    <cellStyle name="Normal 3 2 2 2 7 4" xfId="8212"/>
    <cellStyle name="Normal 3 2 2 2 7 4 2" xfId="8213"/>
    <cellStyle name="Normal 3 2 2 2 7 4 3" xfId="8214"/>
    <cellStyle name="Normal 3 2 2 2 7 5" xfId="8215"/>
    <cellStyle name="Normal 3 2 2 2 7 5 2" xfId="33349"/>
    <cellStyle name="Normal 3 2 2 2 7 6" xfId="8216"/>
    <cellStyle name="Normal 3 2 2 2 7 7" xfId="8217"/>
    <cellStyle name="Normal 3 2 2 2 8" xfId="8218"/>
    <cellStyle name="Normal 3 2 2 2 8 2" xfId="8219"/>
    <cellStyle name="Normal 3 2 2 2 8 2 2" xfId="8220"/>
    <cellStyle name="Normal 3 2 2 2 8 2 2 2" xfId="8221"/>
    <cellStyle name="Normal 3 2 2 2 8 2 2 2 2" xfId="8222"/>
    <cellStyle name="Normal 3 2 2 2 8 2 2 2 3" xfId="8223"/>
    <cellStyle name="Normal 3 2 2 2 8 2 2 3" xfId="8224"/>
    <cellStyle name="Normal 3 2 2 2 8 2 2 3 2" xfId="34326"/>
    <cellStyle name="Normal 3 2 2 2 8 2 2 4" xfId="8225"/>
    <cellStyle name="Normal 3 2 2 2 8 2 2 5" xfId="8226"/>
    <cellStyle name="Normal 3 2 2 2 8 2 3" xfId="8227"/>
    <cellStyle name="Normal 3 2 2 2 8 2 3 2" xfId="8228"/>
    <cellStyle name="Normal 3 2 2 2 8 2 3 3" xfId="8229"/>
    <cellStyle name="Normal 3 2 2 2 8 2 4" xfId="8230"/>
    <cellStyle name="Normal 3 2 2 2 8 2 4 2" xfId="33352"/>
    <cellStyle name="Normal 3 2 2 2 8 2 5" xfId="8231"/>
    <cellStyle name="Normal 3 2 2 2 8 2 6" xfId="8232"/>
    <cellStyle name="Normal 3 2 2 2 8 3" xfId="8233"/>
    <cellStyle name="Normal 3 2 2 2 8 3 2" xfId="8234"/>
    <cellStyle name="Normal 3 2 2 2 8 3 2 2" xfId="8235"/>
    <cellStyle name="Normal 3 2 2 2 8 3 2 3" xfId="8236"/>
    <cellStyle name="Normal 3 2 2 2 8 3 3" xfId="8237"/>
    <cellStyle name="Normal 3 2 2 2 8 3 3 2" xfId="34327"/>
    <cellStyle name="Normal 3 2 2 2 8 3 4" xfId="8238"/>
    <cellStyle name="Normal 3 2 2 2 8 3 5" xfId="8239"/>
    <cellStyle name="Normal 3 2 2 2 8 4" xfId="8240"/>
    <cellStyle name="Normal 3 2 2 2 8 4 2" xfId="8241"/>
    <cellStyle name="Normal 3 2 2 2 8 4 3" xfId="8242"/>
    <cellStyle name="Normal 3 2 2 2 8 5" xfId="8243"/>
    <cellStyle name="Normal 3 2 2 2 8 5 2" xfId="33351"/>
    <cellStyle name="Normal 3 2 2 2 8 6" xfId="8244"/>
    <cellStyle name="Normal 3 2 2 2 8 7" xfId="8245"/>
    <cellStyle name="Normal 3 2 2 2 9" xfId="8246"/>
    <cellStyle name="Normal 3 2 2 2 9 2" xfId="8247"/>
    <cellStyle name="Normal 3 2 2 2 9 2 2" xfId="8248"/>
    <cellStyle name="Normal 3 2 2 2 9 2 2 2" xfId="8249"/>
    <cellStyle name="Normal 3 2 2 2 9 2 2 3" xfId="8250"/>
    <cellStyle name="Normal 3 2 2 2 9 2 3" xfId="8251"/>
    <cellStyle name="Normal 3 2 2 2 9 2 3 2" xfId="34328"/>
    <cellStyle name="Normal 3 2 2 2 9 2 4" xfId="8252"/>
    <cellStyle name="Normal 3 2 2 2 9 2 5" xfId="8253"/>
    <cellStyle name="Normal 3 2 2 2 9 3" xfId="8254"/>
    <cellStyle name="Normal 3 2 2 2 9 3 2" xfId="8255"/>
    <cellStyle name="Normal 3 2 2 2 9 3 3" xfId="8256"/>
    <cellStyle name="Normal 3 2 2 2 9 4" xfId="8257"/>
    <cellStyle name="Normal 3 2 2 2 9 4 2" xfId="33353"/>
    <cellStyle name="Normal 3 2 2 2 9 5" xfId="8258"/>
    <cellStyle name="Normal 3 2 2 2 9 6" xfId="8259"/>
    <cellStyle name="Normal 3 2 2 20" xfId="8260"/>
    <cellStyle name="Normal 3 2 2 20 2" xfId="8261"/>
    <cellStyle name="Normal 3 2 2 20 3" xfId="8262"/>
    <cellStyle name="Normal 3 2 2 21" xfId="8263"/>
    <cellStyle name="Normal 3 2 2 21 2" xfId="32417"/>
    <cellStyle name="Normal 3 2 2 22" xfId="8264"/>
    <cellStyle name="Normal 3 2 2 23" xfId="8265"/>
    <cellStyle name="Normal 3 2 2 24" xfId="8266"/>
    <cellStyle name="Normal 3 2 2 3" xfId="8267"/>
    <cellStyle name="Normal 3 2 2 3 10" xfId="8268"/>
    <cellStyle name="Normal 3 2 2 3 2" xfId="8269"/>
    <cellStyle name="Normal 3 2 2 3 2 2" xfId="8270"/>
    <cellStyle name="Normal 3 2 2 3 2 2 2" xfId="8271"/>
    <cellStyle name="Normal 3 2 2 3 2 2 2 2" xfId="8272"/>
    <cellStyle name="Normal 3 2 2 3 2 2 2 2 2" xfId="8273"/>
    <cellStyle name="Normal 3 2 2 3 2 2 2 2 3" xfId="8274"/>
    <cellStyle name="Normal 3 2 2 3 2 2 2 3" xfId="8275"/>
    <cellStyle name="Normal 3 2 2 3 2 2 2 3 2" xfId="34329"/>
    <cellStyle name="Normal 3 2 2 3 2 2 2 4" xfId="8276"/>
    <cellStyle name="Normal 3 2 2 3 2 2 2 5" xfId="8277"/>
    <cellStyle name="Normal 3 2 2 3 2 2 3" xfId="8278"/>
    <cellStyle name="Normal 3 2 2 3 2 2 3 2" xfId="8279"/>
    <cellStyle name="Normal 3 2 2 3 2 2 3 3" xfId="8280"/>
    <cellStyle name="Normal 3 2 2 3 2 2 4" xfId="8281"/>
    <cellStyle name="Normal 3 2 2 3 2 2 4 2" xfId="33356"/>
    <cellStyle name="Normal 3 2 2 3 2 2 5" xfId="8282"/>
    <cellStyle name="Normal 3 2 2 3 2 2 6" xfId="8283"/>
    <cellStyle name="Normal 3 2 2 3 2 3" xfId="8284"/>
    <cellStyle name="Normal 3 2 2 3 2 3 2" xfId="8285"/>
    <cellStyle name="Normal 3 2 2 3 2 3 2 2" xfId="8286"/>
    <cellStyle name="Normal 3 2 2 3 2 3 2 3" xfId="8287"/>
    <cellStyle name="Normal 3 2 2 3 2 3 3" xfId="8288"/>
    <cellStyle name="Normal 3 2 2 3 2 3 3 2" xfId="34330"/>
    <cellStyle name="Normal 3 2 2 3 2 3 4" xfId="8289"/>
    <cellStyle name="Normal 3 2 2 3 2 3 5" xfId="8290"/>
    <cellStyle name="Normal 3 2 2 3 2 4" xfId="8291"/>
    <cellStyle name="Normal 3 2 2 3 2 4 2" xfId="8292"/>
    <cellStyle name="Normal 3 2 2 3 2 4 3" xfId="8293"/>
    <cellStyle name="Normal 3 2 2 3 2 5" xfId="8294"/>
    <cellStyle name="Normal 3 2 2 3 2 5 2" xfId="33355"/>
    <cellStyle name="Normal 3 2 2 3 2 6" xfId="8295"/>
    <cellStyle name="Normal 3 2 2 3 2 7" xfId="8296"/>
    <cellStyle name="Normal 3 2 2 3 3" xfId="8297"/>
    <cellStyle name="Normal 3 2 2 3 3 2" xfId="8298"/>
    <cellStyle name="Normal 3 2 2 3 3 2 2" xfId="8299"/>
    <cellStyle name="Normal 3 2 2 3 3 2 2 2" xfId="8300"/>
    <cellStyle name="Normal 3 2 2 3 3 2 2 3" xfId="8301"/>
    <cellStyle name="Normal 3 2 2 3 3 2 3" xfId="8302"/>
    <cellStyle name="Normal 3 2 2 3 3 2 3 2" xfId="34331"/>
    <cellStyle name="Normal 3 2 2 3 3 2 4" xfId="8303"/>
    <cellStyle name="Normal 3 2 2 3 3 2 5" xfId="8304"/>
    <cellStyle name="Normal 3 2 2 3 3 3" xfId="8305"/>
    <cellStyle name="Normal 3 2 2 3 3 3 2" xfId="8306"/>
    <cellStyle name="Normal 3 2 2 3 3 3 3" xfId="8307"/>
    <cellStyle name="Normal 3 2 2 3 3 4" xfId="8308"/>
    <cellStyle name="Normal 3 2 2 3 3 4 2" xfId="33357"/>
    <cellStyle name="Normal 3 2 2 3 3 5" xfId="8309"/>
    <cellStyle name="Normal 3 2 2 3 3 6" xfId="8310"/>
    <cellStyle name="Normal 3 2 2 3 4" xfId="8311"/>
    <cellStyle name="Normal 3 2 2 3 4 2" xfId="8312"/>
    <cellStyle name="Normal 3 2 2 3 4 2 2" xfId="8313"/>
    <cellStyle name="Normal 3 2 2 3 4 2 3" xfId="8314"/>
    <cellStyle name="Normal 3 2 2 3 4 3" xfId="8315"/>
    <cellStyle name="Normal 3 2 2 3 4 3 2" xfId="34332"/>
    <cellStyle name="Normal 3 2 2 3 4 4" xfId="8316"/>
    <cellStyle name="Normal 3 2 2 3 4 5" xfId="8317"/>
    <cellStyle name="Normal 3 2 2 3 5" xfId="8318"/>
    <cellStyle name="Normal 3 2 2 3 5 2" xfId="8319"/>
    <cellStyle name="Normal 3 2 2 3 5 2 2" xfId="8320"/>
    <cellStyle name="Normal 3 2 2 3 5 2 3" xfId="8321"/>
    <cellStyle name="Normal 3 2 2 3 5 3" xfId="8322"/>
    <cellStyle name="Normal 3 2 2 3 5 4" xfId="8323"/>
    <cellStyle name="Normal 3 2 2 3 5 5" xfId="8324"/>
    <cellStyle name="Normal 3 2 2 3 6" xfId="8325"/>
    <cellStyle name="Normal 3 2 2 3 6 2" xfId="8326"/>
    <cellStyle name="Normal 3 2 2 3 6 3" xfId="8327"/>
    <cellStyle name="Normal 3 2 2 3 7" xfId="8328"/>
    <cellStyle name="Normal 3 2 2 3 7 2" xfId="33354"/>
    <cellStyle name="Normal 3 2 2 3 8" xfId="8329"/>
    <cellStyle name="Normal 3 2 2 3 9" xfId="8330"/>
    <cellStyle name="Normal 3 2 2 4" xfId="8331"/>
    <cellStyle name="Normal 3 2 2 4 2" xfId="8332"/>
    <cellStyle name="Normal 3 2 2 4 2 2" xfId="8333"/>
    <cellStyle name="Normal 3 2 2 4 2 2 2" xfId="8334"/>
    <cellStyle name="Normal 3 2 2 4 2 2 2 2" xfId="8335"/>
    <cellStyle name="Normal 3 2 2 4 2 2 2 2 2" xfId="8336"/>
    <cellStyle name="Normal 3 2 2 4 2 2 2 2 3" xfId="8337"/>
    <cellStyle name="Normal 3 2 2 4 2 2 2 3" xfId="8338"/>
    <cellStyle name="Normal 3 2 2 4 2 2 2 3 2" xfId="34885"/>
    <cellStyle name="Normal 3 2 2 4 2 2 2 4" xfId="8339"/>
    <cellStyle name="Normal 3 2 2 4 2 2 2 5" xfId="8340"/>
    <cellStyle name="Normal 3 2 2 4 2 2 3" xfId="8341"/>
    <cellStyle name="Normal 3 2 2 4 2 2 3 2" xfId="8342"/>
    <cellStyle name="Normal 3 2 2 4 2 2 3 3" xfId="8343"/>
    <cellStyle name="Normal 3 2 2 4 2 2 4" xfId="8344"/>
    <cellStyle name="Normal 3 2 2 4 2 2 4 2" xfId="33360"/>
    <cellStyle name="Normal 3 2 2 4 2 2 5" xfId="8345"/>
    <cellStyle name="Normal 3 2 2 4 2 2 6" xfId="8346"/>
    <cellStyle name="Normal 3 2 2 4 2 3" xfId="8347"/>
    <cellStyle name="Normal 3 2 2 4 2 3 2" xfId="8348"/>
    <cellStyle name="Normal 3 2 2 4 2 3 2 2" xfId="8349"/>
    <cellStyle name="Normal 3 2 2 4 2 3 2 3" xfId="8350"/>
    <cellStyle name="Normal 3 2 2 4 2 3 3" xfId="8351"/>
    <cellStyle name="Normal 3 2 2 4 2 3 3 2" xfId="34553"/>
    <cellStyle name="Normal 3 2 2 4 2 3 4" xfId="8352"/>
    <cellStyle name="Normal 3 2 2 4 2 3 5" xfId="8353"/>
    <cellStyle name="Normal 3 2 2 4 2 4" xfId="8354"/>
    <cellStyle name="Normal 3 2 2 4 2 4 2" xfId="8355"/>
    <cellStyle name="Normal 3 2 2 4 2 4 3" xfId="8356"/>
    <cellStyle name="Normal 3 2 2 4 2 5" xfId="8357"/>
    <cellStyle name="Normal 3 2 2 4 2 5 2" xfId="33359"/>
    <cellStyle name="Normal 3 2 2 4 2 6" xfId="8358"/>
    <cellStyle name="Normal 3 2 2 4 2 7" xfId="8359"/>
    <cellStyle name="Normal 3 2 2 4 3" xfId="8360"/>
    <cellStyle name="Normal 3 2 2 4 3 2" xfId="8361"/>
    <cellStyle name="Normal 3 2 2 4 3 2 2" xfId="8362"/>
    <cellStyle name="Normal 3 2 2 4 3 2 2 2" xfId="8363"/>
    <cellStyle name="Normal 3 2 2 4 3 2 2 3" xfId="8364"/>
    <cellStyle name="Normal 3 2 2 4 3 2 3" xfId="8365"/>
    <cellStyle name="Normal 3 2 2 4 3 2 3 2" xfId="34461"/>
    <cellStyle name="Normal 3 2 2 4 3 2 4" xfId="8366"/>
    <cellStyle name="Normal 3 2 2 4 3 2 5" xfId="8367"/>
    <cellStyle name="Normal 3 2 2 4 3 3" xfId="8368"/>
    <cellStyle name="Normal 3 2 2 4 3 3 2" xfId="8369"/>
    <cellStyle name="Normal 3 2 2 4 3 3 3" xfId="8370"/>
    <cellStyle name="Normal 3 2 2 4 3 4" xfId="8371"/>
    <cellStyle name="Normal 3 2 2 4 3 4 2" xfId="33361"/>
    <cellStyle name="Normal 3 2 2 4 3 5" xfId="8372"/>
    <cellStyle name="Normal 3 2 2 4 3 6" xfId="8373"/>
    <cellStyle name="Normal 3 2 2 4 4" xfId="8374"/>
    <cellStyle name="Normal 3 2 2 4 4 2" xfId="8375"/>
    <cellStyle name="Normal 3 2 2 4 4 2 2" xfId="8376"/>
    <cellStyle name="Normal 3 2 2 4 4 2 3" xfId="8377"/>
    <cellStyle name="Normal 3 2 2 4 4 3" xfId="8378"/>
    <cellStyle name="Normal 3 2 2 4 4 3 2" xfId="34812"/>
    <cellStyle name="Normal 3 2 2 4 4 4" xfId="8379"/>
    <cellStyle name="Normal 3 2 2 4 4 5" xfId="8380"/>
    <cellStyle name="Normal 3 2 2 4 5" xfId="8381"/>
    <cellStyle name="Normal 3 2 2 4 5 2" xfId="8382"/>
    <cellStyle name="Normal 3 2 2 4 5 3" xfId="8383"/>
    <cellStyle name="Normal 3 2 2 4 6" xfId="8384"/>
    <cellStyle name="Normal 3 2 2 4 6 2" xfId="33358"/>
    <cellStyle name="Normal 3 2 2 4 7" xfId="8385"/>
    <cellStyle name="Normal 3 2 2 4 8" xfId="8386"/>
    <cellStyle name="Normal 3 2 2 4 9" xfId="8387"/>
    <cellStyle name="Normal 3 2 2 5" xfId="8388"/>
    <cellStyle name="Normal 3 2 2 5 2" xfId="8389"/>
    <cellStyle name="Normal 3 2 2 5 2 2" xfId="8390"/>
    <cellStyle name="Normal 3 2 2 5 2 2 2" xfId="8391"/>
    <cellStyle name="Normal 3 2 2 5 2 2 2 2" xfId="8392"/>
    <cellStyle name="Normal 3 2 2 5 2 2 2 2 2" xfId="8393"/>
    <cellStyle name="Normal 3 2 2 5 2 2 2 2 3" xfId="8394"/>
    <cellStyle name="Normal 3 2 2 5 2 2 2 3" xfId="8395"/>
    <cellStyle name="Normal 3 2 2 5 2 2 2 3 2" xfId="34445"/>
    <cellStyle name="Normal 3 2 2 5 2 2 2 4" xfId="8396"/>
    <cellStyle name="Normal 3 2 2 5 2 2 2 5" xfId="8397"/>
    <cellStyle name="Normal 3 2 2 5 2 2 3" xfId="8398"/>
    <cellStyle name="Normal 3 2 2 5 2 2 3 2" xfId="8399"/>
    <cellStyle name="Normal 3 2 2 5 2 2 3 3" xfId="8400"/>
    <cellStyle name="Normal 3 2 2 5 2 2 4" xfId="8401"/>
    <cellStyle name="Normal 3 2 2 5 2 2 4 2" xfId="33364"/>
    <cellStyle name="Normal 3 2 2 5 2 2 5" xfId="8402"/>
    <cellStyle name="Normal 3 2 2 5 2 2 6" xfId="8403"/>
    <cellStyle name="Normal 3 2 2 5 2 3" xfId="8404"/>
    <cellStyle name="Normal 3 2 2 5 2 3 2" xfId="8405"/>
    <cellStyle name="Normal 3 2 2 5 2 3 2 2" xfId="8406"/>
    <cellStyle name="Normal 3 2 2 5 2 3 2 3" xfId="8407"/>
    <cellStyle name="Normal 3 2 2 5 2 3 3" xfId="8408"/>
    <cellStyle name="Normal 3 2 2 5 2 3 3 2" xfId="34189"/>
    <cellStyle name="Normal 3 2 2 5 2 3 4" xfId="8409"/>
    <cellStyle name="Normal 3 2 2 5 2 3 5" xfId="8410"/>
    <cellStyle name="Normal 3 2 2 5 2 4" xfId="8411"/>
    <cellStyle name="Normal 3 2 2 5 2 4 2" xfId="8412"/>
    <cellStyle name="Normal 3 2 2 5 2 4 3" xfId="8413"/>
    <cellStyle name="Normal 3 2 2 5 2 5" xfId="8414"/>
    <cellStyle name="Normal 3 2 2 5 2 5 2" xfId="33363"/>
    <cellStyle name="Normal 3 2 2 5 2 6" xfId="8415"/>
    <cellStyle name="Normal 3 2 2 5 2 7" xfId="8416"/>
    <cellStyle name="Normal 3 2 2 5 3" xfId="8417"/>
    <cellStyle name="Normal 3 2 2 5 3 2" xfId="8418"/>
    <cellStyle name="Normal 3 2 2 5 3 2 2" xfId="8419"/>
    <cellStyle name="Normal 3 2 2 5 3 2 2 2" xfId="8420"/>
    <cellStyle name="Normal 3 2 2 5 3 2 2 3" xfId="8421"/>
    <cellStyle name="Normal 3 2 2 5 3 2 3" xfId="8422"/>
    <cellStyle name="Normal 3 2 2 5 3 2 3 2" xfId="34934"/>
    <cellStyle name="Normal 3 2 2 5 3 2 4" xfId="8423"/>
    <cellStyle name="Normal 3 2 2 5 3 2 5" xfId="8424"/>
    <cellStyle name="Normal 3 2 2 5 3 3" xfId="8425"/>
    <cellStyle name="Normal 3 2 2 5 3 3 2" xfId="8426"/>
    <cellStyle name="Normal 3 2 2 5 3 3 3" xfId="8427"/>
    <cellStyle name="Normal 3 2 2 5 3 4" xfId="8428"/>
    <cellStyle name="Normal 3 2 2 5 3 4 2" xfId="33365"/>
    <cellStyle name="Normal 3 2 2 5 3 5" xfId="8429"/>
    <cellStyle name="Normal 3 2 2 5 3 6" xfId="8430"/>
    <cellStyle name="Normal 3 2 2 5 4" xfId="8431"/>
    <cellStyle name="Normal 3 2 2 5 4 2" xfId="8432"/>
    <cellStyle name="Normal 3 2 2 5 4 2 2" xfId="8433"/>
    <cellStyle name="Normal 3 2 2 5 4 2 3" xfId="8434"/>
    <cellStyle name="Normal 3 2 2 5 4 3" xfId="8435"/>
    <cellStyle name="Normal 3 2 2 5 4 3 2" xfId="34188"/>
    <cellStyle name="Normal 3 2 2 5 4 4" xfId="8436"/>
    <cellStyle name="Normal 3 2 2 5 4 5" xfId="8437"/>
    <cellStyle name="Normal 3 2 2 5 5" xfId="8438"/>
    <cellStyle name="Normal 3 2 2 5 5 2" xfId="8439"/>
    <cellStyle name="Normal 3 2 2 5 5 3" xfId="8440"/>
    <cellStyle name="Normal 3 2 2 5 6" xfId="8441"/>
    <cellStyle name="Normal 3 2 2 5 6 2" xfId="33362"/>
    <cellStyle name="Normal 3 2 2 5 7" xfId="8442"/>
    <cellStyle name="Normal 3 2 2 5 8" xfId="8443"/>
    <cellStyle name="Normal 3 2 2 5 9" xfId="8444"/>
    <cellStyle name="Normal 3 2 2 6" xfId="8445"/>
    <cellStyle name="Normal 3 2 2 6 2" xfId="8446"/>
    <cellStyle name="Normal 3 2 2 6 2 2" xfId="8447"/>
    <cellStyle name="Normal 3 2 2 6 2 2 2" xfId="8448"/>
    <cellStyle name="Normal 3 2 2 6 2 2 2 2" xfId="8449"/>
    <cellStyle name="Normal 3 2 2 6 2 2 2 3" xfId="8450"/>
    <cellStyle name="Normal 3 2 2 6 2 2 3" xfId="8451"/>
    <cellStyle name="Normal 3 2 2 6 2 2 3 2" xfId="34227"/>
    <cellStyle name="Normal 3 2 2 6 2 2 4" xfId="8452"/>
    <cellStyle name="Normal 3 2 2 6 2 2 5" xfId="8453"/>
    <cellStyle name="Normal 3 2 2 6 2 3" xfId="8454"/>
    <cellStyle name="Normal 3 2 2 6 2 3 2" xfId="8455"/>
    <cellStyle name="Normal 3 2 2 6 2 3 3" xfId="8456"/>
    <cellStyle name="Normal 3 2 2 6 2 4" xfId="8457"/>
    <cellStyle name="Normal 3 2 2 6 2 4 2" xfId="33367"/>
    <cellStyle name="Normal 3 2 2 6 2 5" xfId="8458"/>
    <cellStyle name="Normal 3 2 2 6 2 6" xfId="8459"/>
    <cellStyle name="Normal 3 2 2 6 3" xfId="8460"/>
    <cellStyle name="Normal 3 2 2 6 3 2" xfId="8461"/>
    <cellStyle name="Normal 3 2 2 6 3 2 2" xfId="8462"/>
    <cellStyle name="Normal 3 2 2 6 3 2 3" xfId="8463"/>
    <cellStyle name="Normal 3 2 2 6 3 3" xfId="8464"/>
    <cellStyle name="Normal 3 2 2 6 3 3 2" xfId="34935"/>
    <cellStyle name="Normal 3 2 2 6 3 4" xfId="8465"/>
    <cellStyle name="Normal 3 2 2 6 3 5" xfId="8466"/>
    <cellStyle name="Normal 3 2 2 6 4" xfId="8467"/>
    <cellStyle name="Normal 3 2 2 6 4 2" xfId="8468"/>
    <cellStyle name="Normal 3 2 2 6 4 3" xfId="8469"/>
    <cellStyle name="Normal 3 2 2 6 5" xfId="8470"/>
    <cellStyle name="Normal 3 2 2 6 5 2" xfId="33366"/>
    <cellStyle name="Normal 3 2 2 6 6" xfId="8471"/>
    <cellStyle name="Normal 3 2 2 6 7" xfId="8472"/>
    <cellStyle name="Normal 3 2 2 6 8" xfId="8473"/>
    <cellStyle name="Normal 3 2 2 7" xfId="8474"/>
    <cellStyle name="Normal 3 2 2 7 2" xfId="8475"/>
    <cellStyle name="Normal 3 2 2 7 2 2" xfId="8476"/>
    <cellStyle name="Normal 3 2 2 7 2 3" xfId="8477"/>
    <cellStyle name="Normal 3 2 2 7 3" xfId="8478"/>
    <cellStyle name="Normal 3 2 2 7 4" xfId="8479"/>
    <cellStyle name="Normal 3 2 2 7 5" xfId="8480"/>
    <cellStyle name="Normal 3 2 2 8" xfId="8481"/>
    <cellStyle name="Normal 3 2 2 8 2" xfId="8482"/>
    <cellStyle name="Normal 3 2 2 8 2 2" xfId="8483"/>
    <cellStyle name="Normal 3 2 2 8 2 3" xfId="8484"/>
    <cellStyle name="Normal 3 2 2 8 3" xfId="8485"/>
    <cellStyle name="Normal 3 2 2 8 4" xfId="8486"/>
    <cellStyle name="Normal 3 2 2 8 5" xfId="8487"/>
    <cellStyle name="Normal 3 2 2 9" xfId="8488"/>
    <cellStyle name="Normal 3 2 2 9 2" xfId="8489"/>
    <cellStyle name="Normal 3 2 2 9 2 2" xfId="8490"/>
    <cellStyle name="Normal 3 2 2 9 2 3" xfId="8491"/>
    <cellStyle name="Normal 3 2 2 9 3" xfId="8492"/>
    <cellStyle name="Normal 3 2 2 9 4" xfId="8493"/>
    <cellStyle name="Normal 3 2 2 9 5" xfId="8494"/>
    <cellStyle name="Normal 3 2 20" xfId="8495"/>
    <cellStyle name="Normal 3 2 20 2" xfId="8496"/>
    <cellStyle name="Normal 3 2 20 2 2" xfId="8497"/>
    <cellStyle name="Normal 3 2 20 2 2 2" xfId="8498"/>
    <cellStyle name="Normal 3 2 20 2 2 3" xfId="8499"/>
    <cellStyle name="Normal 3 2 20 2 3" xfId="8500"/>
    <cellStyle name="Normal 3 2 20 2 3 2" xfId="34813"/>
    <cellStyle name="Normal 3 2 20 2 4" xfId="8501"/>
    <cellStyle name="Normal 3 2 20 2 5" xfId="8502"/>
    <cellStyle name="Normal 3 2 20 3" xfId="8503"/>
    <cellStyle name="Normal 3 2 20 3 2" xfId="8504"/>
    <cellStyle name="Normal 3 2 20 3 3" xfId="8505"/>
    <cellStyle name="Normal 3 2 20 4" xfId="8506"/>
    <cellStyle name="Normal 3 2 20 4 2" xfId="33368"/>
    <cellStyle name="Normal 3 2 20 5" xfId="8507"/>
    <cellStyle name="Normal 3 2 20 6" xfId="8508"/>
    <cellStyle name="Normal 3 2 21" xfId="8509"/>
    <cellStyle name="Normal 3 2 21 2" xfId="8510"/>
    <cellStyle name="Normal 3 2 21 2 2" xfId="8511"/>
    <cellStyle name="Normal 3 2 21 2 2 2" xfId="8512"/>
    <cellStyle name="Normal 3 2 21 2 2 3" xfId="8513"/>
    <cellStyle name="Normal 3 2 21 2 3" xfId="8514"/>
    <cellStyle name="Normal 3 2 21 2 3 2" xfId="34872"/>
    <cellStyle name="Normal 3 2 21 2 4" xfId="8515"/>
    <cellStyle name="Normal 3 2 21 2 5" xfId="8516"/>
    <cellStyle name="Normal 3 2 21 3" xfId="8517"/>
    <cellStyle name="Normal 3 2 21 3 2" xfId="8518"/>
    <cellStyle name="Normal 3 2 21 3 3" xfId="8519"/>
    <cellStyle name="Normal 3 2 21 4" xfId="8520"/>
    <cellStyle name="Normal 3 2 21 4 2" xfId="33369"/>
    <cellStyle name="Normal 3 2 21 5" xfId="8521"/>
    <cellStyle name="Normal 3 2 21 6" xfId="8522"/>
    <cellStyle name="Normal 3 2 22" xfId="8523"/>
    <cellStyle name="Normal 3 2 22 2" xfId="8524"/>
    <cellStyle name="Normal 3 2 22 2 2" xfId="8525"/>
    <cellStyle name="Normal 3 2 22 2 2 2" xfId="8526"/>
    <cellStyle name="Normal 3 2 22 2 2 3" xfId="8527"/>
    <cellStyle name="Normal 3 2 22 2 3" xfId="8528"/>
    <cellStyle name="Normal 3 2 22 2 3 2" xfId="34936"/>
    <cellStyle name="Normal 3 2 22 2 4" xfId="8529"/>
    <cellStyle name="Normal 3 2 22 2 5" xfId="8530"/>
    <cellStyle name="Normal 3 2 22 3" xfId="8531"/>
    <cellStyle name="Normal 3 2 22 3 2" xfId="8532"/>
    <cellStyle name="Normal 3 2 22 3 3" xfId="8533"/>
    <cellStyle name="Normal 3 2 22 4" xfId="8534"/>
    <cellStyle name="Normal 3 2 22 4 2" xfId="33370"/>
    <cellStyle name="Normal 3 2 22 5" xfId="8535"/>
    <cellStyle name="Normal 3 2 22 6" xfId="8536"/>
    <cellStyle name="Normal 3 2 23" xfId="8537"/>
    <cellStyle name="Normal 3 2 23 2" xfId="8538"/>
    <cellStyle name="Normal 3 2 23 2 2" xfId="8539"/>
    <cellStyle name="Normal 3 2 23 2 2 2" xfId="8540"/>
    <cellStyle name="Normal 3 2 23 2 2 3" xfId="8541"/>
    <cellStyle name="Normal 3 2 23 2 3" xfId="8542"/>
    <cellStyle name="Normal 3 2 23 2 3 2" xfId="34832"/>
    <cellStyle name="Normal 3 2 23 2 4" xfId="8543"/>
    <cellStyle name="Normal 3 2 23 2 5" xfId="8544"/>
    <cellStyle name="Normal 3 2 23 3" xfId="8545"/>
    <cellStyle name="Normal 3 2 23 3 2" xfId="8546"/>
    <cellStyle name="Normal 3 2 23 3 3" xfId="8547"/>
    <cellStyle name="Normal 3 2 23 4" xfId="8548"/>
    <cellStyle name="Normal 3 2 23 4 2" xfId="33371"/>
    <cellStyle name="Normal 3 2 23 5" xfId="8549"/>
    <cellStyle name="Normal 3 2 23 6" xfId="8550"/>
    <cellStyle name="Normal 3 2 24" xfId="8551"/>
    <cellStyle name="Normal 3 2 24 2" xfId="8552"/>
    <cellStyle name="Normal 3 2 24 2 2" xfId="8553"/>
    <cellStyle name="Normal 3 2 24 2 3" xfId="8554"/>
    <cellStyle name="Normal 3 2 24 3" xfId="8555"/>
    <cellStyle name="Normal 3 2 24 4" xfId="8556"/>
    <cellStyle name="Normal 3 2 24 5" xfId="8557"/>
    <cellStyle name="Normal 3 2 25" xfId="8558"/>
    <cellStyle name="Normal 3 2 25 2" xfId="8559"/>
    <cellStyle name="Normal 3 2 25 2 2" xfId="8560"/>
    <cellStyle name="Normal 3 2 25 2 2 2" xfId="8561"/>
    <cellStyle name="Normal 3 2 25 2 2 2 2" xfId="8562"/>
    <cellStyle name="Normal 3 2 25 2 2 2 3" xfId="8563"/>
    <cellStyle name="Normal 3 2 25 2 2 3" xfId="8564"/>
    <cellStyle name="Normal 3 2 25 2 2 3 2" xfId="34833"/>
    <cellStyle name="Normal 3 2 25 2 2 4" xfId="8565"/>
    <cellStyle name="Normal 3 2 25 2 2 5" xfId="8566"/>
    <cellStyle name="Normal 3 2 25 2 3" xfId="8567"/>
    <cellStyle name="Normal 3 2 25 2 3 2" xfId="8568"/>
    <cellStyle name="Normal 3 2 25 2 3 3" xfId="8569"/>
    <cellStyle name="Normal 3 2 25 2 4" xfId="8570"/>
    <cellStyle name="Normal 3 2 25 2 4 2" xfId="34175"/>
    <cellStyle name="Normal 3 2 25 2 5" xfId="8571"/>
    <cellStyle name="Normal 3 2 25 2 6" xfId="8572"/>
    <cellStyle name="Normal 3 2 25 3" xfId="8573"/>
    <cellStyle name="Normal 3 2 25 3 2" xfId="8574"/>
    <cellStyle name="Normal 3 2 25 3 2 2" xfId="8575"/>
    <cellStyle name="Normal 3 2 25 3 2 3" xfId="8576"/>
    <cellStyle name="Normal 3 2 25 3 3" xfId="8577"/>
    <cellStyle name="Normal 3 2 25 3 3 2" xfId="34131"/>
    <cellStyle name="Normal 3 2 25 3 4" xfId="8578"/>
    <cellStyle name="Normal 3 2 25 3 5" xfId="8579"/>
    <cellStyle name="Normal 3 2 25 4" xfId="8580"/>
    <cellStyle name="Normal 3 2 25 4 2" xfId="8581"/>
    <cellStyle name="Normal 3 2 25 4 2 2" xfId="8582"/>
    <cellStyle name="Normal 3 2 25 4 2 3" xfId="8583"/>
    <cellStyle name="Normal 3 2 25 4 3" xfId="8584"/>
    <cellStyle name="Normal 3 2 25 4 3 2" xfId="35012"/>
    <cellStyle name="Normal 3 2 25 4 4" xfId="8585"/>
    <cellStyle name="Normal 3 2 25 4 5" xfId="8586"/>
    <cellStyle name="Normal 3 2 25 5" xfId="8587"/>
    <cellStyle name="Normal 3 2 25 5 2" xfId="8588"/>
    <cellStyle name="Normal 3 2 25 5 3" xfId="8589"/>
    <cellStyle name="Normal 3 2 25 6" xfId="8590"/>
    <cellStyle name="Normal 3 2 25 6 2" xfId="34009"/>
    <cellStyle name="Normal 3 2 25 7" xfId="8591"/>
    <cellStyle name="Normal 3 2 25 8" xfId="8592"/>
    <cellStyle name="Normal 3 2 26" xfId="8593"/>
    <cellStyle name="Normal 3 2 26 2" xfId="8594"/>
    <cellStyle name="Normal 3 2 26 2 2" xfId="8595"/>
    <cellStyle name="Normal 3 2 26 2 2 2" xfId="8596"/>
    <cellStyle name="Normal 3 2 26 2 2 3" xfId="8597"/>
    <cellStyle name="Normal 3 2 26 2 3" xfId="8598"/>
    <cellStyle name="Normal 3 2 26 2 3 2" xfId="34172"/>
    <cellStyle name="Normal 3 2 26 2 4" xfId="8599"/>
    <cellStyle name="Normal 3 2 26 2 5" xfId="8600"/>
    <cellStyle name="Normal 3 2 26 3" xfId="8601"/>
    <cellStyle name="Normal 3 2 26 3 2" xfId="8602"/>
    <cellStyle name="Normal 3 2 26 3 3" xfId="8603"/>
    <cellStyle name="Normal 3 2 26 4" xfId="8604"/>
    <cellStyle name="Normal 3 2 26 5" xfId="8605"/>
    <cellStyle name="Normal 3 2 27" xfId="8606"/>
    <cellStyle name="Normal 3 2 27 2" xfId="8607"/>
    <cellStyle name="Normal 3 2 27 2 2" xfId="8608"/>
    <cellStyle name="Normal 3 2 27 2 3" xfId="8609"/>
    <cellStyle name="Normal 3 2 27 3" xfId="8610"/>
    <cellStyle name="Normal 3 2 27 3 2" xfId="34333"/>
    <cellStyle name="Normal 3 2 27 4" xfId="8611"/>
    <cellStyle name="Normal 3 2 27 5" xfId="8612"/>
    <cellStyle name="Normal 3 2 28" xfId="8613"/>
    <cellStyle name="Normal 3 2 28 2" xfId="32416"/>
    <cellStyle name="Normal 3 2 29" xfId="8614"/>
    <cellStyle name="Normal 3 2 3" xfId="8615"/>
    <cellStyle name="Normal 3 2 3 10" xfId="8616"/>
    <cellStyle name="Normal 3 2 3 10 2" xfId="8617"/>
    <cellStyle name="Normal 3 2 3 10 2 2" xfId="8618"/>
    <cellStyle name="Normal 3 2 3 10 2 2 2" xfId="8619"/>
    <cellStyle name="Normal 3 2 3 10 2 2 3" xfId="8620"/>
    <cellStyle name="Normal 3 2 3 10 2 3" xfId="8621"/>
    <cellStyle name="Normal 3 2 3 10 2 3 2" xfId="32420"/>
    <cellStyle name="Normal 3 2 3 10 2 4" xfId="8622"/>
    <cellStyle name="Normal 3 2 3 10 2 5" xfId="8623"/>
    <cellStyle name="Normal 3 2 3 10 3" xfId="8624"/>
    <cellStyle name="Normal 3 2 3 10 3 2" xfId="8625"/>
    <cellStyle name="Normal 3 2 3 10 3 3" xfId="8626"/>
    <cellStyle name="Normal 3 2 3 10 4" xfId="8627"/>
    <cellStyle name="Normal 3 2 3 10 4 2" xfId="32419"/>
    <cellStyle name="Normal 3 2 3 10 5" xfId="8628"/>
    <cellStyle name="Normal 3 2 3 10 6" xfId="8629"/>
    <cellStyle name="Normal 3 2 3 11" xfId="8630"/>
    <cellStyle name="Normal 3 2 3 11 2" xfId="8631"/>
    <cellStyle name="Normal 3 2 3 11 2 2" xfId="8632"/>
    <cellStyle name="Normal 3 2 3 11 2 2 2" xfId="8633"/>
    <cellStyle name="Normal 3 2 3 11 2 2 3" xfId="8634"/>
    <cellStyle name="Normal 3 2 3 11 2 3" xfId="8635"/>
    <cellStyle name="Normal 3 2 3 11 2 3 2" xfId="32422"/>
    <cellStyle name="Normal 3 2 3 11 2 4" xfId="8636"/>
    <cellStyle name="Normal 3 2 3 11 2 5" xfId="8637"/>
    <cellStyle name="Normal 3 2 3 11 3" xfId="8638"/>
    <cellStyle name="Normal 3 2 3 11 3 2" xfId="8639"/>
    <cellStyle name="Normal 3 2 3 11 3 3" xfId="8640"/>
    <cellStyle name="Normal 3 2 3 11 4" xfId="8641"/>
    <cellStyle name="Normal 3 2 3 11 4 2" xfId="32421"/>
    <cellStyle name="Normal 3 2 3 11 5" xfId="8642"/>
    <cellStyle name="Normal 3 2 3 11 6" xfId="8643"/>
    <cellStyle name="Normal 3 2 3 12" xfId="8644"/>
    <cellStyle name="Normal 3 2 3 12 2" xfId="8645"/>
    <cellStyle name="Normal 3 2 3 12 2 2" xfId="8646"/>
    <cellStyle name="Normal 3 2 3 12 2 2 2" xfId="8647"/>
    <cellStyle name="Normal 3 2 3 12 2 2 3" xfId="8648"/>
    <cellStyle name="Normal 3 2 3 12 2 3" xfId="8649"/>
    <cellStyle name="Normal 3 2 3 12 2 3 2" xfId="32424"/>
    <cellStyle name="Normal 3 2 3 12 2 4" xfId="8650"/>
    <cellStyle name="Normal 3 2 3 12 2 5" xfId="8651"/>
    <cellStyle name="Normal 3 2 3 12 3" xfId="8652"/>
    <cellStyle name="Normal 3 2 3 12 3 2" xfId="8653"/>
    <cellStyle name="Normal 3 2 3 12 3 3" xfId="8654"/>
    <cellStyle name="Normal 3 2 3 12 4" xfId="8655"/>
    <cellStyle name="Normal 3 2 3 12 4 2" xfId="32423"/>
    <cellStyle name="Normal 3 2 3 12 5" xfId="8656"/>
    <cellStyle name="Normal 3 2 3 12 6" xfId="8657"/>
    <cellStyle name="Normal 3 2 3 13" xfId="8658"/>
    <cellStyle name="Normal 3 2 3 13 2" xfId="8659"/>
    <cellStyle name="Normal 3 2 3 13 2 2" xfId="8660"/>
    <cellStyle name="Normal 3 2 3 13 2 2 2" xfId="8661"/>
    <cellStyle name="Normal 3 2 3 13 2 2 3" xfId="8662"/>
    <cellStyle name="Normal 3 2 3 13 2 3" xfId="8663"/>
    <cellStyle name="Normal 3 2 3 13 2 3 2" xfId="32426"/>
    <cellStyle name="Normal 3 2 3 13 2 4" xfId="8664"/>
    <cellStyle name="Normal 3 2 3 13 2 5" xfId="8665"/>
    <cellStyle name="Normal 3 2 3 13 3" xfId="8666"/>
    <cellStyle name="Normal 3 2 3 13 3 2" xfId="8667"/>
    <cellStyle name="Normal 3 2 3 13 3 3" xfId="8668"/>
    <cellStyle name="Normal 3 2 3 13 4" xfId="8669"/>
    <cellStyle name="Normal 3 2 3 13 4 2" xfId="32425"/>
    <cellStyle name="Normal 3 2 3 13 5" xfId="8670"/>
    <cellStyle name="Normal 3 2 3 13 6" xfId="8671"/>
    <cellStyle name="Normal 3 2 3 14" xfId="8672"/>
    <cellStyle name="Normal 3 2 3 14 2" xfId="8673"/>
    <cellStyle name="Normal 3 2 3 14 2 2" xfId="8674"/>
    <cellStyle name="Normal 3 2 3 14 2 2 2" xfId="8675"/>
    <cellStyle name="Normal 3 2 3 14 2 2 3" xfId="8676"/>
    <cellStyle name="Normal 3 2 3 14 2 3" xfId="8677"/>
    <cellStyle name="Normal 3 2 3 14 2 3 2" xfId="32428"/>
    <cellStyle name="Normal 3 2 3 14 2 4" xfId="8678"/>
    <cellStyle name="Normal 3 2 3 14 2 5" xfId="8679"/>
    <cellStyle name="Normal 3 2 3 14 3" xfId="8680"/>
    <cellStyle name="Normal 3 2 3 14 3 2" xfId="8681"/>
    <cellStyle name="Normal 3 2 3 14 3 3" xfId="8682"/>
    <cellStyle name="Normal 3 2 3 14 4" xfId="8683"/>
    <cellStyle name="Normal 3 2 3 14 4 2" xfId="32427"/>
    <cellStyle name="Normal 3 2 3 14 5" xfId="8684"/>
    <cellStyle name="Normal 3 2 3 14 6" xfId="8685"/>
    <cellStyle name="Normal 3 2 3 15" xfId="8686"/>
    <cellStyle name="Normal 3 2 3 15 2" xfId="8687"/>
    <cellStyle name="Normal 3 2 3 15 2 2" xfId="8688"/>
    <cellStyle name="Normal 3 2 3 15 2 2 2" xfId="8689"/>
    <cellStyle name="Normal 3 2 3 15 2 2 3" xfId="8690"/>
    <cellStyle name="Normal 3 2 3 15 2 3" xfId="8691"/>
    <cellStyle name="Normal 3 2 3 15 2 3 2" xfId="32430"/>
    <cellStyle name="Normal 3 2 3 15 2 4" xfId="8692"/>
    <cellStyle name="Normal 3 2 3 15 2 5" xfId="8693"/>
    <cellStyle name="Normal 3 2 3 15 3" xfId="8694"/>
    <cellStyle name="Normal 3 2 3 15 3 2" xfId="8695"/>
    <cellStyle name="Normal 3 2 3 15 3 3" xfId="8696"/>
    <cellStyle name="Normal 3 2 3 15 4" xfId="8697"/>
    <cellStyle name="Normal 3 2 3 15 4 2" xfId="32429"/>
    <cellStyle name="Normal 3 2 3 15 5" xfId="8698"/>
    <cellStyle name="Normal 3 2 3 15 6" xfId="8699"/>
    <cellStyle name="Normal 3 2 3 16" xfId="8700"/>
    <cellStyle name="Normal 3 2 3 16 2" xfId="8701"/>
    <cellStyle name="Normal 3 2 3 16 2 2" xfId="8702"/>
    <cellStyle name="Normal 3 2 3 16 2 2 2" xfId="8703"/>
    <cellStyle name="Normal 3 2 3 16 2 2 3" xfId="8704"/>
    <cellStyle name="Normal 3 2 3 16 2 3" xfId="8705"/>
    <cellStyle name="Normal 3 2 3 16 2 3 2" xfId="32432"/>
    <cellStyle name="Normal 3 2 3 16 2 4" xfId="8706"/>
    <cellStyle name="Normal 3 2 3 16 2 5" xfId="8707"/>
    <cellStyle name="Normal 3 2 3 16 3" xfId="8708"/>
    <cellStyle name="Normal 3 2 3 16 3 2" xfId="8709"/>
    <cellStyle name="Normal 3 2 3 16 3 3" xfId="8710"/>
    <cellStyle name="Normal 3 2 3 16 4" xfId="8711"/>
    <cellStyle name="Normal 3 2 3 16 4 2" xfId="32431"/>
    <cellStyle name="Normal 3 2 3 16 5" xfId="8712"/>
    <cellStyle name="Normal 3 2 3 16 6" xfId="8713"/>
    <cellStyle name="Normal 3 2 3 17" xfId="8714"/>
    <cellStyle name="Normal 3 2 3 17 2" xfId="8715"/>
    <cellStyle name="Normal 3 2 3 17 2 2" xfId="8716"/>
    <cellStyle name="Normal 3 2 3 17 2 2 2" xfId="8717"/>
    <cellStyle name="Normal 3 2 3 17 2 2 3" xfId="8718"/>
    <cellStyle name="Normal 3 2 3 17 2 3" xfId="8719"/>
    <cellStyle name="Normal 3 2 3 17 2 3 2" xfId="32434"/>
    <cellStyle name="Normal 3 2 3 17 2 4" xfId="8720"/>
    <cellStyle name="Normal 3 2 3 17 2 5" xfId="8721"/>
    <cellStyle name="Normal 3 2 3 17 3" xfId="8722"/>
    <cellStyle name="Normal 3 2 3 17 3 2" xfId="8723"/>
    <cellStyle name="Normal 3 2 3 17 3 3" xfId="8724"/>
    <cellStyle name="Normal 3 2 3 17 4" xfId="8725"/>
    <cellStyle name="Normal 3 2 3 17 4 2" xfId="32433"/>
    <cellStyle name="Normal 3 2 3 17 5" xfId="8726"/>
    <cellStyle name="Normal 3 2 3 17 6" xfId="8727"/>
    <cellStyle name="Normal 3 2 3 18" xfId="8728"/>
    <cellStyle name="Normal 3 2 3 18 2" xfId="8729"/>
    <cellStyle name="Normal 3 2 3 18 2 2" xfId="8730"/>
    <cellStyle name="Normal 3 2 3 18 2 2 2" xfId="8731"/>
    <cellStyle name="Normal 3 2 3 18 2 2 3" xfId="8732"/>
    <cellStyle name="Normal 3 2 3 18 2 3" xfId="8733"/>
    <cellStyle name="Normal 3 2 3 18 2 3 2" xfId="32436"/>
    <cellStyle name="Normal 3 2 3 18 2 4" xfId="8734"/>
    <cellStyle name="Normal 3 2 3 18 2 5" xfId="8735"/>
    <cellStyle name="Normal 3 2 3 18 3" xfId="8736"/>
    <cellStyle name="Normal 3 2 3 18 3 2" xfId="8737"/>
    <cellStyle name="Normal 3 2 3 18 3 3" xfId="8738"/>
    <cellStyle name="Normal 3 2 3 18 4" xfId="8739"/>
    <cellStyle name="Normal 3 2 3 18 4 2" xfId="32435"/>
    <cellStyle name="Normal 3 2 3 18 5" xfId="8740"/>
    <cellStyle name="Normal 3 2 3 18 6" xfId="8741"/>
    <cellStyle name="Normal 3 2 3 19" xfId="8742"/>
    <cellStyle name="Normal 3 2 3 19 2" xfId="8743"/>
    <cellStyle name="Normal 3 2 3 19 2 2" xfId="8744"/>
    <cellStyle name="Normal 3 2 3 19 2 2 2" xfId="8745"/>
    <cellStyle name="Normal 3 2 3 19 2 2 3" xfId="8746"/>
    <cellStyle name="Normal 3 2 3 19 2 3" xfId="8747"/>
    <cellStyle name="Normal 3 2 3 19 2 3 2" xfId="32438"/>
    <cellStyle name="Normal 3 2 3 19 2 4" xfId="8748"/>
    <cellStyle name="Normal 3 2 3 19 2 5" xfId="8749"/>
    <cellStyle name="Normal 3 2 3 19 3" xfId="8750"/>
    <cellStyle name="Normal 3 2 3 19 3 2" xfId="8751"/>
    <cellStyle name="Normal 3 2 3 19 3 3" xfId="8752"/>
    <cellStyle name="Normal 3 2 3 19 4" xfId="8753"/>
    <cellStyle name="Normal 3 2 3 19 4 2" xfId="32437"/>
    <cellStyle name="Normal 3 2 3 19 5" xfId="8754"/>
    <cellStyle name="Normal 3 2 3 19 6" xfId="8755"/>
    <cellStyle name="Normal 3 2 3 2" xfId="8756"/>
    <cellStyle name="Normal 3 2 3 2 10" xfId="8757"/>
    <cellStyle name="Normal 3 2 3 2 10 2" xfId="8758"/>
    <cellStyle name="Normal 3 2 3 2 10 2 2" xfId="8759"/>
    <cellStyle name="Normal 3 2 3 2 10 2 3" xfId="8760"/>
    <cellStyle name="Normal 3 2 3 2 10 3" xfId="8761"/>
    <cellStyle name="Normal 3 2 3 2 10 3 2" xfId="32440"/>
    <cellStyle name="Normal 3 2 3 2 10 4" xfId="8762"/>
    <cellStyle name="Normal 3 2 3 2 10 5" xfId="8763"/>
    <cellStyle name="Normal 3 2 3 2 11" xfId="8764"/>
    <cellStyle name="Normal 3 2 3 2 11 2" xfId="8765"/>
    <cellStyle name="Normal 3 2 3 2 11 2 2" xfId="8766"/>
    <cellStyle name="Normal 3 2 3 2 11 2 3" xfId="8767"/>
    <cellStyle name="Normal 3 2 3 2 11 3" xfId="8768"/>
    <cellStyle name="Normal 3 2 3 2 11 3 2" xfId="32441"/>
    <cellStyle name="Normal 3 2 3 2 11 4" xfId="8769"/>
    <cellStyle name="Normal 3 2 3 2 11 5" xfId="8770"/>
    <cellStyle name="Normal 3 2 3 2 12" xfId="8771"/>
    <cellStyle name="Normal 3 2 3 2 12 2" xfId="8772"/>
    <cellStyle name="Normal 3 2 3 2 12 2 2" xfId="8773"/>
    <cellStyle name="Normal 3 2 3 2 12 2 3" xfId="8774"/>
    <cellStyle name="Normal 3 2 3 2 12 3" xfId="8775"/>
    <cellStyle name="Normal 3 2 3 2 12 3 2" xfId="32442"/>
    <cellStyle name="Normal 3 2 3 2 12 4" xfId="8776"/>
    <cellStyle name="Normal 3 2 3 2 12 5" xfId="8777"/>
    <cellStyle name="Normal 3 2 3 2 13" xfId="8778"/>
    <cellStyle name="Normal 3 2 3 2 13 2" xfId="8779"/>
    <cellStyle name="Normal 3 2 3 2 13 2 2" xfId="8780"/>
    <cellStyle name="Normal 3 2 3 2 13 2 3" xfId="8781"/>
    <cellStyle name="Normal 3 2 3 2 13 3" xfId="8782"/>
    <cellStyle name="Normal 3 2 3 2 13 3 2" xfId="32443"/>
    <cellStyle name="Normal 3 2 3 2 13 4" xfId="8783"/>
    <cellStyle name="Normal 3 2 3 2 13 5" xfId="8784"/>
    <cellStyle name="Normal 3 2 3 2 14" xfId="8785"/>
    <cellStyle name="Normal 3 2 3 2 14 2" xfId="8786"/>
    <cellStyle name="Normal 3 2 3 2 14 2 2" xfId="8787"/>
    <cellStyle name="Normal 3 2 3 2 14 2 3" xfId="8788"/>
    <cellStyle name="Normal 3 2 3 2 14 3" xfId="8789"/>
    <cellStyle name="Normal 3 2 3 2 14 3 2" xfId="32444"/>
    <cellStyle name="Normal 3 2 3 2 14 4" xfId="8790"/>
    <cellStyle name="Normal 3 2 3 2 14 5" xfId="8791"/>
    <cellStyle name="Normal 3 2 3 2 15" xfId="8792"/>
    <cellStyle name="Normal 3 2 3 2 15 2" xfId="8793"/>
    <cellStyle name="Normal 3 2 3 2 15 2 2" xfId="8794"/>
    <cellStyle name="Normal 3 2 3 2 15 2 3" xfId="8795"/>
    <cellStyle name="Normal 3 2 3 2 15 3" xfId="8796"/>
    <cellStyle name="Normal 3 2 3 2 15 3 2" xfId="32445"/>
    <cellStyle name="Normal 3 2 3 2 15 4" xfId="8797"/>
    <cellStyle name="Normal 3 2 3 2 15 5" xfId="8798"/>
    <cellStyle name="Normal 3 2 3 2 16" xfId="8799"/>
    <cellStyle name="Normal 3 2 3 2 16 2" xfId="8800"/>
    <cellStyle name="Normal 3 2 3 2 16 2 2" xfId="8801"/>
    <cellStyle name="Normal 3 2 3 2 16 2 3" xfId="8802"/>
    <cellStyle name="Normal 3 2 3 2 16 3" xfId="8803"/>
    <cellStyle name="Normal 3 2 3 2 16 3 2" xfId="32446"/>
    <cellStyle name="Normal 3 2 3 2 16 4" xfId="8804"/>
    <cellStyle name="Normal 3 2 3 2 16 5" xfId="8805"/>
    <cellStyle name="Normal 3 2 3 2 17" xfId="8806"/>
    <cellStyle name="Normal 3 2 3 2 17 2" xfId="8807"/>
    <cellStyle name="Normal 3 2 3 2 17 2 2" xfId="8808"/>
    <cellStyle name="Normal 3 2 3 2 17 2 3" xfId="8809"/>
    <cellStyle name="Normal 3 2 3 2 17 3" xfId="8810"/>
    <cellStyle name="Normal 3 2 3 2 17 3 2" xfId="32447"/>
    <cellStyle name="Normal 3 2 3 2 17 4" xfId="8811"/>
    <cellStyle name="Normal 3 2 3 2 17 5" xfId="8812"/>
    <cellStyle name="Normal 3 2 3 2 18" xfId="8813"/>
    <cellStyle name="Normal 3 2 3 2 18 2" xfId="8814"/>
    <cellStyle name="Normal 3 2 3 2 18 2 2" xfId="8815"/>
    <cellStyle name="Normal 3 2 3 2 18 2 3" xfId="8816"/>
    <cellStyle name="Normal 3 2 3 2 18 3" xfId="8817"/>
    <cellStyle name="Normal 3 2 3 2 18 3 2" xfId="32448"/>
    <cellStyle name="Normal 3 2 3 2 18 4" xfId="8818"/>
    <cellStyle name="Normal 3 2 3 2 18 5" xfId="8819"/>
    <cellStyle name="Normal 3 2 3 2 19" xfId="8820"/>
    <cellStyle name="Normal 3 2 3 2 19 2" xfId="8821"/>
    <cellStyle name="Normal 3 2 3 2 19 2 2" xfId="8822"/>
    <cellStyle name="Normal 3 2 3 2 19 2 3" xfId="8823"/>
    <cellStyle name="Normal 3 2 3 2 19 3" xfId="8824"/>
    <cellStyle name="Normal 3 2 3 2 19 3 2" xfId="32449"/>
    <cellStyle name="Normal 3 2 3 2 19 4" xfId="8825"/>
    <cellStyle name="Normal 3 2 3 2 19 5" xfId="8826"/>
    <cellStyle name="Normal 3 2 3 2 2" xfId="8827"/>
    <cellStyle name="Normal 3 2 3 2 2 2" xfId="8828"/>
    <cellStyle name="Normal 3 2 3 2 2 2 2" xfId="8829"/>
    <cellStyle name="Normal 3 2 3 2 2 2 2 2" xfId="8830"/>
    <cellStyle name="Normal 3 2 3 2 2 2 2 3" xfId="8831"/>
    <cellStyle name="Normal 3 2 3 2 2 2 3" xfId="8832"/>
    <cellStyle name="Normal 3 2 3 2 2 2 3 2" xfId="33372"/>
    <cellStyle name="Normal 3 2 3 2 2 2 4" xfId="8833"/>
    <cellStyle name="Normal 3 2 3 2 2 2 5" xfId="8834"/>
    <cellStyle name="Normal 3 2 3 2 2 3" xfId="8835"/>
    <cellStyle name="Normal 3 2 3 2 2 3 2" xfId="8836"/>
    <cellStyle name="Normal 3 2 3 2 2 3 2 2" xfId="8837"/>
    <cellStyle name="Normal 3 2 3 2 2 3 2 3" xfId="8838"/>
    <cellStyle name="Normal 3 2 3 2 2 3 3" xfId="8839"/>
    <cellStyle name="Normal 3 2 3 2 2 3 3 2" xfId="34937"/>
    <cellStyle name="Normal 3 2 3 2 2 3 4" xfId="8840"/>
    <cellStyle name="Normal 3 2 3 2 2 3 5" xfId="8841"/>
    <cellStyle name="Normal 3 2 3 2 2 4" xfId="8842"/>
    <cellStyle name="Normal 3 2 3 2 2 4 2" xfId="8843"/>
    <cellStyle name="Normal 3 2 3 2 2 4 3" xfId="8844"/>
    <cellStyle name="Normal 3 2 3 2 2 5" xfId="8845"/>
    <cellStyle name="Normal 3 2 3 2 2 5 2" xfId="32450"/>
    <cellStyle name="Normal 3 2 3 2 2 6" xfId="8846"/>
    <cellStyle name="Normal 3 2 3 2 2 7" xfId="8847"/>
    <cellStyle name="Normal 3 2 3 2 20" xfId="8848"/>
    <cellStyle name="Normal 3 2 3 2 20 2" xfId="8849"/>
    <cellStyle name="Normal 3 2 3 2 20 3" xfId="8850"/>
    <cellStyle name="Normal 3 2 3 2 21" xfId="8851"/>
    <cellStyle name="Normal 3 2 3 2 21 2" xfId="32439"/>
    <cellStyle name="Normal 3 2 3 2 22" xfId="8852"/>
    <cellStyle name="Normal 3 2 3 2 23" xfId="8853"/>
    <cellStyle name="Normal 3 2 3 2 24" xfId="8854"/>
    <cellStyle name="Normal 3 2 3 2 3" xfId="8855"/>
    <cellStyle name="Normal 3 2 3 2 3 2" xfId="8856"/>
    <cellStyle name="Normal 3 2 3 2 3 2 2" xfId="8857"/>
    <cellStyle name="Normal 3 2 3 2 3 2 3" xfId="8858"/>
    <cellStyle name="Normal 3 2 3 2 3 3" xfId="8859"/>
    <cellStyle name="Normal 3 2 3 2 3 3 2" xfId="32451"/>
    <cellStyle name="Normal 3 2 3 2 3 4" xfId="8860"/>
    <cellStyle name="Normal 3 2 3 2 3 5" xfId="8861"/>
    <cellStyle name="Normal 3 2 3 2 4" xfId="8862"/>
    <cellStyle name="Normal 3 2 3 2 4 2" xfId="8863"/>
    <cellStyle name="Normal 3 2 3 2 4 2 2" xfId="8864"/>
    <cellStyle name="Normal 3 2 3 2 4 2 3" xfId="8865"/>
    <cellStyle name="Normal 3 2 3 2 4 3" xfId="8866"/>
    <cellStyle name="Normal 3 2 3 2 4 3 2" xfId="32452"/>
    <cellStyle name="Normal 3 2 3 2 4 4" xfId="8867"/>
    <cellStyle name="Normal 3 2 3 2 4 5" xfId="8868"/>
    <cellStyle name="Normal 3 2 3 2 5" xfId="8869"/>
    <cellStyle name="Normal 3 2 3 2 5 2" xfId="8870"/>
    <cellStyle name="Normal 3 2 3 2 5 2 2" xfId="8871"/>
    <cellStyle name="Normal 3 2 3 2 5 2 3" xfId="8872"/>
    <cellStyle name="Normal 3 2 3 2 5 3" xfId="8873"/>
    <cellStyle name="Normal 3 2 3 2 5 3 2" xfId="32453"/>
    <cellStyle name="Normal 3 2 3 2 5 4" xfId="8874"/>
    <cellStyle name="Normal 3 2 3 2 5 5" xfId="8875"/>
    <cellStyle name="Normal 3 2 3 2 6" xfId="8876"/>
    <cellStyle name="Normal 3 2 3 2 6 2" xfId="8877"/>
    <cellStyle name="Normal 3 2 3 2 6 2 2" xfId="8878"/>
    <cellStyle name="Normal 3 2 3 2 6 2 3" xfId="8879"/>
    <cellStyle name="Normal 3 2 3 2 6 3" xfId="8880"/>
    <cellStyle name="Normal 3 2 3 2 6 3 2" xfId="32454"/>
    <cellStyle name="Normal 3 2 3 2 6 4" xfId="8881"/>
    <cellStyle name="Normal 3 2 3 2 6 5" xfId="8882"/>
    <cellStyle name="Normal 3 2 3 2 7" xfId="8883"/>
    <cellStyle name="Normal 3 2 3 2 7 2" xfId="8884"/>
    <cellStyle name="Normal 3 2 3 2 7 2 2" xfId="8885"/>
    <cellStyle name="Normal 3 2 3 2 7 2 3" xfId="8886"/>
    <cellStyle name="Normal 3 2 3 2 7 3" xfId="8887"/>
    <cellStyle name="Normal 3 2 3 2 7 3 2" xfId="32455"/>
    <cellStyle name="Normal 3 2 3 2 7 4" xfId="8888"/>
    <cellStyle name="Normal 3 2 3 2 7 5" xfId="8889"/>
    <cellStyle name="Normal 3 2 3 2 8" xfId="8890"/>
    <cellStyle name="Normal 3 2 3 2 8 2" xfId="8891"/>
    <cellStyle name="Normal 3 2 3 2 8 2 2" xfId="8892"/>
    <cellStyle name="Normal 3 2 3 2 8 2 3" xfId="8893"/>
    <cellStyle name="Normal 3 2 3 2 8 3" xfId="8894"/>
    <cellStyle name="Normal 3 2 3 2 8 3 2" xfId="32456"/>
    <cellStyle name="Normal 3 2 3 2 8 4" xfId="8895"/>
    <cellStyle name="Normal 3 2 3 2 8 5" xfId="8896"/>
    <cellStyle name="Normal 3 2 3 2 9" xfId="8897"/>
    <cellStyle name="Normal 3 2 3 2 9 2" xfId="8898"/>
    <cellStyle name="Normal 3 2 3 2 9 2 2" xfId="8899"/>
    <cellStyle name="Normal 3 2 3 2 9 2 3" xfId="8900"/>
    <cellStyle name="Normal 3 2 3 2 9 3" xfId="8901"/>
    <cellStyle name="Normal 3 2 3 2 9 3 2" xfId="32457"/>
    <cellStyle name="Normal 3 2 3 2 9 4" xfId="8902"/>
    <cellStyle name="Normal 3 2 3 2 9 5" xfId="8903"/>
    <cellStyle name="Normal 3 2 3 20" xfId="8904"/>
    <cellStyle name="Normal 3 2 3 20 2" xfId="8905"/>
    <cellStyle name="Normal 3 2 3 20 2 2" xfId="8906"/>
    <cellStyle name="Normal 3 2 3 20 2 2 2" xfId="8907"/>
    <cellStyle name="Normal 3 2 3 20 2 2 3" xfId="8908"/>
    <cellStyle name="Normal 3 2 3 20 2 3" xfId="8909"/>
    <cellStyle name="Normal 3 2 3 20 2 3 2" xfId="32459"/>
    <cellStyle name="Normal 3 2 3 20 2 4" xfId="8910"/>
    <cellStyle name="Normal 3 2 3 20 2 5" xfId="8911"/>
    <cellStyle name="Normal 3 2 3 20 3" xfId="8912"/>
    <cellStyle name="Normal 3 2 3 20 3 2" xfId="8913"/>
    <cellStyle name="Normal 3 2 3 20 3 3" xfId="8914"/>
    <cellStyle name="Normal 3 2 3 20 4" xfId="8915"/>
    <cellStyle name="Normal 3 2 3 20 4 2" xfId="32458"/>
    <cellStyle name="Normal 3 2 3 20 5" xfId="8916"/>
    <cellStyle name="Normal 3 2 3 20 6" xfId="8917"/>
    <cellStyle name="Normal 3 2 3 21" xfId="8918"/>
    <cellStyle name="Normal 3 2 3 21 2" xfId="8919"/>
    <cellStyle name="Normal 3 2 3 21 2 2" xfId="8920"/>
    <cellStyle name="Normal 3 2 3 21 2 2 2" xfId="8921"/>
    <cellStyle name="Normal 3 2 3 21 2 2 3" xfId="8922"/>
    <cellStyle name="Normal 3 2 3 21 2 3" xfId="8923"/>
    <cellStyle name="Normal 3 2 3 21 2 3 2" xfId="32461"/>
    <cellStyle name="Normal 3 2 3 21 2 4" xfId="8924"/>
    <cellStyle name="Normal 3 2 3 21 2 5" xfId="8925"/>
    <cellStyle name="Normal 3 2 3 21 3" xfId="8926"/>
    <cellStyle name="Normal 3 2 3 21 3 2" xfId="8927"/>
    <cellStyle name="Normal 3 2 3 21 3 3" xfId="8928"/>
    <cellStyle name="Normal 3 2 3 21 4" xfId="8929"/>
    <cellStyle name="Normal 3 2 3 21 4 2" xfId="32460"/>
    <cellStyle name="Normal 3 2 3 21 5" xfId="8930"/>
    <cellStyle name="Normal 3 2 3 21 6" xfId="8931"/>
    <cellStyle name="Normal 3 2 3 22" xfId="8932"/>
    <cellStyle name="Normal 3 2 3 22 2" xfId="8933"/>
    <cellStyle name="Normal 3 2 3 22 2 2" xfId="8934"/>
    <cellStyle name="Normal 3 2 3 22 2 2 2" xfId="8935"/>
    <cellStyle name="Normal 3 2 3 22 2 2 3" xfId="8936"/>
    <cellStyle name="Normal 3 2 3 22 2 3" xfId="8937"/>
    <cellStyle name="Normal 3 2 3 22 2 3 2" xfId="32463"/>
    <cellStyle name="Normal 3 2 3 22 2 4" xfId="8938"/>
    <cellStyle name="Normal 3 2 3 22 2 5" xfId="8939"/>
    <cellStyle name="Normal 3 2 3 22 3" xfId="8940"/>
    <cellStyle name="Normal 3 2 3 22 3 2" xfId="8941"/>
    <cellStyle name="Normal 3 2 3 22 3 3" xfId="8942"/>
    <cellStyle name="Normal 3 2 3 22 4" xfId="8943"/>
    <cellStyle name="Normal 3 2 3 22 4 2" xfId="32462"/>
    <cellStyle name="Normal 3 2 3 22 5" xfId="8944"/>
    <cellStyle name="Normal 3 2 3 22 6" xfId="8945"/>
    <cellStyle name="Normal 3 2 3 23" xfId="8946"/>
    <cellStyle name="Normal 3 2 3 23 2" xfId="8947"/>
    <cellStyle name="Normal 3 2 3 23 3" xfId="8948"/>
    <cellStyle name="Normal 3 2 3 24" xfId="8949"/>
    <cellStyle name="Normal 3 2 3 24 2" xfId="32418"/>
    <cellStyle name="Normal 3 2 3 25" xfId="8950"/>
    <cellStyle name="Normal 3 2 3 26" xfId="8951"/>
    <cellStyle name="Normal 3 2 3 27" xfId="8952"/>
    <cellStyle name="Normal 3 2 3 3" xfId="8953"/>
    <cellStyle name="Normal 3 2 3 3 2" xfId="8954"/>
    <cellStyle name="Normal 3 2 3 3 2 2" xfId="8955"/>
    <cellStyle name="Normal 3 2 3 3 2 2 2" xfId="8956"/>
    <cellStyle name="Normal 3 2 3 3 2 2 3" xfId="8957"/>
    <cellStyle name="Normal 3 2 3 3 2 3" xfId="8958"/>
    <cellStyle name="Normal 3 2 3 3 2 3 2" xfId="33373"/>
    <cellStyle name="Normal 3 2 3 3 2 4" xfId="8959"/>
    <cellStyle name="Normal 3 2 3 3 2 5" xfId="8960"/>
    <cellStyle name="Normal 3 2 3 3 3" xfId="8961"/>
    <cellStyle name="Normal 3 2 3 3 3 2" xfId="8962"/>
    <cellStyle name="Normal 3 2 3 3 3 2 2" xfId="8963"/>
    <cellStyle name="Normal 3 2 3 3 3 2 3" xfId="8964"/>
    <cellStyle name="Normal 3 2 3 3 3 3" xfId="8965"/>
    <cellStyle name="Normal 3 2 3 3 3 3 2" xfId="34938"/>
    <cellStyle name="Normal 3 2 3 3 3 4" xfId="8966"/>
    <cellStyle name="Normal 3 2 3 3 3 5" xfId="8967"/>
    <cellStyle name="Normal 3 2 3 3 4" xfId="8968"/>
    <cellStyle name="Normal 3 2 3 3 4 2" xfId="8969"/>
    <cellStyle name="Normal 3 2 3 3 4 2 2" xfId="8970"/>
    <cellStyle name="Normal 3 2 3 3 4 2 3" xfId="8971"/>
    <cellStyle name="Normal 3 2 3 3 4 3" xfId="8972"/>
    <cellStyle name="Normal 3 2 3 3 4 4" xfId="8973"/>
    <cellStyle name="Normal 3 2 3 3 4 5" xfId="8974"/>
    <cellStyle name="Normal 3 2 3 3 5" xfId="8975"/>
    <cellStyle name="Normal 3 2 3 3 5 2" xfId="8976"/>
    <cellStyle name="Normal 3 2 3 3 5 3" xfId="8977"/>
    <cellStyle name="Normal 3 2 3 3 6" xfId="8978"/>
    <cellStyle name="Normal 3 2 3 3 6 2" xfId="32464"/>
    <cellStyle name="Normal 3 2 3 3 7" xfId="8979"/>
    <cellStyle name="Normal 3 2 3 3 8" xfId="8980"/>
    <cellStyle name="Normal 3 2 3 3 9" xfId="8981"/>
    <cellStyle name="Normal 3 2 3 4" xfId="8982"/>
    <cellStyle name="Normal 3 2 3 4 2" xfId="8983"/>
    <cellStyle name="Normal 3 2 3 4 2 2" xfId="8984"/>
    <cellStyle name="Normal 3 2 3 4 2 2 2" xfId="8985"/>
    <cellStyle name="Normal 3 2 3 4 2 2 3" xfId="8986"/>
    <cellStyle name="Normal 3 2 3 4 2 3" xfId="8987"/>
    <cellStyle name="Normal 3 2 3 4 2 4" xfId="8988"/>
    <cellStyle name="Normal 3 2 3 4 2 5" xfId="8989"/>
    <cellStyle name="Normal 3 2 3 4 3" xfId="8990"/>
    <cellStyle name="Normal 3 2 3 4 3 2" xfId="8991"/>
    <cellStyle name="Normal 3 2 3 4 3 3" xfId="8992"/>
    <cellStyle name="Normal 3 2 3 4 4" xfId="8993"/>
    <cellStyle name="Normal 3 2 3 4 4 2" xfId="32465"/>
    <cellStyle name="Normal 3 2 3 4 5" xfId="8994"/>
    <cellStyle name="Normal 3 2 3 4 6" xfId="8995"/>
    <cellStyle name="Normal 3 2 3 4 7" xfId="8996"/>
    <cellStyle name="Normal 3 2 3 5" xfId="8997"/>
    <cellStyle name="Normal 3 2 3 5 2" xfId="8998"/>
    <cellStyle name="Normal 3 2 3 5 2 2" xfId="8999"/>
    <cellStyle name="Normal 3 2 3 5 2 2 2" xfId="9000"/>
    <cellStyle name="Normal 3 2 3 5 2 2 3" xfId="9001"/>
    <cellStyle name="Normal 3 2 3 5 2 3" xfId="9002"/>
    <cellStyle name="Normal 3 2 3 5 2 4" xfId="9003"/>
    <cellStyle name="Normal 3 2 3 5 2 5" xfId="9004"/>
    <cellStyle name="Normal 3 2 3 5 3" xfId="9005"/>
    <cellStyle name="Normal 3 2 3 5 3 2" xfId="9006"/>
    <cellStyle name="Normal 3 2 3 5 3 3" xfId="9007"/>
    <cellStyle name="Normal 3 2 3 5 4" xfId="9008"/>
    <cellStyle name="Normal 3 2 3 5 4 2" xfId="32466"/>
    <cellStyle name="Normal 3 2 3 5 5" xfId="9009"/>
    <cellStyle name="Normal 3 2 3 5 6" xfId="9010"/>
    <cellStyle name="Normal 3 2 3 5 7" xfId="9011"/>
    <cellStyle name="Normal 3 2 3 6" xfId="9012"/>
    <cellStyle name="Normal 3 2 3 6 2" xfId="9013"/>
    <cellStyle name="Normal 3 2 3 6 2 2" xfId="9014"/>
    <cellStyle name="Normal 3 2 3 6 2 3" xfId="9015"/>
    <cellStyle name="Normal 3 2 3 6 3" xfId="9016"/>
    <cellStyle name="Normal 3 2 3 6 3 2" xfId="32467"/>
    <cellStyle name="Normal 3 2 3 6 4" xfId="9017"/>
    <cellStyle name="Normal 3 2 3 6 5" xfId="9018"/>
    <cellStyle name="Normal 3 2 3 7" xfId="9019"/>
    <cellStyle name="Normal 3 2 3 7 2" xfId="9020"/>
    <cellStyle name="Normal 3 2 3 7 2 2" xfId="9021"/>
    <cellStyle name="Normal 3 2 3 7 2 3" xfId="9022"/>
    <cellStyle name="Normal 3 2 3 7 3" xfId="9023"/>
    <cellStyle name="Normal 3 2 3 7 3 2" xfId="32468"/>
    <cellStyle name="Normal 3 2 3 7 4" xfId="9024"/>
    <cellStyle name="Normal 3 2 3 7 5" xfId="9025"/>
    <cellStyle name="Normal 3 2 3 8" xfId="9026"/>
    <cellStyle name="Normal 3 2 3 8 2" xfId="9027"/>
    <cellStyle name="Normal 3 2 3 8 2 2" xfId="9028"/>
    <cellStyle name="Normal 3 2 3 8 2 2 2" xfId="9029"/>
    <cellStyle name="Normal 3 2 3 8 2 2 3" xfId="9030"/>
    <cellStyle name="Normal 3 2 3 8 2 3" xfId="9031"/>
    <cellStyle name="Normal 3 2 3 8 2 3 2" xfId="32470"/>
    <cellStyle name="Normal 3 2 3 8 2 4" xfId="9032"/>
    <cellStyle name="Normal 3 2 3 8 2 5" xfId="9033"/>
    <cellStyle name="Normal 3 2 3 8 3" xfId="9034"/>
    <cellStyle name="Normal 3 2 3 8 3 2" xfId="9035"/>
    <cellStyle name="Normal 3 2 3 8 3 3" xfId="9036"/>
    <cellStyle name="Normal 3 2 3 8 4" xfId="9037"/>
    <cellStyle name="Normal 3 2 3 8 4 2" xfId="32469"/>
    <cellStyle name="Normal 3 2 3 8 5" xfId="9038"/>
    <cellStyle name="Normal 3 2 3 8 6" xfId="9039"/>
    <cellStyle name="Normal 3 2 3 9" xfId="9040"/>
    <cellStyle name="Normal 3 2 3 9 2" xfId="9041"/>
    <cellStyle name="Normal 3 2 3 9 2 2" xfId="9042"/>
    <cellStyle name="Normal 3 2 3 9 2 2 2" xfId="9043"/>
    <cellStyle name="Normal 3 2 3 9 2 2 3" xfId="9044"/>
    <cellStyle name="Normal 3 2 3 9 2 3" xfId="9045"/>
    <cellStyle name="Normal 3 2 3 9 2 3 2" xfId="32472"/>
    <cellStyle name="Normal 3 2 3 9 2 4" xfId="9046"/>
    <cellStyle name="Normal 3 2 3 9 2 5" xfId="9047"/>
    <cellStyle name="Normal 3 2 3 9 3" xfId="9048"/>
    <cellStyle name="Normal 3 2 3 9 3 2" xfId="9049"/>
    <cellStyle name="Normal 3 2 3 9 3 3" xfId="9050"/>
    <cellStyle name="Normal 3 2 3 9 4" xfId="9051"/>
    <cellStyle name="Normal 3 2 3 9 4 2" xfId="32471"/>
    <cellStyle name="Normal 3 2 3 9 5" xfId="9052"/>
    <cellStyle name="Normal 3 2 3 9 6" xfId="9053"/>
    <cellStyle name="Normal 3 2 30" xfId="9054"/>
    <cellStyle name="Normal 3 2 4" xfId="9055"/>
    <cellStyle name="Normal 3 2 4 10" xfId="9056"/>
    <cellStyle name="Normal 3 2 4 2" xfId="9057"/>
    <cellStyle name="Normal 3 2 4 2 2" xfId="9058"/>
    <cellStyle name="Normal 3 2 4 2 2 2" xfId="9059"/>
    <cellStyle name="Normal 3 2 4 2 2 2 2" xfId="9060"/>
    <cellStyle name="Normal 3 2 4 2 2 2 3" xfId="9061"/>
    <cellStyle name="Normal 3 2 4 2 2 3" xfId="9062"/>
    <cellStyle name="Normal 3 2 4 2 2 3 2" xfId="34554"/>
    <cellStyle name="Normal 3 2 4 2 2 4" xfId="9063"/>
    <cellStyle name="Normal 3 2 4 2 2 5" xfId="9064"/>
    <cellStyle name="Normal 3 2 4 2 3" xfId="9065"/>
    <cellStyle name="Normal 3 2 4 2 3 2" xfId="9066"/>
    <cellStyle name="Normal 3 2 4 2 3 2 2" xfId="9067"/>
    <cellStyle name="Normal 3 2 4 2 3 2 3" xfId="9068"/>
    <cellStyle name="Normal 3 2 4 2 3 3" xfId="9069"/>
    <cellStyle name="Normal 3 2 4 2 3 3 2" xfId="35217"/>
    <cellStyle name="Normal 3 2 4 2 3 4" xfId="9070"/>
    <cellStyle name="Normal 3 2 4 2 3 5" xfId="9071"/>
    <cellStyle name="Normal 3 2 4 2 4" xfId="9072"/>
    <cellStyle name="Normal 3 2 4 2 4 2" xfId="9073"/>
    <cellStyle name="Normal 3 2 4 2 4 3" xfId="9074"/>
    <cellStyle name="Normal 3 2 4 2 5" xfId="9075"/>
    <cellStyle name="Normal 3 2 4 2 5 2" xfId="33375"/>
    <cellStyle name="Normal 3 2 4 2 6" xfId="9076"/>
    <cellStyle name="Normal 3 2 4 2 7" xfId="9077"/>
    <cellStyle name="Normal 3 2 4 2 8" xfId="9078"/>
    <cellStyle name="Normal 3 2 4 3" xfId="9079"/>
    <cellStyle name="Normal 3 2 4 3 2" xfId="9080"/>
    <cellStyle name="Normal 3 2 4 3 2 2" xfId="9081"/>
    <cellStyle name="Normal 3 2 4 3 2 2 2" xfId="9082"/>
    <cellStyle name="Normal 3 2 4 3 2 2 3" xfId="9083"/>
    <cellStyle name="Normal 3 2 4 3 2 3" xfId="9084"/>
    <cellStyle name="Normal 3 2 4 3 2 4" xfId="9085"/>
    <cellStyle name="Normal 3 2 4 3 2 5" xfId="9086"/>
    <cellStyle name="Normal 3 2 4 3 3" xfId="9087"/>
    <cellStyle name="Normal 3 2 4 3 3 2" xfId="9088"/>
    <cellStyle name="Normal 3 2 4 3 3 3" xfId="9089"/>
    <cellStyle name="Normal 3 2 4 3 4" xfId="9090"/>
    <cellStyle name="Normal 3 2 4 3 5" xfId="9091"/>
    <cellStyle name="Normal 3 2 4 3 6" xfId="9092"/>
    <cellStyle name="Normal 3 2 4 3 7" xfId="9093"/>
    <cellStyle name="Normal 3 2 4 4" xfId="9094"/>
    <cellStyle name="Normal 3 2 4 4 2" xfId="9095"/>
    <cellStyle name="Normal 3 2 4 4 2 2" xfId="9096"/>
    <cellStyle name="Normal 3 2 4 4 2 3" xfId="9097"/>
    <cellStyle name="Normal 3 2 4 4 3" xfId="9098"/>
    <cellStyle name="Normal 3 2 4 4 3 2" xfId="34886"/>
    <cellStyle name="Normal 3 2 4 4 4" xfId="9099"/>
    <cellStyle name="Normal 3 2 4 4 5" xfId="9100"/>
    <cellStyle name="Normal 3 2 4 5" xfId="9101"/>
    <cellStyle name="Normal 3 2 4 5 2" xfId="9102"/>
    <cellStyle name="Normal 3 2 4 5 2 2" xfId="9103"/>
    <cellStyle name="Normal 3 2 4 5 2 3" xfId="9104"/>
    <cellStyle name="Normal 3 2 4 5 3" xfId="9105"/>
    <cellStyle name="Normal 3 2 4 5 4" xfId="9106"/>
    <cellStyle name="Normal 3 2 4 5 5" xfId="9107"/>
    <cellStyle name="Normal 3 2 4 6" xfId="9108"/>
    <cellStyle name="Normal 3 2 4 6 2" xfId="9109"/>
    <cellStyle name="Normal 3 2 4 6 3" xfId="9110"/>
    <cellStyle name="Normal 3 2 4 7" xfId="9111"/>
    <cellStyle name="Normal 3 2 4 7 2" xfId="33374"/>
    <cellStyle name="Normal 3 2 4 8" xfId="9112"/>
    <cellStyle name="Normal 3 2 4 9" xfId="9113"/>
    <cellStyle name="Normal 3 2 5" xfId="9114"/>
    <cellStyle name="Normal 3 2 5 10" xfId="9115"/>
    <cellStyle name="Normal 3 2 5 2" xfId="9116"/>
    <cellStyle name="Normal 3 2 5 2 2" xfId="9117"/>
    <cellStyle name="Normal 3 2 5 2 2 2" xfId="9118"/>
    <cellStyle name="Normal 3 2 5 2 2 2 2" xfId="9119"/>
    <cellStyle name="Normal 3 2 5 2 2 2 3" xfId="9120"/>
    <cellStyle name="Normal 3 2 5 2 2 3" xfId="9121"/>
    <cellStyle name="Normal 3 2 5 2 2 3 2" xfId="34200"/>
    <cellStyle name="Normal 3 2 5 2 2 4" xfId="9122"/>
    <cellStyle name="Normal 3 2 5 2 2 5" xfId="9123"/>
    <cellStyle name="Normal 3 2 5 2 3" xfId="9124"/>
    <cellStyle name="Normal 3 2 5 2 3 2" xfId="9125"/>
    <cellStyle name="Normal 3 2 5 2 3 3" xfId="9126"/>
    <cellStyle name="Normal 3 2 5 2 4" xfId="9127"/>
    <cellStyle name="Normal 3 2 5 2 4 2" xfId="33377"/>
    <cellStyle name="Normal 3 2 5 2 5" xfId="9128"/>
    <cellStyle name="Normal 3 2 5 2 6" xfId="9129"/>
    <cellStyle name="Normal 3 2 5 3" xfId="9130"/>
    <cellStyle name="Normal 3 2 5 3 2" xfId="9131"/>
    <cellStyle name="Normal 3 2 5 3 2 2" xfId="9132"/>
    <cellStyle name="Normal 3 2 5 3 2 3" xfId="9133"/>
    <cellStyle name="Normal 3 2 5 3 3" xfId="9134"/>
    <cellStyle name="Normal 3 2 5 3 4" xfId="9135"/>
    <cellStyle name="Normal 3 2 5 3 5" xfId="9136"/>
    <cellStyle name="Normal 3 2 5 4" xfId="9137"/>
    <cellStyle name="Normal 3 2 5 4 2" xfId="9138"/>
    <cellStyle name="Normal 3 2 5 4 2 2" xfId="9139"/>
    <cellStyle name="Normal 3 2 5 4 2 3" xfId="9140"/>
    <cellStyle name="Normal 3 2 5 4 3" xfId="9141"/>
    <cellStyle name="Normal 3 2 5 4 3 2" xfId="34887"/>
    <cellStyle name="Normal 3 2 5 4 4" xfId="9142"/>
    <cellStyle name="Normal 3 2 5 4 5" xfId="9143"/>
    <cellStyle name="Normal 3 2 5 5" xfId="9144"/>
    <cellStyle name="Normal 3 2 5 5 2" xfId="9145"/>
    <cellStyle name="Normal 3 2 5 5 2 2" xfId="9146"/>
    <cellStyle name="Normal 3 2 5 5 2 3" xfId="9147"/>
    <cellStyle name="Normal 3 2 5 5 3" xfId="9148"/>
    <cellStyle name="Normal 3 2 5 5 3 2" xfId="35072"/>
    <cellStyle name="Normal 3 2 5 5 4" xfId="9149"/>
    <cellStyle name="Normal 3 2 5 5 5" xfId="9150"/>
    <cellStyle name="Normal 3 2 5 6" xfId="9151"/>
    <cellStyle name="Normal 3 2 5 6 2" xfId="9152"/>
    <cellStyle name="Normal 3 2 5 6 3" xfId="9153"/>
    <cellStyle name="Normal 3 2 5 7" xfId="9154"/>
    <cellStyle name="Normal 3 2 5 7 2" xfId="33376"/>
    <cellStyle name="Normal 3 2 5 8" xfId="9155"/>
    <cellStyle name="Normal 3 2 5 9" xfId="9156"/>
    <cellStyle name="Normal 3 2 6" xfId="9157"/>
    <cellStyle name="Normal 3 2 6 2" xfId="9158"/>
    <cellStyle name="Normal 3 2 6 2 2" xfId="9159"/>
    <cellStyle name="Normal 3 2 6 2 2 2" xfId="9160"/>
    <cellStyle name="Normal 3 2 6 2 2 3" xfId="9161"/>
    <cellStyle name="Normal 3 2 6 2 3" xfId="9162"/>
    <cellStyle name="Normal 3 2 6 2 4" xfId="9163"/>
    <cellStyle name="Normal 3 2 6 2 5" xfId="9164"/>
    <cellStyle name="Normal 3 2 6 3" xfId="9165"/>
    <cellStyle name="Normal 3 2 6 3 2" xfId="9166"/>
    <cellStyle name="Normal 3 2 6 3 2 2" xfId="9167"/>
    <cellStyle name="Normal 3 2 6 3 2 3" xfId="9168"/>
    <cellStyle name="Normal 3 2 6 3 3" xfId="9169"/>
    <cellStyle name="Normal 3 2 6 3 3 2" xfId="34814"/>
    <cellStyle name="Normal 3 2 6 3 4" xfId="9170"/>
    <cellStyle name="Normal 3 2 6 3 5" xfId="9171"/>
    <cellStyle name="Normal 3 2 6 4" xfId="9172"/>
    <cellStyle name="Normal 3 2 6 4 2" xfId="9173"/>
    <cellStyle name="Normal 3 2 6 4 3" xfId="9174"/>
    <cellStyle name="Normal 3 2 6 5" xfId="9175"/>
    <cellStyle name="Normal 3 2 6 5 2" xfId="33378"/>
    <cellStyle name="Normal 3 2 6 6" xfId="9176"/>
    <cellStyle name="Normal 3 2 6 7" xfId="9177"/>
    <cellStyle name="Normal 3 2 6 8" xfId="9178"/>
    <cellStyle name="Normal 3 2 7" xfId="9179"/>
    <cellStyle name="Normal 3 2 7 2" xfId="9180"/>
    <cellStyle name="Normal 3 2 7 2 2" xfId="9181"/>
    <cellStyle name="Normal 3 2 7 2 2 2" xfId="9182"/>
    <cellStyle name="Normal 3 2 7 2 2 3" xfId="9183"/>
    <cellStyle name="Normal 3 2 7 2 3" xfId="9184"/>
    <cellStyle name="Normal 3 2 7 2 4" xfId="9185"/>
    <cellStyle name="Normal 3 2 7 2 5" xfId="9186"/>
    <cellStyle name="Normal 3 2 7 3" xfId="9187"/>
    <cellStyle name="Normal 3 2 7 3 2" xfId="9188"/>
    <cellStyle name="Normal 3 2 7 3 2 2" xfId="9189"/>
    <cellStyle name="Normal 3 2 7 3 2 3" xfId="9190"/>
    <cellStyle name="Normal 3 2 7 3 3" xfId="9191"/>
    <cellStyle name="Normal 3 2 7 3 3 2" xfId="34201"/>
    <cellStyle name="Normal 3 2 7 3 4" xfId="9192"/>
    <cellStyle name="Normal 3 2 7 3 5" xfId="9193"/>
    <cellStyle name="Normal 3 2 7 4" xfId="9194"/>
    <cellStyle name="Normal 3 2 7 4 2" xfId="9195"/>
    <cellStyle name="Normal 3 2 7 4 3" xfId="9196"/>
    <cellStyle name="Normal 3 2 7 5" xfId="9197"/>
    <cellStyle name="Normal 3 2 7 5 2" xfId="33379"/>
    <cellStyle name="Normal 3 2 7 6" xfId="9198"/>
    <cellStyle name="Normal 3 2 7 7" xfId="9199"/>
    <cellStyle name="Normal 3 2 8" xfId="9200"/>
    <cellStyle name="Normal 3 2 8 2" xfId="9201"/>
    <cellStyle name="Normal 3 2 8 2 2" xfId="9202"/>
    <cellStyle name="Normal 3 2 8 2 2 2" xfId="9203"/>
    <cellStyle name="Normal 3 2 8 2 2 2 2" xfId="9204"/>
    <cellStyle name="Normal 3 2 8 2 2 2 3" xfId="9205"/>
    <cellStyle name="Normal 3 2 8 2 2 3" xfId="9206"/>
    <cellStyle name="Normal 3 2 8 2 2 3 2" xfId="34815"/>
    <cellStyle name="Normal 3 2 8 2 2 4" xfId="9207"/>
    <cellStyle name="Normal 3 2 8 2 2 5" xfId="9208"/>
    <cellStyle name="Normal 3 2 8 2 3" xfId="9209"/>
    <cellStyle name="Normal 3 2 8 2 3 2" xfId="9210"/>
    <cellStyle name="Normal 3 2 8 2 3 3" xfId="9211"/>
    <cellStyle name="Normal 3 2 8 2 4" xfId="9212"/>
    <cellStyle name="Normal 3 2 8 2 4 2" xfId="33381"/>
    <cellStyle name="Normal 3 2 8 2 5" xfId="9213"/>
    <cellStyle name="Normal 3 2 8 2 6" xfId="9214"/>
    <cellStyle name="Normal 3 2 8 3" xfId="9215"/>
    <cellStyle name="Normal 3 2 8 3 2" xfId="9216"/>
    <cellStyle name="Normal 3 2 8 3 2 2" xfId="9217"/>
    <cellStyle name="Normal 3 2 8 3 2 3" xfId="9218"/>
    <cellStyle name="Normal 3 2 8 3 3" xfId="9219"/>
    <cellStyle name="Normal 3 2 8 3 3 2" xfId="34888"/>
    <cellStyle name="Normal 3 2 8 3 4" xfId="9220"/>
    <cellStyle name="Normal 3 2 8 3 5" xfId="9221"/>
    <cellStyle name="Normal 3 2 8 4" xfId="9222"/>
    <cellStyle name="Normal 3 2 8 4 2" xfId="9223"/>
    <cellStyle name="Normal 3 2 8 4 3" xfId="9224"/>
    <cellStyle name="Normal 3 2 8 5" xfId="9225"/>
    <cellStyle name="Normal 3 2 8 5 2" xfId="33380"/>
    <cellStyle name="Normal 3 2 8 6" xfId="9226"/>
    <cellStyle name="Normal 3 2 8 7" xfId="9227"/>
    <cellStyle name="Normal 3 2 9" xfId="9228"/>
    <cellStyle name="Normal 3 2 9 2" xfId="9229"/>
    <cellStyle name="Normal 3 2 9 2 2" xfId="9230"/>
    <cellStyle name="Normal 3 2 9 2 2 2" xfId="9231"/>
    <cellStyle name="Normal 3 2 9 2 2 2 2" xfId="9232"/>
    <cellStyle name="Normal 3 2 9 2 2 2 3" xfId="9233"/>
    <cellStyle name="Normal 3 2 9 2 2 3" xfId="9234"/>
    <cellStyle name="Normal 3 2 9 2 2 3 2" xfId="34193"/>
    <cellStyle name="Normal 3 2 9 2 2 4" xfId="9235"/>
    <cellStyle name="Normal 3 2 9 2 2 5" xfId="9236"/>
    <cellStyle name="Normal 3 2 9 2 3" xfId="9237"/>
    <cellStyle name="Normal 3 2 9 2 3 2" xfId="9238"/>
    <cellStyle name="Normal 3 2 9 2 3 3" xfId="9239"/>
    <cellStyle name="Normal 3 2 9 2 4" xfId="9240"/>
    <cellStyle name="Normal 3 2 9 2 4 2" xfId="33383"/>
    <cellStyle name="Normal 3 2 9 2 5" xfId="9241"/>
    <cellStyle name="Normal 3 2 9 2 6" xfId="9242"/>
    <cellStyle name="Normal 3 2 9 3" xfId="9243"/>
    <cellStyle name="Normal 3 2 9 3 2" xfId="9244"/>
    <cellStyle name="Normal 3 2 9 3 2 2" xfId="9245"/>
    <cellStyle name="Normal 3 2 9 3 2 3" xfId="9246"/>
    <cellStyle name="Normal 3 2 9 3 3" xfId="9247"/>
    <cellStyle name="Normal 3 2 9 3 3 2" xfId="34202"/>
    <cellStyle name="Normal 3 2 9 3 4" xfId="9248"/>
    <cellStyle name="Normal 3 2 9 3 5" xfId="9249"/>
    <cellStyle name="Normal 3 2 9 4" xfId="9250"/>
    <cellStyle name="Normal 3 2 9 4 2" xfId="9251"/>
    <cellStyle name="Normal 3 2 9 4 3" xfId="9252"/>
    <cellStyle name="Normal 3 2 9 5" xfId="9253"/>
    <cellStyle name="Normal 3 2 9 5 2" xfId="33382"/>
    <cellStyle name="Normal 3 2 9 6" xfId="9254"/>
    <cellStyle name="Normal 3 2 9 7" xfId="9255"/>
    <cellStyle name="Normal 3 20" xfId="9256"/>
    <cellStyle name="Normal 3 20 2" xfId="9257"/>
    <cellStyle name="Normal 3 20 2 2" xfId="9258"/>
    <cellStyle name="Normal 3 20 2 2 2" xfId="9259"/>
    <cellStyle name="Normal 3 20 2 2 2 2" xfId="9260"/>
    <cellStyle name="Normal 3 20 2 2 2 3" xfId="9261"/>
    <cellStyle name="Normal 3 20 2 2 3" xfId="9262"/>
    <cellStyle name="Normal 3 20 2 2 3 2" xfId="34555"/>
    <cellStyle name="Normal 3 20 2 2 4" xfId="9263"/>
    <cellStyle name="Normal 3 20 2 2 5" xfId="9264"/>
    <cellStyle name="Normal 3 20 2 3" xfId="9265"/>
    <cellStyle name="Normal 3 20 2 3 2" xfId="9266"/>
    <cellStyle name="Normal 3 20 2 3 3" xfId="9267"/>
    <cellStyle name="Normal 3 20 2 4" xfId="9268"/>
    <cellStyle name="Normal 3 20 2 4 2" xfId="33385"/>
    <cellStyle name="Normal 3 20 2 5" xfId="9269"/>
    <cellStyle name="Normal 3 20 2 6" xfId="9270"/>
    <cellStyle name="Normal 3 20 3" xfId="9271"/>
    <cellStyle name="Normal 3 20 3 2" xfId="9272"/>
    <cellStyle name="Normal 3 20 3 2 2" xfId="9273"/>
    <cellStyle name="Normal 3 20 3 2 3" xfId="9274"/>
    <cellStyle name="Normal 3 20 3 3" xfId="9275"/>
    <cellStyle name="Normal 3 20 3 3 2" xfId="34556"/>
    <cellStyle name="Normal 3 20 3 4" xfId="9276"/>
    <cellStyle name="Normal 3 20 3 5" xfId="9277"/>
    <cellStyle name="Normal 3 20 4" xfId="9278"/>
    <cellStyle name="Normal 3 20 4 2" xfId="9279"/>
    <cellStyle name="Normal 3 20 4 3" xfId="9280"/>
    <cellStyle name="Normal 3 20 5" xfId="9281"/>
    <cellStyle name="Normal 3 20 5 2" xfId="33384"/>
    <cellStyle name="Normal 3 20 6" xfId="9282"/>
    <cellStyle name="Normal 3 20 7" xfId="9283"/>
    <cellStyle name="Normal 3 21" xfId="9284"/>
    <cellStyle name="Normal 3 21 2" xfId="9285"/>
    <cellStyle name="Normal 3 21 2 2" xfId="9286"/>
    <cellStyle name="Normal 3 21 2 2 2" xfId="9287"/>
    <cellStyle name="Normal 3 21 2 2 2 2" xfId="9288"/>
    <cellStyle name="Normal 3 21 2 2 2 3" xfId="9289"/>
    <cellStyle name="Normal 3 21 2 2 3" xfId="9290"/>
    <cellStyle name="Normal 3 21 2 2 3 2" xfId="34557"/>
    <cellStyle name="Normal 3 21 2 2 4" xfId="9291"/>
    <cellStyle name="Normal 3 21 2 2 5" xfId="9292"/>
    <cellStyle name="Normal 3 21 2 3" xfId="9293"/>
    <cellStyle name="Normal 3 21 2 3 2" xfId="9294"/>
    <cellStyle name="Normal 3 21 2 3 3" xfId="9295"/>
    <cellStyle name="Normal 3 21 2 4" xfId="9296"/>
    <cellStyle name="Normal 3 21 2 4 2" xfId="33387"/>
    <cellStyle name="Normal 3 21 2 5" xfId="9297"/>
    <cellStyle name="Normal 3 21 2 6" xfId="9298"/>
    <cellStyle name="Normal 3 21 3" xfId="9299"/>
    <cellStyle name="Normal 3 21 3 2" xfId="9300"/>
    <cellStyle name="Normal 3 21 3 2 2" xfId="9301"/>
    <cellStyle name="Normal 3 21 3 2 3" xfId="9302"/>
    <cellStyle name="Normal 3 21 3 3" xfId="9303"/>
    <cellStyle name="Normal 3 21 3 3 2" xfId="34194"/>
    <cellStyle name="Normal 3 21 3 4" xfId="9304"/>
    <cellStyle name="Normal 3 21 3 5" xfId="9305"/>
    <cellStyle name="Normal 3 21 4" xfId="9306"/>
    <cellStyle name="Normal 3 21 4 2" xfId="9307"/>
    <cellStyle name="Normal 3 21 4 3" xfId="9308"/>
    <cellStyle name="Normal 3 21 5" xfId="9309"/>
    <cellStyle name="Normal 3 21 5 2" xfId="33386"/>
    <cellStyle name="Normal 3 21 6" xfId="9310"/>
    <cellStyle name="Normal 3 21 7" xfId="9311"/>
    <cellStyle name="Normal 3 22" xfId="9312"/>
    <cellStyle name="Normal 3 22 2" xfId="9313"/>
    <cellStyle name="Normal 3 22 2 2" xfId="9314"/>
    <cellStyle name="Normal 3 22 2 2 2" xfId="9315"/>
    <cellStyle name="Normal 3 22 2 2 2 2" xfId="9316"/>
    <cellStyle name="Normal 3 22 2 2 2 3" xfId="9317"/>
    <cellStyle name="Normal 3 22 2 2 3" xfId="9318"/>
    <cellStyle name="Normal 3 22 2 2 3 2" xfId="34248"/>
    <cellStyle name="Normal 3 22 2 2 4" xfId="9319"/>
    <cellStyle name="Normal 3 22 2 2 5" xfId="9320"/>
    <cellStyle name="Normal 3 22 2 3" xfId="9321"/>
    <cellStyle name="Normal 3 22 2 3 2" xfId="9322"/>
    <cellStyle name="Normal 3 22 2 3 3" xfId="9323"/>
    <cellStyle name="Normal 3 22 2 4" xfId="9324"/>
    <cellStyle name="Normal 3 22 2 4 2" xfId="33389"/>
    <cellStyle name="Normal 3 22 2 5" xfId="9325"/>
    <cellStyle name="Normal 3 22 2 6" xfId="9326"/>
    <cellStyle name="Normal 3 22 3" xfId="9327"/>
    <cellStyle name="Normal 3 22 3 2" xfId="9328"/>
    <cellStyle name="Normal 3 22 3 2 2" xfId="9329"/>
    <cellStyle name="Normal 3 22 3 2 3" xfId="9330"/>
    <cellStyle name="Normal 3 22 3 3" xfId="9331"/>
    <cellStyle name="Normal 3 22 3 3 2" xfId="34558"/>
    <cellStyle name="Normal 3 22 3 4" xfId="9332"/>
    <cellStyle name="Normal 3 22 3 5" xfId="9333"/>
    <cellStyle name="Normal 3 22 4" xfId="9334"/>
    <cellStyle name="Normal 3 22 4 2" xfId="9335"/>
    <cellStyle name="Normal 3 22 4 3" xfId="9336"/>
    <cellStyle name="Normal 3 22 5" xfId="9337"/>
    <cellStyle name="Normal 3 22 5 2" xfId="33388"/>
    <cellStyle name="Normal 3 22 6" xfId="9338"/>
    <cellStyle name="Normal 3 22 7" xfId="9339"/>
    <cellStyle name="Normal 3 23" xfId="9340"/>
    <cellStyle name="Normal 3 23 2" xfId="9341"/>
    <cellStyle name="Normal 3 23 2 2" xfId="9342"/>
    <cellStyle name="Normal 3 23 2 2 2" xfId="9343"/>
    <cellStyle name="Normal 3 23 2 2 2 2" xfId="9344"/>
    <cellStyle name="Normal 3 23 2 2 2 3" xfId="9345"/>
    <cellStyle name="Normal 3 23 2 2 3" xfId="9346"/>
    <cellStyle name="Normal 3 23 2 2 3 2" xfId="34559"/>
    <cellStyle name="Normal 3 23 2 2 4" xfId="9347"/>
    <cellStyle name="Normal 3 23 2 2 5" xfId="9348"/>
    <cellStyle name="Normal 3 23 2 3" xfId="9349"/>
    <cellStyle name="Normal 3 23 2 3 2" xfId="9350"/>
    <cellStyle name="Normal 3 23 2 3 3" xfId="9351"/>
    <cellStyle name="Normal 3 23 2 4" xfId="9352"/>
    <cellStyle name="Normal 3 23 2 4 2" xfId="33391"/>
    <cellStyle name="Normal 3 23 2 5" xfId="9353"/>
    <cellStyle name="Normal 3 23 2 6" xfId="9354"/>
    <cellStyle name="Normal 3 23 3" xfId="9355"/>
    <cellStyle name="Normal 3 23 3 2" xfId="9356"/>
    <cellStyle name="Normal 3 23 3 2 2" xfId="9357"/>
    <cellStyle name="Normal 3 23 3 2 3" xfId="9358"/>
    <cellStyle name="Normal 3 23 3 3" xfId="9359"/>
    <cellStyle name="Normal 3 23 3 3 2" xfId="34816"/>
    <cellStyle name="Normal 3 23 3 4" xfId="9360"/>
    <cellStyle name="Normal 3 23 3 5" xfId="9361"/>
    <cellStyle name="Normal 3 23 4" xfId="9362"/>
    <cellStyle name="Normal 3 23 4 2" xfId="9363"/>
    <cellStyle name="Normal 3 23 4 3" xfId="9364"/>
    <cellStyle name="Normal 3 23 5" xfId="9365"/>
    <cellStyle name="Normal 3 23 5 2" xfId="33390"/>
    <cellStyle name="Normal 3 23 6" xfId="9366"/>
    <cellStyle name="Normal 3 23 7" xfId="9367"/>
    <cellStyle name="Normal 3 24" xfId="9368"/>
    <cellStyle name="Normal 3 24 2" xfId="9369"/>
    <cellStyle name="Normal 3 24 2 2" xfId="9370"/>
    <cellStyle name="Normal 3 24 2 2 2" xfId="9371"/>
    <cellStyle name="Normal 3 24 2 2 2 2" xfId="9372"/>
    <cellStyle name="Normal 3 24 2 2 2 3" xfId="9373"/>
    <cellStyle name="Normal 3 24 2 2 3" xfId="9374"/>
    <cellStyle name="Normal 3 24 2 2 3 2" xfId="34334"/>
    <cellStyle name="Normal 3 24 2 2 4" xfId="9375"/>
    <cellStyle name="Normal 3 24 2 2 5" xfId="9376"/>
    <cellStyle name="Normal 3 24 2 3" xfId="9377"/>
    <cellStyle name="Normal 3 24 2 3 2" xfId="9378"/>
    <cellStyle name="Normal 3 24 2 3 3" xfId="9379"/>
    <cellStyle name="Normal 3 24 2 4" xfId="9380"/>
    <cellStyle name="Normal 3 24 2 4 2" xfId="33393"/>
    <cellStyle name="Normal 3 24 2 5" xfId="9381"/>
    <cellStyle name="Normal 3 24 2 6" xfId="9382"/>
    <cellStyle name="Normal 3 24 3" xfId="9383"/>
    <cellStyle name="Normal 3 24 3 2" xfId="9384"/>
    <cellStyle name="Normal 3 24 3 2 2" xfId="9385"/>
    <cellStyle name="Normal 3 24 3 2 3" xfId="9386"/>
    <cellStyle name="Normal 3 24 3 3" xfId="9387"/>
    <cellStyle name="Normal 3 24 3 3 2" xfId="34834"/>
    <cellStyle name="Normal 3 24 3 4" xfId="9388"/>
    <cellStyle name="Normal 3 24 3 5" xfId="9389"/>
    <cellStyle name="Normal 3 24 4" xfId="9390"/>
    <cellStyle name="Normal 3 24 4 2" xfId="9391"/>
    <cellStyle name="Normal 3 24 4 3" xfId="9392"/>
    <cellStyle name="Normal 3 24 5" xfId="9393"/>
    <cellStyle name="Normal 3 24 5 2" xfId="33392"/>
    <cellStyle name="Normal 3 24 6" xfId="9394"/>
    <cellStyle name="Normal 3 24 7" xfId="9395"/>
    <cellStyle name="Normal 3 25" xfId="9396"/>
    <cellStyle name="Normal 3 25 2" xfId="9397"/>
    <cellStyle name="Normal 3 25 2 2" xfId="9398"/>
    <cellStyle name="Normal 3 25 2 2 2" xfId="9399"/>
    <cellStyle name="Normal 3 25 2 2 2 2" xfId="9400"/>
    <cellStyle name="Normal 3 25 2 2 2 3" xfId="9401"/>
    <cellStyle name="Normal 3 25 2 2 3" xfId="9402"/>
    <cellStyle name="Normal 3 25 2 2 3 2" xfId="34335"/>
    <cellStyle name="Normal 3 25 2 2 4" xfId="9403"/>
    <cellStyle name="Normal 3 25 2 2 5" xfId="9404"/>
    <cellStyle name="Normal 3 25 2 3" xfId="9405"/>
    <cellStyle name="Normal 3 25 2 3 2" xfId="9406"/>
    <cellStyle name="Normal 3 25 2 3 3" xfId="9407"/>
    <cellStyle name="Normal 3 25 2 4" xfId="9408"/>
    <cellStyle name="Normal 3 25 2 4 2" xfId="33395"/>
    <cellStyle name="Normal 3 25 2 5" xfId="9409"/>
    <cellStyle name="Normal 3 25 2 6" xfId="9410"/>
    <cellStyle name="Normal 3 25 3" xfId="9411"/>
    <cellStyle name="Normal 3 25 3 2" xfId="9412"/>
    <cellStyle name="Normal 3 25 3 2 2" xfId="9413"/>
    <cellStyle name="Normal 3 25 3 2 3" xfId="9414"/>
    <cellStyle name="Normal 3 25 3 3" xfId="9415"/>
    <cellStyle name="Normal 3 25 3 3 2" xfId="34835"/>
    <cellStyle name="Normal 3 25 3 4" xfId="9416"/>
    <cellStyle name="Normal 3 25 3 5" xfId="9417"/>
    <cellStyle name="Normal 3 25 4" xfId="9418"/>
    <cellStyle name="Normal 3 25 4 2" xfId="9419"/>
    <cellStyle name="Normal 3 25 4 3" xfId="9420"/>
    <cellStyle name="Normal 3 25 5" xfId="9421"/>
    <cellStyle name="Normal 3 25 5 2" xfId="33394"/>
    <cellStyle name="Normal 3 25 6" xfId="9422"/>
    <cellStyle name="Normal 3 25 7" xfId="9423"/>
    <cellStyle name="Normal 3 26" xfId="9424"/>
    <cellStyle name="Normal 3 26 2" xfId="9425"/>
    <cellStyle name="Normal 3 26 2 2" xfId="9426"/>
    <cellStyle name="Normal 3 26 2 2 2" xfId="9427"/>
    <cellStyle name="Normal 3 26 2 2 3" xfId="9428"/>
    <cellStyle name="Normal 3 26 2 3" xfId="9429"/>
    <cellStyle name="Normal 3 26 2 3 2" xfId="34873"/>
    <cellStyle name="Normal 3 26 2 4" xfId="9430"/>
    <cellStyle name="Normal 3 26 2 5" xfId="9431"/>
    <cellStyle name="Normal 3 26 3" xfId="9432"/>
    <cellStyle name="Normal 3 26 3 2" xfId="9433"/>
    <cellStyle name="Normal 3 26 3 3" xfId="9434"/>
    <cellStyle name="Normal 3 26 4" xfId="9435"/>
    <cellStyle name="Normal 3 26 4 2" xfId="33396"/>
    <cellStyle name="Normal 3 26 5" xfId="9436"/>
    <cellStyle name="Normal 3 26 6" xfId="9437"/>
    <cellStyle name="Normal 3 27" xfId="9438"/>
    <cellStyle name="Normal 3 27 2" xfId="9439"/>
    <cellStyle name="Normal 3 27 2 2" xfId="9440"/>
    <cellStyle name="Normal 3 27 2 3" xfId="9441"/>
    <cellStyle name="Normal 3 27 3" xfId="9442"/>
    <cellStyle name="Normal 3 27 4" xfId="9443"/>
    <cellStyle name="Normal 3 27 5" xfId="9444"/>
    <cellStyle name="Normal 3 28" xfId="9445"/>
    <cellStyle name="Normal 3 28 2" xfId="9446"/>
    <cellStyle name="Normal 3 28 2 2" xfId="9447"/>
    <cellStyle name="Normal 3 28 2 3" xfId="9448"/>
    <cellStyle name="Normal 3 28 3" xfId="9449"/>
    <cellStyle name="Normal 3 28 4" xfId="9450"/>
    <cellStyle name="Normal 3 28 5" xfId="9451"/>
    <cellStyle name="Normal 3 29" xfId="9452"/>
    <cellStyle name="Normal 3 29 2" xfId="9453"/>
    <cellStyle name="Normal 3 29 2 2" xfId="9454"/>
    <cellStyle name="Normal 3 29 2 3" xfId="9455"/>
    <cellStyle name="Normal 3 29 3" xfId="9456"/>
    <cellStyle name="Normal 3 29 4" xfId="9457"/>
    <cellStyle name="Normal 3 29 5" xfId="9458"/>
    <cellStyle name="Normal 3 3" xfId="9459"/>
    <cellStyle name="Normal 3 3 10" xfId="9460"/>
    <cellStyle name="Normal 3 3 10 2" xfId="9461"/>
    <cellStyle name="Normal 3 3 10 3" xfId="9462"/>
    <cellStyle name="Normal 3 3 11" xfId="9463"/>
    <cellStyle name="Normal 3 3 11 2" xfId="32473"/>
    <cellStyle name="Normal 3 3 12" xfId="9464"/>
    <cellStyle name="Normal 3 3 13" xfId="9465"/>
    <cellStyle name="Normal 3 3 2" xfId="9466"/>
    <cellStyle name="Normal 3 3 2 2" xfId="9467"/>
    <cellStyle name="Normal 3 3 2 2 2" xfId="9468"/>
    <cellStyle name="Normal 3 3 2 2 2 2" xfId="9469"/>
    <cellStyle name="Normal 3 3 2 2 2 2 2" xfId="9470"/>
    <cellStyle name="Normal 3 3 2 2 2 2 3" xfId="9471"/>
    <cellStyle name="Normal 3 3 2 2 2 3" xfId="9472"/>
    <cellStyle name="Normal 3 3 2 2 2 3 2" xfId="34634"/>
    <cellStyle name="Normal 3 3 2 2 2 4" xfId="9473"/>
    <cellStyle name="Normal 3 3 2 2 2 5" xfId="9474"/>
    <cellStyle name="Normal 3 3 2 2 3" xfId="9475"/>
    <cellStyle name="Normal 3 3 2 2 3 2" xfId="9476"/>
    <cellStyle name="Normal 3 3 2 2 3 3" xfId="9477"/>
    <cellStyle name="Normal 3 3 2 2 4" xfId="9478"/>
    <cellStyle name="Normal 3 3 2 2 4 2" xfId="33398"/>
    <cellStyle name="Normal 3 3 2 2 5" xfId="9479"/>
    <cellStyle name="Normal 3 3 2 2 6" xfId="9480"/>
    <cellStyle name="Normal 3 3 2 2 7" xfId="9481"/>
    <cellStyle name="Normal 3 3 2 3" xfId="9482"/>
    <cellStyle name="Normal 3 3 2 3 2" xfId="9483"/>
    <cellStyle name="Normal 3 3 2 3 2 2" xfId="9484"/>
    <cellStyle name="Normal 3 3 2 3 2 2 2" xfId="9485"/>
    <cellStyle name="Normal 3 3 2 3 2 2 3" xfId="9486"/>
    <cellStyle name="Normal 3 3 2 3 2 3" xfId="9487"/>
    <cellStyle name="Normal 3 3 2 3 2 3 2" xfId="34635"/>
    <cellStyle name="Normal 3 3 2 3 2 4" xfId="9488"/>
    <cellStyle name="Normal 3 3 2 3 2 5" xfId="9489"/>
    <cellStyle name="Normal 3 3 2 3 3" xfId="9490"/>
    <cellStyle name="Normal 3 3 2 3 3 2" xfId="9491"/>
    <cellStyle name="Normal 3 3 2 3 3 3" xfId="9492"/>
    <cellStyle name="Normal 3 3 2 3 4" xfId="9493"/>
    <cellStyle name="Normal 3 3 2 3 4 2" xfId="33399"/>
    <cellStyle name="Normal 3 3 2 3 5" xfId="9494"/>
    <cellStyle name="Normal 3 3 2 3 6" xfId="9495"/>
    <cellStyle name="Normal 3 3 2 3 7" xfId="9496"/>
    <cellStyle name="Normal 3 3 2 4" xfId="9497"/>
    <cellStyle name="Normal 3 3 2 4 2" xfId="9498"/>
    <cellStyle name="Normal 3 3 2 4 2 2" xfId="9499"/>
    <cellStyle name="Normal 3 3 2 4 2 3" xfId="9500"/>
    <cellStyle name="Normal 3 3 2 4 3" xfId="9501"/>
    <cellStyle name="Normal 3 3 2 4 3 2" xfId="34636"/>
    <cellStyle name="Normal 3 3 2 4 4" xfId="9502"/>
    <cellStyle name="Normal 3 3 2 4 5" xfId="9503"/>
    <cellStyle name="Normal 3 3 2 4 6" xfId="9504"/>
    <cellStyle name="Normal 3 3 2 5" xfId="9505"/>
    <cellStyle name="Normal 3 3 2 5 2" xfId="9506"/>
    <cellStyle name="Normal 3 3 2 5 3" xfId="9507"/>
    <cellStyle name="Normal 3 3 2 6" xfId="9508"/>
    <cellStyle name="Normal 3 3 2 6 2" xfId="33397"/>
    <cellStyle name="Normal 3 3 2 7" xfId="9509"/>
    <cellStyle name="Normal 3 3 2 8" xfId="9510"/>
    <cellStyle name="Normal 3 3 2 9" xfId="9511"/>
    <cellStyle name="Normal 3 3 3" xfId="9512"/>
    <cellStyle name="Normal 3 3 3 2" xfId="9513"/>
    <cellStyle name="Normal 3 3 3 2 2" xfId="9514"/>
    <cellStyle name="Normal 3 3 3 2 2 2" xfId="9515"/>
    <cellStyle name="Normal 3 3 3 2 2 2 2" xfId="9516"/>
    <cellStyle name="Normal 3 3 3 2 2 2 3" xfId="9517"/>
    <cellStyle name="Normal 3 3 3 2 2 3" xfId="9518"/>
    <cellStyle name="Normal 3 3 3 2 2 3 2" xfId="34894"/>
    <cellStyle name="Normal 3 3 3 2 2 4" xfId="9519"/>
    <cellStyle name="Normal 3 3 3 2 2 5" xfId="9520"/>
    <cellStyle name="Normal 3 3 3 2 3" xfId="9521"/>
    <cellStyle name="Normal 3 3 3 2 3 2" xfId="9522"/>
    <cellStyle name="Normal 3 3 3 2 3 3" xfId="9523"/>
    <cellStyle name="Normal 3 3 3 2 4" xfId="9524"/>
    <cellStyle name="Normal 3 3 3 2 4 2" xfId="33401"/>
    <cellStyle name="Normal 3 3 3 2 5" xfId="9525"/>
    <cellStyle name="Normal 3 3 3 2 6" xfId="9526"/>
    <cellStyle name="Normal 3 3 3 3" xfId="9527"/>
    <cellStyle name="Normal 3 3 3 3 2" xfId="9528"/>
    <cellStyle name="Normal 3 3 3 3 2 2" xfId="9529"/>
    <cellStyle name="Normal 3 3 3 3 2 3" xfId="9530"/>
    <cellStyle name="Normal 3 3 3 3 3" xfId="9531"/>
    <cellStyle name="Normal 3 3 3 3 3 2" xfId="34637"/>
    <cellStyle name="Normal 3 3 3 3 4" xfId="9532"/>
    <cellStyle name="Normal 3 3 3 3 5" xfId="9533"/>
    <cellStyle name="Normal 3 3 3 4" xfId="9534"/>
    <cellStyle name="Normal 3 3 3 4 2" xfId="9535"/>
    <cellStyle name="Normal 3 3 3 4 2 2" xfId="9536"/>
    <cellStyle name="Normal 3 3 3 4 2 3" xfId="9537"/>
    <cellStyle name="Normal 3 3 3 4 3" xfId="9538"/>
    <cellStyle name="Normal 3 3 3 4 4" xfId="9539"/>
    <cellStyle name="Normal 3 3 3 4 5" xfId="9540"/>
    <cellStyle name="Normal 3 3 3 5" xfId="9541"/>
    <cellStyle name="Normal 3 3 3 5 2" xfId="9542"/>
    <cellStyle name="Normal 3 3 3 5 3" xfId="9543"/>
    <cellStyle name="Normal 3 3 3 6" xfId="9544"/>
    <cellStyle name="Normal 3 3 3 6 2" xfId="33400"/>
    <cellStyle name="Normal 3 3 3 7" xfId="9545"/>
    <cellStyle name="Normal 3 3 3 8" xfId="9546"/>
    <cellStyle name="Normal 3 3 3 9" xfId="9547"/>
    <cellStyle name="Normal 3 3 4" xfId="9548"/>
    <cellStyle name="Normal 3 3 4 2" xfId="9549"/>
    <cellStyle name="Normal 3 3 4 2 2" xfId="9550"/>
    <cellStyle name="Normal 3 3 4 2 2 2" xfId="9551"/>
    <cellStyle name="Normal 3 3 4 2 2 2 2" xfId="9552"/>
    <cellStyle name="Normal 3 3 4 2 2 2 3" xfId="9553"/>
    <cellStyle name="Normal 3 3 4 2 2 3" xfId="9554"/>
    <cellStyle name="Normal 3 3 4 2 2 3 2" xfId="34454"/>
    <cellStyle name="Normal 3 3 4 2 2 4" xfId="9555"/>
    <cellStyle name="Normal 3 3 4 2 2 5" xfId="9556"/>
    <cellStyle name="Normal 3 3 4 2 3" xfId="9557"/>
    <cellStyle name="Normal 3 3 4 2 3 2" xfId="9558"/>
    <cellStyle name="Normal 3 3 4 2 3 3" xfId="9559"/>
    <cellStyle name="Normal 3 3 4 2 4" xfId="9560"/>
    <cellStyle name="Normal 3 3 4 2 4 2" xfId="33403"/>
    <cellStyle name="Normal 3 3 4 2 5" xfId="9561"/>
    <cellStyle name="Normal 3 3 4 2 6" xfId="9562"/>
    <cellStyle name="Normal 3 3 4 3" xfId="9563"/>
    <cellStyle name="Normal 3 3 4 3 2" xfId="9564"/>
    <cellStyle name="Normal 3 3 4 3 2 2" xfId="9565"/>
    <cellStyle name="Normal 3 3 4 3 2 3" xfId="9566"/>
    <cellStyle name="Normal 3 3 4 3 3" xfId="9567"/>
    <cellStyle name="Normal 3 3 4 3 3 2" xfId="34638"/>
    <cellStyle name="Normal 3 3 4 3 4" xfId="9568"/>
    <cellStyle name="Normal 3 3 4 3 5" xfId="9569"/>
    <cellStyle name="Normal 3 3 4 4" xfId="9570"/>
    <cellStyle name="Normal 3 3 4 4 2" xfId="9571"/>
    <cellStyle name="Normal 3 3 4 4 3" xfId="9572"/>
    <cellStyle name="Normal 3 3 4 5" xfId="9573"/>
    <cellStyle name="Normal 3 3 4 5 2" xfId="33402"/>
    <cellStyle name="Normal 3 3 4 6" xfId="9574"/>
    <cellStyle name="Normal 3 3 4 7" xfId="9575"/>
    <cellStyle name="Normal 3 3 4 8" xfId="9576"/>
    <cellStyle name="Normal 3 3 5" xfId="9577"/>
    <cellStyle name="Normal 3 3 5 2" xfId="9578"/>
    <cellStyle name="Normal 3 3 5 2 2" xfId="9579"/>
    <cellStyle name="Normal 3 3 5 2 2 2" xfId="9580"/>
    <cellStyle name="Normal 3 3 5 2 2 2 2" xfId="9581"/>
    <cellStyle name="Normal 3 3 5 2 2 2 3" xfId="9582"/>
    <cellStyle name="Normal 3 3 5 2 2 3" xfId="9583"/>
    <cellStyle name="Normal 3 3 5 2 2 3 2" xfId="34639"/>
    <cellStyle name="Normal 3 3 5 2 2 4" xfId="9584"/>
    <cellStyle name="Normal 3 3 5 2 2 5" xfId="9585"/>
    <cellStyle name="Normal 3 3 5 2 3" xfId="9586"/>
    <cellStyle name="Normal 3 3 5 2 3 2" xfId="9587"/>
    <cellStyle name="Normal 3 3 5 2 3 3" xfId="9588"/>
    <cellStyle name="Normal 3 3 5 2 4" xfId="9589"/>
    <cellStyle name="Normal 3 3 5 2 4 2" xfId="33405"/>
    <cellStyle name="Normal 3 3 5 2 5" xfId="9590"/>
    <cellStyle name="Normal 3 3 5 2 6" xfId="9591"/>
    <cellStyle name="Normal 3 3 5 3" xfId="9592"/>
    <cellStyle name="Normal 3 3 5 3 2" xfId="9593"/>
    <cellStyle name="Normal 3 3 5 3 2 2" xfId="9594"/>
    <cellStyle name="Normal 3 3 5 3 2 3" xfId="9595"/>
    <cellStyle name="Normal 3 3 5 3 3" xfId="9596"/>
    <cellStyle name="Normal 3 3 5 3 3 2" xfId="34640"/>
    <cellStyle name="Normal 3 3 5 3 4" xfId="9597"/>
    <cellStyle name="Normal 3 3 5 3 5" xfId="9598"/>
    <cellStyle name="Normal 3 3 5 4" xfId="9599"/>
    <cellStyle name="Normal 3 3 5 4 2" xfId="9600"/>
    <cellStyle name="Normal 3 3 5 4 3" xfId="9601"/>
    <cellStyle name="Normal 3 3 5 5" xfId="9602"/>
    <cellStyle name="Normal 3 3 5 5 2" xfId="33404"/>
    <cellStyle name="Normal 3 3 5 6" xfId="9603"/>
    <cellStyle name="Normal 3 3 5 7" xfId="9604"/>
    <cellStyle name="Normal 3 3 6" xfId="9605"/>
    <cellStyle name="Normal 3 3 6 2" xfId="9606"/>
    <cellStyle name="Normal 3 3 6 2 2" xfId="9607"/>
    <cellStyle name="Normal 3 3 6 2 2 2" xfId="9608"/>
    <cellStyle name="Normal 3 3 6 2 2 3" xfId="9609"/>
    <cellStyle name="Normal 3 3 6 2 3" xfId="9610"/>
    <cellStyle name="Normal 3 3 6 2 3 2" xfId="34641"/>
    <cellStyle name="Normal 3 3 6 2 4" xfId="9611"/>
    <cellStyle name="Normal 3 3 6 2 5" xfId="9612"/>
    <cellStyle name="Normal 3 3 6 3" xfId="9613"/>
    <cellStyle name="Normal 3 3 6 3 2" xfId="9614"/>
    <cellStyle name="Normal 3 3 6 3 3" xfId="9615"/>
    <cellStyle name="Normal 3 3 6 4" xfId="9616"/>
    <cellStyle name="Normal 3 3 6 4 2" xfId="33406"/>
    <cellStyle name="Normal 3 3 6 5" xfId="9617"/>
    <cellStyle name="Normal 3 3 6 6" xfId="9618"/>
    <cellStyle name="Normal 3 3 7" xfId="9619"/>
    <cellStyle name="Normal 3 3 7 2" xfId="9620"/>
    <cellStyle name="Normal 3 3 7 2 2" xfId="9621"/>
    <cellStyle name="Normal 3 3 7 2 2 2" xfId="9622"/>
    <cellStyle name="Normal 3 3 7 2 2 3" xfId="9623"/>
    <cellStyle name="Normal 3 3 7 2 3" xfId="9624"/>
    <cellStyle name="Normal 3 3 7 2 4" xfId="9625"/>
    <cellStyle name="Normal 3 3 7 2 5" xfId="9626"/>
    <cellStyle name="Normal 3 3 7 3" xfId="9627"/>
    <cellStyle name="Normal 3 3 7 3 2" xfId="9628"/>
    <cellStyle name="Normal 3 3 7 3 2 2" xfId="9629"/>
    <cellStyle name="Normal 3 3 7 3 2 3" xfId="9630"/>
    <cellStyle name="Normal 3 3 7 3 3" xfId="9631"/>
    <cellStyle name="Normal 3 3 7 3 4" xfId="9632"/>
    <cellStyle name="Normal 3 3 7 3 5" xfId="9633"/>
    <cellStyle name="Normal 3 3 7 4" xfId="9634"/>
    <cellStyle name="Normal 3 3 7 4 2" xfId="9635"/>
    <cellStyle name="Normal 3 3 7 4 2 2" xfId="9636"/>
    <cellStyle name="Normal 3 3 7 4 2 3" xfId="9637"/>
    <cellStyle name="Normal 3 3 7 4 3" xfId="9638"/>
    <cellStyle name="Normal 3 3 7 4 3 2" xfId="35013"/>
    <cellStyle name="Normal 3 3 7 4 4" xfId="9639"/>
    <cellStyle name="Normal 3 3 7 4 5" xfId="9640"/>
    <cellStyle name="Normal 3 3 7 5" xfId="9641"/>
    <cellStyle name="Normal 3 3 7 5 2" xfId="9642"/>
    <cellStyle name="Normal 3 3 7 5 3" xfId="9643"/>
    <cellStyle name="Normal 3 3 7 6" xfId="9644"/>
    <cellStyle name="Normal 3 3 7 6 2" xfId="34011"/>
    <cellStyle name="Normal 3 3 7 7" xfId="9645"/>
    <cellStyle name="Normal 3 3 7 8" xfId="9646"/>
    <cellStyle name="Normal 3 3 8" xfId="9647"/>
    <cellStyle name="Normal 3 3 8 2" xfId="9648"/>
    <cellStyle name="Normal 3 3 8 2 2" xfId="9649"/>
    <cellStyle name="Normal 3 3 8 2 2 2" xfId="9650"/>
    <cellStyle name="Normal 3 3 8 2 2 3" xfId="9651"/>
    <cellStyle name="Normal 3 3 8 2 3" xfId="9652"/>
    <cellStyle name="Normal 3 3 8 2 3 2" xfId="34162"/>
    <cellStyle name="Normal 3 3 8 2 4" xfId="9653"/>
    <cellStyle name="Normal 3 3 8 2 5" xfId="9654"/>
    <cellStyle name="Normal 3 3 8 3" xfId="9655"/>
    <cellStyle name="Normal 3 3 8 3 2" xfId="9656"/>
    <cellStyle name="Normal 3 3 8 3 2 2" xfId="9657"/>
    <cellStyle name="Normal 3 3 8 3 2 3" xfId="9658"/>
    <cellStyle name="Normal 3 3 8 3 3" xfId="9659"/>
    <cellStyle name="Normal 3 3 8 3 4" xfId="9660"/>
    <cellStyle name="Normal 3 3 8 3 5" xfId="9661"/>
    <cellStyle name="Normal 3 3 8 4" xfId="9662"/>
    <cellStyle name="Normal 3 3 8 4 2" xfId="9663"/>
    <cellStyle name="Normal 3 3 8 4 3" xfId="9664"/>
    <cellStyle name="Normal 3 3 8 5" xfId="9665"/>
    <cellStyle name="Normal 3 3 8 6" xfId="9666"/>
    <cellStyle name="Normal 3 3 8 7" xfId="9667"/>
    <cellStyle name="Normal 3 3 9" xfId="9668"/>
    <cellStyle name="Normal 3 3 9 2" xfId="9669"/>
    <cellStyle name="Normal 3 3 9 2 2" xfId="9670"/>
    <cellStyle name="Normal 3 3 9 2 3" xfId="9671"/>
    <cellStyle name="Normal 3 3 9 3" xfId="9672"/>
    <cellStyle name="Normal 3 3 9 3 2" xfId="34642"/>
    <cellStyle name="Normal 3 3 9 4" xfId="9673"/>
    <cellStyle name="Normal 3 3 9 5" xfId="9674"/>
    <cellStyle name="Normal 3 30" xfId="9675"/>
    <cellStyle name="Normal 3 30 2" xfId="9676"/>
    <cellStyle name="Normal 3 30 2 2" xfId="9677"/>
    <cellStyle name="Normal 3 30 2 3" xfId="9678"/>
    <cellStyle name="Normal 3 30 3" xfId="9679"/>
    <cellStyle name="Normal 3 30 4" xfId="9680"/>
    <cellStyle name="Normal 3 30 5" xfId="9681"/>
    <cellStyle name="Normal 3 31" xfId="9682"/>
    <cellStyle name="Normal 3 31 2" xfId="9683"/>
    <cellStyle name="Normal 3 31 2 2" xfId="9684"/>
    <cellStyle name="Normal 3 31 2 3" xfId="9685"/>
    <cellStyle name="Normal 3 31 3" xfId="9686"/>
    <cellStyle name="Normal 3 31 4" xfId="9687"/>
    <cellStyle name="Normal 3 31 5" xfId="9688"/>
    <cellStyle name="Normal 3 32" xfId="9689"/>
    <cellStyle name="Normal 3 32 2" xfId="9690"/>
    <cellStyle name="Normal 3 32 2 2" xfId="9691"/>
    <cellStyle name="Normal 3 32 2 3" xfId="9692"/>
    <cellStyle name="Normal 3 32 3" xfId="9693"/>
    <cellStyle name="Normal 3 32 4" xfId="9694"/>
    <cellStyle name="Normal 3 32 5" xfId="9695"/>
    <cellStyle name="Normal 3 33" xfId="9696"/>
    <cellStyle name="Normal 3 33 2" xfId="9697"/>
    <cellStyle name="Normal 3 33 2 2" xfId="9698"/>
    <cellStyle name="Normal 3 33 2 3" xfId="9699"/>
    <cellStyle name="Normal 3 33 3" xfId="9700"/>
    <cellStyle name="Normal 3 33 4" xfId="9701"/>
    <cellStyle name="Normal 3 33 5" xfId="9702"/>
    <cellStyle name="Normal 3 34" xfId="9703"/>
    <cellStyle name="Normal 3 34 2" xfId="9704"/>
    <cellStyle name="Normal 3 34 2 2" xfId="9705"/>
    <cellStyle name="Normal 3 34 2 3" xfId="9706"/>
    <cellStyle name="Normal 3 34 3" xfId="9707"/>
    <cellStyle name="Normal 3 34 4" xfId="9708"/>
    <cellStyle name="Normal 3 34 5" xfId="9709"/>
    <cellStyle name="Normal 3 35" xfId="9710"/>
    <cellStyle name="Normal 3 35 2" xfId="9711"/>
    <cellStyle name="Normal 3 35 2 2" xfId="9712"/>
    <cellStyle name="Normal 3 35 2 2 2" xfId="9713"/>
    <cellStyle name="Normal 3 35 2 2 3" xfId="9714"/>
    <cellStyle name="Normal 3 35 2 3" xfId="9715"/>
    <cellStyle name="Normal 3 35 2 3 2" xfId="34643"/>
    <cellStyle name="Normal 3 35 2 4" xfId="9716"/>
    <cellStyle name="Normal 3 35 2 5" xfId="9717"/>
    <cellStyle name="Normal 3 35 3" xfId="9718"/>
    <cellStyle name="Normal 3 35 3 2" xfId="9719"/>
    <cellStyle name="Normal 3 35 3 3" xfId="9720"/>
    <cellStyle name="Normal 3 35 4" xfId="9721"/>
    <cellStyle name="Normal 3 35 4 2" xfId="33407"/>
    <cellStyle name="Normal 3 35 5" xfId="9722"/>
    <cellStyle name="Normal 3 35 6" xfId="9723"/>
    <cellStyle name="Normal 3 36" xfId="9724"/>
    <cellStyle name="Normal 3 36 2" xfId="9725"/>
    <cellStyle name="Normal 3 36 2 2" xfId="9726"/>
    <cellStyle name="Normal 3 36 2 2 2" xfId="9727"/>
    <cellStyle name="Normal 3 36 2 2 2 2" xfId="9728"/>
    <cellStyle name="Normal 3 36 2 2 2 3" xfId="9729"/>
    <cellStyle name="Normal 3 36 2 2 3" xfId="9730"/>
    <cellStyle name="Normal 3 36 2 2 3 2" xfId="34644"/>
    <cellStyle name="Normal 3 36 2 2 4" xfId="9731"/>
    <cellStyle name="Normal 3 36 2 2 5" xfId="9732"/>
    <cellStyle name="Normal 3 36 2 3" xfId="9733"/>
    <cellStyle name="Normal 3 36 2 3 2" xfId="9734"/>
    <cellStyle name="Normal 3 36 2 3 3" xfId="9735"/>
    <cellStyle name="Normal 3 36 2 4" xfId="9736"/>
    <cellStyle name="Normal 3 36 2 4 2" xfId="33939"/>
    <cellStyle name="Normal 3 36 2 5" xfId="9737"/>
    <cellStyle name="Normal 3 36 2 6" xfId="9738"/>
    <cellStyle name="Normal 3 36 3" xfId="9739"/>
    <cellStyle name="Normal 3 36 3 2" xfId="9740"/>
    <cellStyle name="Normal 3 36 3 2 2" xfId="9741"/>
    <cellStyle name="Normal 3 36 3 2 3" xfId="9742"/>
    <cellStyle name="Normal 3 36 3 3" xfId="9743"/>
    <cellStyle name="Normal 3 36 3 3 2" xfId="34645"/>
    <cellStyle name="Normal 3 36 3 4" xfId="9744"/>
    <cellStyle name="Normal 3 36 3 5" xfId="9745"/>
    <cellStyle name="Normal 3 36 4" xfId="9746"/>
    <cellStyle name="Normal 3 36 4 2" xfId="9747"/>
    <cellStyle name="Normal 3 36 4 3" xfId="9748"/>
    <cellStyle name="Normal 3 36 5" xfId="9749"/>
    <cellStyle name="Normal 3 36 5 2" xfId="33938"/>
    <cellStyle name="Normal 3 36 6" xfId="9750"/>
    <cellStyle name="Normal 3 36 7" xfId="9751"/>
    <cellStyle name="Normal 3 37" xfId="9752"/>
    <cellStyle name="Normal 3 37 2" xfId="9753"/>
    <cellStyle name="Normal 3 37 2 2" xfId="9754"/>
    <cellStyle name="Normal 3 37 2 2 2" xfId="9755"/>
    <cellStyle name="Normal 3 37 2 2 3" xfId="9756"/>
    <cellStyle name="Normal 3 37 2 3" xfId="9757"/>
    <cellStyle name="Normal 3 37 2 3 2" xfId="34646"/>
    <cellStyle name="Normal 3 37 2 4" xfId="9758"/>
    <cellStyle name="Normal 3 37 2 5" xfId="9759"/>
    <cellStyle name="Normal 3 37 3" xfId="9760"/>
    <cellStyle name="Normal 3 37 3 2" xfId="9761"/>
    <cellStyle name="Normal 3 37 3 3" xfId="9762"/>
    <cellStyle name="Normal 3 37 4" xfId="9763"/>
    <cellStyle name="Normal 3 37 4 2" xfId="34008"/>
    <cellStyle name="Normal 3 37 5" xfId="9764"/>
    <cellStyle name="Normal 3 37 6" xfId="9765"/>
    <cellStyle name="Normal 3 38" xfId="9766"/>
    <cellStyle name="Normal 3 38 2" xfId="9767"/>
    <cellStyle name="Normal 3 38 2 2" xfId="9768"/>
    <cellStyle name="Normal 3 38 2 2 2" xfId="9769"/>
    <cellStyle name="Normal 3 38 2 2 2 2" xfId="9770"/>
    <cellStyle name="Normal 3 38 2 2 2 3" xfId="9771"/>
    <cellStyle name="Normal 3 38 2 2 3" xfId="9772"/>
    <cellStyle name="Normal 3 38 2 2 3 2" xfId="34895"/>
    <cellStyle name="Normal 3 38 2 2 4" xfId="9773"/>
    <cellStyle name="Normal 3 38 2 2 5" xfId="9774"/>
    <cellStyle name="Normal 3 38 2 3" xfId="9775"/>
    <cellStyle name="Normal 3 38 2 3 2" xfId="9776"/>
    <cellStyle name="Normal 3 38 2 3 3" xfId="9777"/>
    <cellStyle name="Normal 3 38 2 4" xfId="9778"/>
    <cellStyle name="Normal 3 38 2 4 2" xfId="34160"/>
    <cellStyle name="Normal 3 38 2 5" xfId="9779"/>
    <cellStyle name="Normal 3 38 2 6" xfId="9780"/>
    <cellStyle name="Normal 3 38 3" xfId="9781"/>
    <cellStyle name="Normal 3 38 3 2" xfId="9782"/>
    <cellStyle name="Normal 3 38 3 2 2" xfId="9783"/>
    <cellStyle name="Normal 3 38 3 2 3" xfId="9784"/>
    <cellStyle name="Normal 3 38 3 3" xfId="9785"/>
    <cellStyle name="Normal 3 38 3 3 2" xfId="34161"/>
    <cellStyle name="Normal 3 38 3 4" xfId="9786"/>
    <cellStyle name="Normal 3 38 3 5" xfId="9787"/>
    <cellStyle name="Normal 3 38 4" xfId="9788"/>
    <cellStyle name="Normal 3 38 4 2" xfId="9789"/>
    <cellStyle name="Normal 3 38 4 2 2" xfId="9790"/>
    <cellStyle name="Normal 3 38 4 2 3" xfId="9791"/>
    <cellStyle name="Normal 3 38 4 3" xfId="9792"/>
    <cellStyle name="Normal 3 38 4 3 2" xfId="35018"/>
    <cellStyle name="Normal 3 38 4 4" xfId="9793"/>
    <cellStyle name="Normal 3 38 4 5" xfId="9794"/>
    <cellStyle name="Normal 3 38 5" xfId="9795"/>
    <cellStyle name="Normal 3 38 5 2" xfId="9796"/>
    <cellStyle name="Normal 3 38 5 3" xfId="9797"/>
    <cellStyle name="Normal 3 38 6" xfId="9798"/>
    <cellStyle name="Normal 3 38 6 2" xfId="34100"/>
    <cellStyle name="Normal 3 38 7" xfId="9799"/>
    <cellStyle name="Normal 3 38 8" xfId="9800"/>
    <cellStyle name="Normal 3 39" xfId="9801"/>
    <cellStyle name="Normal 3 39 2" xfId="9802"/>
    <cellStyle name="Normal 3 39 2 2" xfId="9803"/>
    <cellStyle name="Normal 3 39 2 2 2" xfId="9804"/>
    <cellStyle name="Normal 3 39 2 2 2 2" xfId="9805"/>
    <cellStyle name="Normal 3 39 2 2 2 3" xfId="9806"/>
    <cellStyle name="Normal 3 39 2 2 3" xfId="9807"/>
    <cellStyle name="Normal 3 39 2 2 3 2" xfId="34836"/>
    <cellStyle name="Normal 3 39 2 2 4" xfId="9808"/>
    <cellStyle name="Normal 3 39 2 2 5" xfId="9809"/>
    <cellStyle name="Normal 3 39 2 3" xfId="9810"/>
    <cellStyle name="Normal 3 39 2 3 2" xfId="9811"/>
    <cellStyle name="Normal 3 39 2 3 3" xfId="9812"/>
    <cellStyle name="Normal 3 39 2 4" xfId="9813"/>
    <cellStyle name="Normal 3 39 2 4 2" xfId="34158"/>
    <cellStyle name="Normal 3 39 2 5" xfId="9814"/>
    <cellStyle name="Normal 3 39 2 6" xfId="9815"/>
    <cellStyle name="Normal 3 39 3" xfId="9816"/>
    <cellStyle name="Normal 3 39 3 2" xfId="9817"/>
    <cellStyle name="Normal 3 39 3 2 2" xfId="9818"/>
    <cellStyle name="Normal 3 39 3 2 3" xfId="9819"/>
    <cellStyle name="Normal 3 39 3 3" xfId="9820"/>
    <cellStyle name="Normal 3 39 3 3 2" xfId="34159"/>
    <cellStyle name="Normal 3 39 3 4" xfId="9821"/>
    <cellStyle name="Normal 3 39 3 5" xfId="9822"/>
    <cellStyle name="Normal 3 39 4" xfId="9823"/>
    <cellStyle name="Normal 3 39 4 2" xfId="9824"/>
    <cellStyle name="Normal 3 39 4 2 2" xfId="9825"/>
    <cellStyle name="Normal 3 39 4 2 3" xfId="9826"/>
    <cellStyle name="Normal 3 39 4 3" xfId="9827"/>
    <cellStyle name="Normal 3 39 4 3 2" xfId="35019"/>
    <cellStyle name="Normal 3 39 4 4" xfId="9828"/>
    <cellStyle name="Normal 3 39 4 5" xfId="9829"/>
    <cellStyle name="Normal 3 39 5" xfId="9830"/>
    <cellStyle name="Normal 3 39 5 2" xfId="9831"/>
    <cellStyle name="Normal 3 39 5 3" xfId="9832"/>
    <cellStyle name="Normal 3 39 6" xfId="9833"/>
    <cellStyle name="Normal 3 39 6 2" xfId="34101"/>
    <cellStyle name="Normal 3 39 7" xfId="9834"/>
    <cellStyle name="Normal 3 39 8" xfId="9835"/>
    <cellStyle name="Normal 3 4" xfId="9836"/>
    <cellStyle name="Normal 3 4 10" xfId="9837"/>
    <cellStyle name="Normal 3 4 10 2" xfId="9838"/>
    <cellStyle name="Normal 3 4 10 2 2" xfId="9839"/>
    <cellStyle name="Normal 3 4 10 2 2 2" xfId="9840"/>
    <cellStyle name="Normal 3 4 10 2 2 3" xfId="9841"/>
    <cellStyle name="Normal 3 4 10 2 3" xfId="9842"/>
    <cellStyle name="Normal 3 4 10 2 3 2" xfId="32476"/>
    <cellStyle name="Normal 3 4 10 2 4" xfId="9843"/>
    <cellStyle name="Normal 3 4 10 2 5" xfId="9844"/>
    <cellStyle name="Normal 3 4 10 3" xfId="9845"/>
    <cellStyle name="Normal 3 4 10 3 2" xfId="9846"/>
    <cellStyle name="Normal 3 4 10 3 3" xfId="9847"/>
    <cellStyle name="Normal 3 4 10 4" xfId="9848"/>
    <cellStyle name="Normal 3 4 10 4 2" xfId="32475"/>
    <cellStyle name="Normal 3 4 10 5" xfId="9849"/>
    <cellStyle name="Normal 3 4 10 6" xfId="9850"/>
    <cellStyle name="Normal 3 4 11" xfId="9851"/>
    <cellStyle name="Normal 3 4 11 2" xfId="9852"/>
    <cellStyle name="Normal 3 4 11 2 2" xfId="9853"/>
    <cellStyle name="Normal 3 4 11 2 2 2" xfId="9854"/>
    <cellStyle name="Normal 3 4 11 2 2 3" xfId="9855"/>
    <cellStyle name="Normal 3 4 11 2 3" xfId="9856"/>
    <cellStyle name="Normal 3 4 11 2 3 2" xfId="32478"/>
    <cellStyle name="Normal 3 4 11 2 4" xfId="9857"/>
    <cellStyle name="Normal 3 4 11 2 5" xfId="9858"/>
    <cellStyle name="Normal 3 4 11 3" xfId="9859"/>
    <cellStyle name="Normal 3 4 11 3 2" xfId="9860"/>
    <cellStyle name="Normal 3 4 11 3 3" xfId="9861"/>
    <cellStyle name="Normal 3 4 11 4" xfId="9862"/>
    <cellStyle name="Normal 3 4 11 4 2" xfId="32477"/>
    <cellStyle name="Normal 3 4 11 5" xfId="9863"/>
    <cellStyle name="Normal 3 4 11 6" xfId="9864"/>
    <cellStyle name="Normal 3 4 12" xfId="9865"/>
    <cellStyle name="Normal 3 4 12 2" xfId="9866"/>
    <cellStyle name="Normal 3 4 12 2 2" xfId="9867"/>
    <cellStyle name="Normal 3 4 12 2 2 2" xfId="9868"/>
    <cellStyle name="Normal 3 4 12 2 2 3" xfId="9869"/>
    <cellStyle name="Normal 3 4 12 2 3" xfId="9870"/>
    <cellStyle name="Normal 3 4 12 2 3 2" xfId="32480"/>
    <cellStyle name="Normal 3 4 12 2 4" xfId="9871"/>
    <cellStyle name="Normal 3 4 12 2 5" xfId="9872"/>
    <cellStyle name="Normal 3 4 12 3" xfId="9873"/>
    <cellStyle name="Normal 3 4 12 3 2" xfId="9874"/>
    <cellStyle name="Normal 3 4 12 3 3" xfId="9875"/>
    <cellStyle name="Normal 3 4 12 4" xfId="9876"/>
    <cellStyle name="Normal 3 4 12 4 2" xfId="32479"/>
    <cellStyle name="Normal 3 4 12 5" xfId="9877"/>
    <cellStyle name="Normal 3 4 12 6" xfId="9878"/>
    <cellStyle name="Normal 3 4 13" xfId="9879"/>
    <cellStyle name="Normal 3 4 13 2" xfId="9880"/>
    <cellStyle name="Normal 3 4 13 2 2" xfId="9881"/>
    <cellStyle name="Normal 3 4 13 2 2 2" xfId="9882"/>
    <cellStyle name="Normal 3 4 13 2 2 3" xfId="9883"/>
    <cellStyle name="Normal 3 4 13 2 3" xfId="9884"/>
    <cellStyle name="Normal 3 4 13 2 3 2" xfId="32482"/>
    <cellStyle name="Normal 3 4 13 2 4" xfId="9885"/>
    <cellStyle name="Normal 3 4 13 2 5" xfId="9886"/>
    <cellStyle name="Normal 3 4 13 3" xfId="9887"/>
    <cellStyle name="Normal 3 4 13 3 2" xfId="9888"/>
    <cellStyle name="Normal 3 4 13 3 3" xfId="9889"/>
    <cellStyle name="Normal 3 4 13 4" xfId="9890"/>
    <cellStyle name="Normal 3 4 13 4 2" xfId="32481"/>
    <cellStyle name="Normal 3 4 13 5" xfId="9891"/>
    <cellStyle name="Normal 3 4 13 6" xfId="9892"/>
    <cellStyle name="Normal 3 4 14" xfId="9893"/>
    <cellStyle name="Normal 3 4 14 2" xfId="9894"/>
    <cellStyle name="Normal 3 4 14 2 2" xfId="9895"/>
    <cellStyle name="Normal 3 4 14 2 2 2" xfId="9896"/>
    <cellStyle name="Normal 3 4 14 2 2 3" xfId="9897"/>
    <cellStyle name="Normal 3 4 14 2 3" xfId="9898"/>
    <cellStyle name="Normal 3 4 14 2 3 2" xfId="32484"/>
    <cellStyle name="Normal 3 4 14 2 4" xfId="9899"/>
    <cellStyle name="Normal 3 4 14 2 5" xfId="9900"/>
    <cellStyle name="Normal 3 4 14 3" xfId="9901"/>
    <cellStyle name="Normal 3 4 14 3 2" xfId="9902"/>
    <cellStyle name="Normal 3 4 14 3 3" xfId="9903"/>
    <cellStyle name="Normal 3 4 14 4" xfId="9904"/>
    <cellStyle name="Normal 3 4 14 4 2" xfId="32483"/>
    <cellStyle name="Normal 3 4 14 5" xfId="9905"/>
    <cellStyle name="Normal 3 4 14 6" xfId="9906"/>
    <cellStyle name="Normal 3 4 15" xfId="9907"/>
    <cellStyle name="Normal 3 4 15 2" xfId="9908"/>
    <cellStyle name="Normal 3 4 15 2 2" xfId="9909"/>
    <cellStyle name="Normal 3 4 15 2 2 2" xfId="9910"/>
    <cellStyle name="Normal 3 4 15 2 2 3" xfId="9911"/>
    <cellStyle name="Normal 3 4 15 2 3" xfId="9912"/>
    <cellStyle name="Normal 3 4 15 2 3 2" xfId="32486"/>
    <cellStyle name="Normal 3 4 15 2 4" xfId="9913"/>
    <cellStyle name="Normal 3 4 15 2 5" xfId="9914"/>
    <cellStyle name="Normal 3 4 15 3" xfId="9915"/>
    <cellStyle name="Normal 3 4 15 3 2" xfId="9916"/>
    <cellStyle name="Normal 3 4 15 3 3" xfId="9917"/>
    <cellStyle name="Normal 3 4 15 4" xfId="9918"/>
    <cellStyle name="Normal 3 4 15 4 2" xfId="32485"/>
    <cellStyle name="Normal 3 4 15 5" xfId="9919"/>
    <cellStyle name="Normal 3 4 15 6" xfId="9920"/>
    <cellStyle name="Normal 3 4 16" xfId="9921"/>
    <cellStyle name="Normal 3 4 16 2" xfId="9922"/>
    <cellStyle name="Normal 3 4 16 2 2" xfId="9923"/>
    <cellStyle name="Normal 3 4 16 2 2 2" xfId="9924"/>
    <cellStyle name="Normal 3 4 16 2 2 3" xfId="9925"/>
    <cellStyle name="Normal 3 4 16 2 3" xfId="9926"/>
    <cellStyle name="Normal 3 4 16 2 3 2" xfId="32488"/>
    <cellStyle name="Normal 3 4 16 2 4" xfId="9927"/>
    <cellStyle name="Normal 3 4 16 2 5" xfId="9928"/>
    <cellStyle name="Normal 3 4 16 3" xfId="9929"/>
    <cellStyle name="Normal 3 4 16 3 2" xfId="9930"/>
    <cellStyle name="Normal 3 4 16 3 3" xfId="9931"/>
    <cellStyle name="Normal 3 4 16 4" xfId="9932"/>
    <cellStyle name="Normal 3 4 16 4 2" xfId="32487"/>
    <cellStyle name="Normal 3 4 16 5" xfId="9933"/>
    <cellStyle name="Normal 3 4 16 6" xfId="9934"/>
    <cellStyle name="Normal 3 4 17" xfId="9935"/>
    <cellStyle name="Normal 3 4 17 2" xfId="9936"/>
    <cellStyle name="Normal 3 4 17 2 2" xfId="9937"/>
    <cellStyle name="Normal 3 4 17 2 2 2" xfId="9938"/>
    <cellStyle name="Normal 3 4 17 2 2 3" xfId="9939"/>
    <cellStyle name="Normal 3 4 17 2 3" xfId="9940"/>
    <cellStyle name="Normal 3 4 17 2 3 2" xfId="32490"/>
    <cellStyle name="Normal 3 4 17 2 4" xfId="9941"/>
    <cellStyle name="Normal 3 4 17 2 5" xfId="9942"/>
    <cellStyle name="Normal 3 4 17 3" xfId="9943"/>
    <cellStyle name="Normal 3 4 17 3 2" xfId="9944"/>
    <cellStyle name="Normal 3 4 17 3 3" xfId="9945"/>
    <cellStyle name="Normal 3 4 17 4" xfId="9946"/>
    <cellStyle name="Normal 3 4 17 4 2" xfId="32489"/>
    <cellStyle name="Normal 3 4 17 5" xfId="9947"/>
    <cellStyle name="Normal 3 4 17 6" xfId="9948"/>
    <cellStyle name="Normal 3 4 18" xfId="9949"/>
    <cellStyle name="Normal 3 4 18 2" xfId="9950"/>
    <cellStyle name="Normal 3 4 18 2 2" xfId="9951"/>
    <cellStyle name="Normal 3 4 18 2 2 2" xfId="9952"/>
    <cellStyle name="Normal 3 4 18 2 2 3" xfId="9953"/>
    <cellStyle name="Normal 3 4 18 2 3" xfId="9954"/>
    <cellStyle name="Normal 3 4 18 2 3 2" xfId="32492"/>
    <cellStyle name="Normal 3 4 18 2 4" xfId="9955"/>
    <cellStyle name="Normal 3 4 18 2 5" xfId="9956"/>
    <cellStyle name="Normal 3 4 18 3" xfId="9957"/>
    <cellStyle name="Normal 3 4 18 3 2" xfId="9958"/>
    <cellStyle name="Normal 3 4 18 3 3" xfId="9959"/>
    <cellStyle name="Normal 3 4 18 4" xfId="9960"/>
    <cellStyle name="Normal 3 4 18 4 2" xfId="32491"/>
    <cellStyle name="Normal 3 4 18 5" xfId="9961"/>
    <cellStyle name="Normal 3 4 18 6" xfId="9962"/>
    <cellStyle name="Normal 3 4 19" xfId="9963"/>
    <cellStyle name="Normal 3 4 19 2" xfId="9964"/>
    <cellStyle name="Normal 3 4 19 2 2" xfId="9965"/>
    <cellStyle name="Normal 3 4 19 2 2 2" xfId="9966"/>
    <cellStyle name="Normal 3 4 19 2 2 3" xfId="9967"/>
    <cellStyle name="Normal 3 4 19 2 3" xfId="9968"/>
    <cellStyle name="Normal 3 4 19 2 3 2" xfId="32494"/>
    <cellStyle name="Normal 3 4 19 2 4" xfId="9969"/>
    <cellStyle name="Normal 3 4 19 2 5" xfId="9970"/>
    <cellStyle name="Normal 3 4 19 3" xfId="9971"/>
    <cellStyle name="Normal 3 4 19 3 2" xfId="9972"/>
    <cellStyle name="Normal 3 4 19 3 3" xfId="9973"/>
    <cellStyle name="Normal 3 4 19 4" xfId="9974"/>
    <cellStyle name="Normal 3 4 19 4 2" xfId="32493"/>
    <cellStyle name="Normal 3 4 19 5" xfId="9975"/>
    <cellStyle name="Normal 3 4 19 6" xfId="9976"/>
    <cellStyle name="Normal 3 4 2" xfId="9977"/>
    <cellStyle name="Normal 3 4 2 10" xfId="9978"/>
    <cellStyle name="Normal 3 4 2 10 2" xfId="9979"/>
    <cellStyle name="Normal 3 4 2 10 2 2" xfId="9980"/>
    <cellStyle name="Normal 3 4 2 10 2 3" xfId="9981"/>
    <cellStyle name="Normal 3 4 2 10 3" xfId="9982"/>
    <cellStyle name="Normal 3 4 2 10 3 2" xfId="32496"/>
    <cellStyle name="Normal 3 4 2 10 4" xfId="9983"/>
    <cellStyle name="Normal 3 4 2 10 5" xfId="9984"/>
    <cellStyle name="Normal 3 4 2 11" xfId="9985"/>
    <cellStyle name="Normal 3 4 2 11 2" xfId="9986"/>
    <cellStyle name="Normal 3 4 2 11 2 2" xfId="9987"/>
    <cellStyle name="Normal 3 4 2 11 2 3" xfId="9988"/>
    <cellStyle name="Normal 3 4 2 11 3" xfId="9989"/>
    <cellStyle name="Normal 3 4 2 11 3 2" xfId="32497"/>
    <cellStyle name="Normal 3 4 2 11 4" xfId="9990"/>
    <cellStyle name="Normal 3 4 2 11 5" xfId="9991"/>
    <cellStyle name="Normal 3 4 2 12" xfId="9992"/>
    <cellStyle name="Normal 3 4 2 12 2" xfId="9993"/>
    <cellStyle name="Normal 3 4 2 12 2 2" xfId="9994"/>
    <cellStyle name="Normal 3 4 2 12 2 3" xfId="9995"/>
    <cellStyle name="Normal 3 4 2 12 3" xfId="9996"/>
    <cellStyle name="Normal 3 4 2 12 3 2" xfId="32498"/>
    <cellStyle name="Normal 3 4 2 12 4" xfId="9997"/>
    <cellStyle name="Normal 3 4 2 12 5" xfId="9998"/>
    <cellStyle name="Normal 3 4 2 13" xfId="9999"/>
    <cellStyle name="Normal 3 4 2 13 2" xfId="10000"/>
    <cellStyle name="Normal 3 4 2 13 2 2" xfId="10001"/>
    <cellStyle name="Normal 3 4 2 13 2 3" xfId="10002"/>
    <cellStyle name="Normal 3 4 2 13 3" xfId="10003"/>
    <cellStyle name="Normal 3 4 2 13 3 2" xfId="32499"/>
    <cellStyle name="Normal 3 4 2 13 4" xfId="10004"/>
    <cellStyle name="Normal 3 4 2 13 5" xfId="10005"/>
    <cellStyle name="Normal 3 4 2 14" xfId="10006"/>
    <cellStyle name="Normal 3 4 2 14 2" xfId="10007"/>
    <cellStyle name="Normal 3 4 2 14 2 2" xfId="10008"/>
    <cellStyle name="Normal 3 4 2 14 2 3" xfId="10009"/>
    <cellStyle name="Normal 3 4 2 14 3" xfId="10010"/>
    <cellStyle name="Normal 3 4 2 14 3 2" xfId="32500"/>
    <cellStyle name="Normal 3 4 2 14 4" xfId="10011"/>
    <cellStyle name="Normal 3 4 2 14 5" xfId="10012"/>
    <cellStyle name="Normal 3 4 2 15" xfId="10013"/>
    <cellStyle name="Normal 3 4 2 15 2" xfId="10014"/>
    <cellStyle name="Normal 3 4 2 15 2 2" xfId="10015"/>
    <cellStyle name="Normal 3 4 2 15 2 3" xfId="10016"/>
    <cellStyle name="Normal 3 4 2 15 3" xfId="10017"/>
    <cellStyle name="Normal 3 4 2 15 3 2" xfId="32501"/>
    <cellStyle name="Normal 3 4 2 15 4" xfId="10018"/>
    <cellStyle name="Normal 3 4 2 15 5" xfId="10019"/>
    <cellStyle name="Normal 3 4 2 16" xfId="10020"/>
    <cellStyle name="Normal 3 4 2 16 2" xfId="10021"/>
    <cellStyle name="Normal 3 4 2 16 2 2" xfId="10022"/>
    <cellStyle name="Normal 3 4 2 16 2 3" xfId="10023"/>
    <cellStyle name="Normal 3 4 2 16 3" xfId="10024"/>
    <cellStyle name="Normal 3 4 2 16 3 2" xfId="32502"/>
    <cellStyle name="Normal 3 4 2 16 4" xfId="10025"/>
    <cellStyle name="Normal 3 4 2 16 5" xfId="10026"/>
    <cellStyle name="Normal 3 4 2 17" xfId="10027"/>
    <cellStyle name="Normal 3 4 2 17 2" xfId="10028"/>
    <cellStyle name="Normal 3 4 2 17 2 2" xfId="10029"/>
    <cellStyle name="Normal 3 4 2 17 2 3" xfId="10030"/>
    <cellStyle name="Normal 3 4 2 17 3" xfId="10031"/>
    <cellStyle name="Normal 3 4 2 17 3 2" xfId="32503"/>
    <cellStyle name="Normal 3 4 2 17 4" xfId="10032"/>
    <cellStyle name="Normal 3 4 2 17 5" xfId="10033"/>
    <cellStyle name="Normal 3 4 2 18" xfId="10034"/>
    <cellStyle name="Normal 3 4 2 18 2" xfId="10035"/>
    <cellStyle name="Normal 3 4 2 18 2 2" xfId="10036"/>
    <cellStyle name="Normal 3 4 2 18 2 3" xfId="10037"/>
    <cellStyle name="Normal 3 4 2 18 3" xfId="10038"/>
    <cellStyle name="Normal 3 4 2 18 3 2" xfId="32504"/>
    <cellStyle name="Normal 3 4 2 18 4" xfId="10039"/>
    <cellStyle name="Normal 3 4 2 18 5" xfId="10040"/>
    <cellStyle name="Normal 3 4 2 19" xfId="10041"/>
    <cellStyle name="Normal 3 4 2 19 2" xfId="10042"/>
    <cellStyle name="Normal 3 4 2 19 2 2" xfId="10043"/>
    <cellStyle name="Normal 3 4 2 19 2 3" xfId="10044"/>
    <cellStyle name="Normal 3 4 2 19 3" xfId="10045"/>
    <cellStyle name="Normal 3 4 2 19 3 2" xfId="32505"/>
    <cellStyle name="Normal 3 4 2 19 4" xfId="10046"/>
    <cellStyle name="Normal 3 4 2 19 5" xfId="10047"/>
    <cellStyle name="Normal 3 4 2 2" xfId="10048"/>
    <cellStyle name="Normal 3 4 2 2 2" xfId="10049"/>
    <cellStyle name="Normal 3 4 2 2 2 2" xfId="10050"/>
    <cellStyle name="Normal 3 4 2 2 2 2 2" xfId="10051"/>
    <cellStyle name="Normal 3 4 2 2 2 2 3" xfId="10052"/>
    <cellStyle name="Normal 3 4 2 2 2 3" xfId="10053"/>
    <cellStyle name="Normal 3 4 2 2 2 3 2" xfId="33408"/>
    <cellStyle name="Normal 3 4 2 2 2 4" xfId="10054"/>
    <cellStyle name="Normal 3 4 2 2 2 5" xfId="10055"/>
    <cellStyle name="Normal 3 4 2 2 3" xfId="10056"/>
    <cellStyle name="Normal 3 4 2 2 3 2" xfId="10057"/>
    <cellStyle name="Normal 3 4 2 2 3 2 2" xfId="10058"/>
    <cellStyle name="Normal 3 4 2 2 3 2 3" xfId="10059"/>
    <cellStyle name="Normal 3 4 2 2 3 3" xfId="10060"/>
    <cellStyle name="Normal 3 4 2 2 3 3 2" xfId="34939"/>
    <cellStyle name="Normal 3 4 2 2 3 4" xfId="10061"/>
    <cellStyle name="Normal 3 4 2 2 3 5" xfId="10062"/>
    <cellStyle name="Normal 3 4 2 2 4" xfId="10063"/>
    <cellStyle name="Normal 3 4 2 2 4 2" xfId="10064"/>
    <cellStyle name="Normal 3 4 2 2 4 3" xfId="10065"/>
    <cellStyle name="Normal 3 4 2 2 5" xfId="10066"/>
    <cellStyle name="Normal 3 4 2 2 5 2" xfId="32506"/>
    <cellStyle name="Normal 3 4 2 2 6" xfId="10067"/>
    <cellStyle name="Normal 3 4 2 2 7" xfId="10068"/>
    <cellStyle name="Normal 3 4 2 2 8" xfId="10069"/>
    <cellStyle name="Normal 3 4 2 20" xfId="10070"/>
    <cellStyle name="Normal 3 4 2 20 2" xfId="10071"/>
    <cellStyle name="Normal 3 4 2 20 2 2" xfId="10072"/>
    <cellStyle name="Normal 3 4 2 20 2 2 2" xfId="10073"/>
    <cellStyle name="Normal 3 4 2 20 2 2 3" xfId="10074"/>
    <cellStyle name="Normal 3 4 2 20 2 3" xfId="10075"/>
    <cellStyle name="Normal 3 4 2 20 2 3 2" xfId="34919"/>
    <cellStyle name="Normal 3 4 2 20 2 4" xfId="10076"/>
    <cellStyle name="Normal 3 4 2 20 2 5" xfId="10077"/>
    <cellStyle name="Normal 3 4 2 20 3" xfId="10078"/>
    <cellStyle name="Normal 3 4 2 20 3 2" xfId="10079"/>
    <cellStyle name="Normal 3 4 2 20 3 3" xfId="10080"/>
    <cellStyle name="Normal 3 4 2 20 4" xfId="10081"/>
    <cellStyle name="Normal 3 4 2 20 4 2" xfId="34114"/>
    <cellStyle name="Normal 3 4 2 20 5" xfId="10082"/>
    <cellStyle name="Normal 3 4 2 20 6" xfId="10083"/>
    <cellStyle name="Normal 3 4 2 21" xfId="10084"/>
    <cellStyle name="Normal 3 4 2 21 2" xfId="10085"/>
    <cellStyle name="Normal 3 4 2 21 3" xfId="10086"/>
    <cellStyle name="Normal 3 4 2 22" xfId="10087"/>
    <cellStyle name="Normal 3 4 2 22 2" xfId="32495"/>
    <cellStyle name="Normal 3 4 2 23" xfId="10088"/>
    <cellStyle name="Normal 3 4 2 24" xfId="10089"/>
    <cellStyle name="Normal 3 4 2 25" xfId="10090"/>
    <cellStyle name="Normal 3 4 2 3" xfId="10091"/>
    <cellStyle name="Normal 3 4 2 3 2" xfId="10092"/>
    <cellStyle name="Normal 3 4 2 3 2 2" xfId="10093"/>
    <cellStyle name="Normal 3 4 2 3 2 2 2" xfId="10094"/>
    <cellStyle name="Normal 3 4 2 3 2 2 3" xfId="10095"/>
    <cellStyle name="Normal 3 4 2 3 2 3" xfId="10096"/>
    <cellStyle name="Normal 3 4 2 3 2 3 2" xfId="35211"/>
    <cellStyle name="Normal 3 4 2 3 2 4" xfId="10097"/>
    <cellStyle name="Normal 3 4 2 3 2 5" xfId="10098"/>
    <cellStyle name="Normal 3 4 2 3 2 6" xfId="10099"/>
    <cellStyle name="Normal 3 4 2 3 3" xfId="10100"/>
    <cellStyle name="Normal 3 4 2 3 3 2" xfId="10101"/>
    <cellStyle name="Normal 3 4 2 3 3 2 2" xfId="10102"/>
    <cellStyle name="Normal 3 4 2 3 3 2 3" xfId="10103"/>
    <cellStyle name="Normal 3 4 2 3 3 3" xfId="10104"/>
    <cellStyle name="Normal 3 4 2 3 3 3 2" xfId="35270"/>
    <cellStyle name="Normal 3 4 2 3 3 4" xfId="10105"/>
    <cellStyle name="Normal 3 4 2 3 3 5" xfId="10106"/>
    <cellStyle name="Normal 3 4 2 3 4" xfId="10107"/>
    <cellStyle name="Normal 3 4 2 3 4 2" xfId="10108"/>
    <cellStyle name="Normal 3 4 2 3 4 3" xfId="10109"/>
    <cellStyle name="Normal 3 4 2 3 5" xfId="10110"/>
    <cellStyle name="Normal 3 4 2 3 5 2" xfId="32507"/>
    <cellStyle name="Normal 3 4 2 3 6" xfId="10111"/>
    <cellStyle name="Normal 3 4 2 3 7" xfId="10112"/>
    <cellStyle name="Normal 3 4 2 3 8" xfId="10113"/>
    <cellStyle name="Normal 3 4 2 4" xfId="10114"/>
    <cellStyle name="Normal 3 4 2 4 2" xfId="10115"/>
    <cellStyle name="Normal 3 4 2 4 2 2" xfId="10116"/>
    <cellStyle name="Normal 3 4 2 4 2 2 2" xfId="10117"/>
    <cellStyle name="Normal 3 4 2 4 2 2 3" xfId="10118"/>
    <cellStyle name="Normal 3 4 2 4 2 3" xfId="10119"/>
    <cellStyle name="Normal 3 4 2 4 2 3 2" xfId="35207"/>
    <cellStyle name="Normal 3 4 2 4 2 4" xfId="10120"/>
    <cellStyle name="Normal 3 4 2 4 2 5" xfId="10121"/>
    <cellStyle name="Normal 3 4 2 4 2 6" xfId="10122"/>
    <cellStyle name="Normal 3 4 2 4 3" xfId="10123"/>
    <cellStyle name="Normal 3 4 2 4 3 2" xfId="10124"/>
    <cellStyle name="Normal 3 4 2 4 3 2 2" xfId="10125"/>
    <cellStyle name="Normal 3 4 2 4 3 2 3" xfId="10126"/>
    <cellStyle name="Normal 3 4 2 4 3 3" xfId="10127"/>
    <cellStyle name="Normal 3 4 2 4 3 3 2" xfId="35073"/>
    <cellStyle name="Normal 3 4 2 4 3 4" xfId="10128"/>
    <cellStyle name="Normal 3 4 2 4 3 5" xfId="10129"/>
    <cellStyle name="Normal 3 4 2 4 4" xfId="10130"/>
    <cellStyle name="Normal 3 4 2 4 4 2" xfId="10131"/>
    <cellStyle name="Normal 3 4 2 4 4 3" xfId="10132"/>
    <cellStyle name="Normal 3 4 2 4 5" xfId="10133"/>
    <cellStyle name="Normal 3 4 2 4 5 2" xfId="32508"/>
    <cellStyle name="Normal 3 4 2 4 6" xfId="10134"/>
    <cellStyle name="Normal 3 4 2 4 7" xfId="10135"/>
    <cellStyle name="Normal 3 4 2 4 8" xfId="10136"/>
    <cellStyle name="Normal 3 4 2 5" xfId="10137"/>
    <cellStyle name="Normal 3 4 2 5 2" xfId="10138"/>
    <cellStyle name="Normal 3 4 2 5 2 2" xfId="10139"/>
    <cellStyle name="Normal 3 4 2 5 2 3" xfId="10140"/>
    <cellStyle name="Normal 3 4 2 5 3" xfId="10141"/>
    <cellStyle name="Normal 3 4 2 5 3 2" xfId="32509"/>
    <cellStyle name="Normal 3 4 2 5 4" xfId="10142"/>
    <cellStyle name="Normal 3 4 2 5 5" xfId="10143"/>
    <cellStyle name="Normal 3 4 2 6" xfId="10144"/>
    <cellStyle name="Normal 3 4 2 6 2" xfId="10145"/>
    <cellStyle name="Normal 3 4 2 6 2 2" xfId="10146"/>
    <cellStyle name="Normal 3 4 2 6 2 3" xfId="10147"/>
    <cellStyle name="Normal 3 4 2 6 3" xfId="10148"/>
    <cellStyle name="Normal 3 4 2 6 3 2" xfId="32510"/>
    <cellStyle name="Normal 3 4 2 6 4" xfId="10149"/>
    <cellStyle name="Normal 3 4 2 6 5" xfId="10150"/>
    <cellStyle name="Normal 3 4 2 7" xfId="10151"/>
    <cellStyle name="Normal 3 4 2 7 2" xfId="10152"/>
    <cellStyle name="Normal 3 4 2 7 2 2" xfId="10153"/>
    <cellStyle name="Normal 3 4 2 7 2 3" xfId="10154"/>
    <cellStyle name="Normal 3 4 2 7 3" xfId="10155"/>
    <cellStyle name="Normal 3 4 2 7 3 2" xfId="32511"/>
    <cellStyle name="Normal 3 4 2 7 4" xfId="10156"/>
    <cellStyle name="Normal 3 4 2 7 5" xfId="10157"/>
    <cellStyle name="Normal 3 4 2 8" xfId="10158"/>
    <cellStyle name="Normal 3 4 2 8 2" xfId="10159"/>
    <cellStyle name="Normal 3 4 2 8 2 2" xfId="10160"/>
    <cellStyle name="Normal 3 4 2 8 2 3" xfId="10161"/>
    <cellStyle name="Normal 3 4 2 8 3" xfId="10162"/>
    <cellStyle name="Normal 3 4 2 8 3 2" xfId="32512"/>
    <cellStyle name="Normal 3 4 2 8 4" xfId="10163"/>
    <cellStyle name="Normal 3 4 2 8 5" xfId="10164"/>
    <cellStyle name="Normal 3 4 2 9" xfId="10165"/>
    <cellStyle name="Normal 3 4 2 9 2" xfId="10166"/>
    <cellStyle name="Normal 3 4 2 9 2 2" xfId="10167"/>
    <cellStyle name="Normal 3 4 2 9 2 3" xfId="10168"/>
    <cellStyle name="Normal 3 4 2 9 3" xfId="10169"/>
    <cellStyle name="Normal 3 4 2 9 3 2" xfId="32513"/>
    <cellStyle name="Normal 3 4 2 9 4" xfId="10170"/>
    <cellStyle name="Normal 3 4 2 9 5" xfId="10171"/>
    <cellStyle name="Normal 3 4 20" xfId="10172"/>
    <cellStyle name="Normal 3 4 20 2" xfId="10173"/>
    <cellStyle name="Normal 3 4 20 2 2" xfId="10174"/>
    <cellStyle name="Normal 3 4 20 2 2 2" xfId="10175"/>
    <cellStyle name="Normal 3 4 20 2 2 3" xfId="10176"/>
    <cellStyle name="Normal 3 4 20 2 3" xfId="10177"/>
    <cellStyle name="Normal 3 4 20 2 3 2" xfId="32515"/>
    <cellStyle name="Normal 3 4 20 2 4" xfId="10178"/>
    <cellStyle name="Normal 3 4 20 2 5" xfId="10179"/>
    <cellStyle name="Normal 3 4 20 3" xfId="10180"/>
    <cellStyle name="Normal 3 4 20 3 2" xfId="10181"/>
    <cellStyle name="Normal 3 4 20 3 3" xfId="10182"/>
    <cellStyle name="Normal 3 4 20 4" xfId="10183"/>
    <cellStyle name="Normal 3 4 20 4 2" xfId="32514"/>
    <cellStyle name="Normal 3 4 20 5" xfId="10184"/>
    <cellStyle name="Normal 3 4 20 6" xfId="10185"/>
    <cellStyle name="Normal 3 4 21" xfId="10186"/>
    <cellStyle name="Normal 3 4 21 2" xfId="10187"/>
    <cellStyle name="Normal 3 4 21 2 2" xfId="10188"/>
    <cellStyle name="Normal 3 4 21 2 2 2" xfId="10189"/>
    <cellStyle name="Normal 3 4 21 2 2 3" xfId="10190"/>
    <cellStyle name="Normal 3 4 21 2 3" xfId="10191"/>
    <cellStyle name="Normal 3 4 21 2 3 2" xfId="32517"/>
    <cellStyle name="Normal 3 4 21 2 4" xfId="10192"/>
    <cellStyle name="Normal 3 4 21 2 5" xfId="10193"/>
    <cellStyle name="Normal 3 4 21 3" xfId="10194"/>
    <cellStyle name="Normal 3 4 21 3 2" xfId="10195"/>
    <cellStyle name="Normal 3 4 21 3 3" xfId="10196"/>
    <cellStyle name="Normal 3 4 21 4" xfId="10197"/>
    <cellStyle name="Normal 3 4 21 4 2" xfId="32516"/>
    <cellStyle name="Normal 3 4 21 5" xfId="10198"/>
    <cellStyle name="Normal 3 4 21 6" xfId="10199"/>
    <cellStyle name="Normal 3 4 22" xfId="10200"/>
    <cellStyle name="Normal 3 4 22 2" xfId="10201"/>
    <cellStyle name="Normal 3 4 22 2 2" xfId="10202"/>
    <cellStyle name="Normal 3 4 22 2 2 2" xfId="10203"/>
    <cellStyle name="Normal 3 4 22 2 2 3" xfId="10204"/>
    <cellStyle name="Normal 3 4 22 2 3" xfId="10205"/>
    <cellStyle name="Normal 3 4 22 2 3 2" xfId="32519"/>
    <cellStyle name="Normal 3 4 22 2 4" xfId="10206"/>
    <cellStyle name="Normal 3 4 22 2 5" xfId="10207"/>
    <cellStyle name="Normal 3 4 22 3" xfId="10208"/>
    <cellStyle name="Normal 3 4 22 3 2" xfId="10209"/>
    <cellStyle name="Normal 3 4 22 3 3" xfId="10210"/>
    <cellStyle name="Normal 3 4 22 4" xfId="10211"/>
    <cellStyle name="Normal 3 4 22 4 2" xfId="32518"/>
    <cellStyle name="Normal 3 4 22 5" xfId="10212"/>
    <cellStyle name="Normal 3 4 22 6" xfId="10213"/>
    <cellStyle name="Normal 3 4 23" xfId="10214"/>
    <cellStyle name="Normal 3 4 23 2" xfId="10215"/>
    <cellStyle name="Normal 3 4 23 2 2" xfId="10216"/>
    <cellStyle name="Normal 3 4 23 2 3" xfId="10217"/>
    <cellStyle name="Normal 3 4 23 3" xfId="10218"/>
    <cellStyle name="Normal 3 4 23 3 2" xfId="34012"/>
    <cellStyle name="Normal 3 4 23 4" xfId="10219"/>
    <cellStyle name="Normal 3 4 23 5" xfId="10220"/>
    <cellStyle name="Normal 3 4 24" xfId="10221"/>
    <cellStyle name="Normal 3 4 24 2" xfId="10222"/>
    <cellStyle name="Normal 3 4 24 2 2" xfId="10223"/>
    <cellStyle name="Normal 3 4 24 2 3" xfId="10224"/>
    <cellStyle name="Normal 3 4 24 3" xfId="10225"/>
    <cellStyle name="Normal 3 4 24 4" xfId="10226"/>
    <cellStyle name="Normal 3 4 24 5" xfId="10227"/>
    <cellStyle name="Normal 3 4 25" xfId="10228"/>
    <cellStyle name="Normal 3 4 25 2" xfId="10229"/>
    <cellStyle name="Normal 3 4 25 3" xfId="10230"/>
    <cellStyle name="Normal 3 4 26" xfId="10231"/>
    <cellStyle name="Normal 3 4 26 2" xfId="32474"/>
    <cellStyle name="Normal 3 4 27" xfId="10232"/>
    <cellStyle name="Normal 3 4 28" xfId="10233"/>
    <cellStyle name="Normal 3 4 29" xfId="10234"/>
    <cellStyle name="Normal 3 4 3" xfId="10235"/>
    <cellStyle name="Normal 3 4 3 2" xfId="10236"/>
    <cellStyle name="Normal 3 4 3 2 2" xfId="10237"/>
    <cellStyle name="Normal 3 4 3 2 2 2" xfId="10238"/>
    <cellStyle name="Normal 3 4 3 2 2 3" xfId="10239"/>
    <cellStyle name="Normal 3 4 3 2 3" xfId="10240"/>
    <cellStyle name="Normal 3 4 3 2 3 2" xfId="33409"/>
    <cellStyle name="Normal 3 4 3 2 4" xfId="10241"/>
    <cellStyle name="Normal 3 4 3 2 5" xfId="10242"/>
    <cellStyle name="Normal 3 4 3 3" xfId="10243"/>
    <cellStyle name="Normal 3 4 3 3 2" xfId="10244"/>
    <cellStyle name="Normal 3 4 3 3 2 2" xfId="10245"/>
    <cellStyle name="Normal 3 4 3 3 2 3" xfId="10246"/>
    <cellStyle name="Normal 3 4 3 3 3" xfId="10247"/>
    <cellStyle name="Normal 3 4 3 3 3 2" xfId="34940"/>
    <cellStyle name="Normal 3 4 3 3 4" xfId="10248"/>
    <cellStyle name="Normal 3 4 3 3 5" xfId="10249"/>
    <cellStyle name="Normal 3 4 3 4" xfId="10250"/>
    <cellStyle name="Normal 3 4 3 4 2" xfId="10251"/>
    <cellStyle name="Normal 3 4 3 4 3" xfId="10252"/>
    <cellStyle name="Normal 3 4 3 5" xfId="10253"/>
    <cellStyle name="Normal 3 4 3 5 2" xfId="32520"/>
    <cellStyle name="Normal 3 4 3 6" xfId="10254"/>
    <cellStyle name="Normal 3 4 3 7" xfId="10255"/>
    <cellStyle name="Normal 3 4 3 8" xfId="10256"/>
    <cellStyle name="Normal 3 4 4" xfId="10257"/>
    <cellStyle name="Normal 3 4 4 2" xfId="10258"/>
    <cellStyle name="Normal 3 4 4 2 2" xfId="10259"/>
    <cellStyle name="Normal 3 4 4 2 2 2" xfId="10260"/>
    <cellStyle name="Normal 3 4 4 2 2 3" xfId="10261"/>
    <cellStyle name="Normal 3 4 4 2 3" xfId="10262"/>
    <cellStyle name="Normal 3 4 4 2 4" xfId="10263"/>
    <cellStyle name="Normal 3 4 4 2 5" xfId="10264"/>
    <cellStyle name="Normal 3 4 4 3" xfId="10265"/>
    <cellStyle name="Normal 3 4 4 3 2" xfId="10266"/>
    <cellStyle name="Normal 3 4 4 3 3" xfId="10267"/>
    <cellStyle name="Normal 3 4 4 4" xfId="10268"/>
    <cellStyle name="Normal 3 4 4 4 2" xfId="32521"/>
    <cellStyle name="Normal 3 4 4 5" xfId="10269"/>
    <cellStyle name="Normal 3 4 4 6" xfId="10270"/>
    <cellStyle name="Normal 3 4 4 7" xfId="10271"/>
    <cellStyle name="Normal 3 4 5" xfId="10272"/>
    <cellStyle name="Normal 3 4 5 2" xfId="10273"/>
    <cellStyle name="Normal 3 4 5 2 2" xfId="10274"/>
    <cellStyle name="Normal 3 4 5 2 3" xfId="10275"/>
    <cellStyle name="Normal 3 4 5 3" xfId="10276"/>
    <cellStyle name="Normal 3 4 5 3 2" xfId="32522"/>
    <cellStyle name="Normal 3 4 5 4" xfId="10277"/>
    <cellStyle name="Normal 3 4 5 5" xfId="10278"/>
    <cellStyle name="Normal 3 4 5 6" xfId="10279"/>
    <cellStyle name="Normal 3 4 6" xfId="10280"/>
    <cellStyle name="Normal 3 4 6 2" xfId="10281"/>
    <cellStyle name="Normal 3 4 6 2 2" xfId="10282"/>
    <cellStyle name="Normal 3 4 6 2 3" xfId="10283"/>
    <cellStyle name="Normal 3 4 6 3" xfId="10284"/>
    <cellStyle name="Normal 3 4 6 3 2" xfId="32523"/>
    <cellStyle name="Normal 3 4 6 4" xfId="10285"/>
    <cellStyle name="Normal 3 4 6 5" xfId="10286"/>
    <cellStyle name="Normal 3 4 6 6" xfId="10287"/>
    <cellStyle name="Normal 3 4 7" xfId="10288"/>
    <cellStyle name="Normal 3 4 7 2" xfId="10289"/>
    <cellStyle name="Normal 3 4 7 2 2" xfId="10290"/>
    <cellStyle name="Normal 3 4 7 2 3" xfId="10291"/>
    <cellStyle name="Normal 3 4 7 3" xfId="10292"/>
    <cellStyle name="Normal 3 4 7 3 2" xfId="32524"/>
    <cellStyle name="Normal 3 4 7 4" xfId="10293"/>
    <cellStyle name="Normal 3 4 7 5" xfId="10294"/>
    <cellStyle name="Normal 3 4 7 6" xfId="10295"/>
    <cellStyle name="Normal 3 4 8" xfId="10296"/>
    <cellStyle name="Normal 3 4 8 2" xfId="10297"/>
    <cellStyle name="Normal 3 4 8 2 2" xfId="10298"/>
    <cellStyle name="Normal 3 4 8 2 2 2" xfId="10299"/>
    <cellStyle name="Normal 3 4 8 2 2 3" xfId="10300"/>
    <cellStyle name="Normal 3 4 8 2 3" xfId="10301"/>
    <cellStyle name="Normal 3 4 8 2 3 2" xfId="32526"/>
    <cellStyle name="Normal 3 4 8 2 4" xfId="10302"/>
    <cellStyle name="Normal 3 4 8 2 5" xfId="10303"/>
    <cellStyle name="Normal 3 4 8 3" xfId="10304"/>
    <cellStyle name="Normal 3 4 8 3 2" xfId="10305"/>
    <cellStyle name="Normal 3 4 8 3 3" xfId="10306"/>
    <cellStyle name="Normal 3 4 8 4" xfId="10307"/>
    <cellStyle name="Normal 3 4 8 4 2" xfId="32525"/>
    <cellStyle name="Normal 3 4 8 5" xfId="10308"/>
    <cellStyle name="Normal 3 4 8 6" xfId="10309"/>
    <cellStyle name="Normal 3 4 9" xfId="10310"/>
    <cellStyle name="Normal 3 4 9 2" xfId="10311"/>
    <cellStyle name="Normal 3 4 9 2 2" xfId="10312"/>
    <cellStyle name="Normal 3 4 9 2 2 2" xfId="10313"/>
    <cellStyle name="Normal 3 4 9 2 2 3" xfId="10314"/>
    <cellStyle name="Normal 3 4 9 2 3" xfId="10315"/>
    <cellStyle name="Normal 3 4 9 2 3 2" xfId="32528"/>
    <cellStyle name="Normal 3 4 9 2 4" xfId="10316"/>
    <cellStyle name="Normal 3 4 9 2 5" xfId="10317"/>
    <cellStyle name="Normal 3 4 9 3" xfId="10318"/>
    <cellStyle name="Normal 3 4 9 3 2" xfId="10319"/>
    <cellStyle name="Normal 3 4 9 3 3" xfId="10320"/>
    <cellStyle name="Normal 3 4 9 4" xfId="10321"/>
    <cellStyle name="Normal 3 4 9 4 2" xfId="32527"/>
    <cellStyle name="Normal 3 4 9 5" xfId="10322"/>
    <cellStyle name="Normal 3 4 9 6" xfId="10323"/>
    <cellStyle name="Normal 3 40" xfId="10324"/>
    <cellStyle name="Normal 3 40 2" xfId="10325"/>
    <cellStyle name="Normal 3 40 2 2" xfId="10326"/>
    <cellStyle name="Normal 3 40 2 2 2" xfId="10327"/>
    <cellStyle name="Normal 3 40 2 2 3" xfId="10328"/>
    <cellStyle name="Normal 3 40 2 3" xfId="10329"/>
    <cellStyle name="Normal 3 40 2 3 2" xfId="34157"/>
    <cellStyle name="Normal 3 40 2 4" xfId="10330"/>
    <cellStyle name="Normal 3 40 2 5" xfId="10331"/>
    <cellStyle name="Normal 3 40 3" xfId="10332"/>
    <cellStyle name="Normal 3 40 3 2" xfId="10333"/>
    <cellStyle name="Normal 3 40 3 3" xfId="10334"/>
    <cellStyle name="Normal 3 40 4" xfId="10335"/>
    <cellStyle name="Normal 3 40 5" xfId="10336"/>
    <cellStyle name="Normal 3 41" xfId="10337"/>
    <cellStyle name="Normal 3 41 10" xfId="10338"/>
    <cellStyle name="Normal 3 41 2" xfId="10339"/>
    <cellStyle name="Normal 3 41 2 2" xfId="10340"/>
    <cellStyle name="Normal 3 41 2 2 2" xfId="10341"/>
    <cellStyle name="Normal 3 41 2 2 2 2" xfId="10342"/>
    <cellStyle name="Normal 3 41 2 2 2 3" xfId="10343"/>
    <cellStyle name="Normal 3 41 2 2 3" xfId="10344"/>
    <cellStyle name="Normal 3 41 2 2 3 2" xfId="34249"/>
    <cellStyle name="Normal 3 41 2 2 4" xfId="10345"/>
    <cellStyle name="Normal 3 41 2 2 5" xfId="10346"/>
    <cellStyle name="Normal 3 41 2 3" xfId="10347"/>
    <cellStyle name="Normal 3 41 2 3 2" xfId="10348"/>
    <cellStyle name="Normal 3 41 2 3 3" xfId="10349"/>
    <cellStyle name="Normal 3 41 2 4" xfId="10350"/>
    <cellStyle name="Normal 3 41 2 4 2" xfId="34155"/>
    <cellStyle name="Normal 3 41 2 5" xfId="10351"/>
    <cellStyle name="Normal 3 41 2 6" xfId="10352"/>
    <cellStyle name="Normal 3 41 3" xfId="10353"/>
    <cellStyle name="Normal 3 41 3 2" xfId="10354"/>
    <cellStyle name="Normal 3 41 3 2 2" xfId="10355"/>
    <cellStyle name="Normal 3 41 3 2 2 2" xfId="10356"/>
    <cellStyle name="Normal 3 41 3 2 2 2 2" xfId="10357"/>
    <cellStyle name="Normal 3 41 3 2 2 2 3" xfId="10358"/>
    <cellStyle name="Normal 3 41 3 2 2 3" xfId="10359"/>
    <cellStyle name="Normal 3 41 3 2 2 3 2" xfId="34861"/>
    <cellStyle name="Normal 3 41 3 2 2 4" xfId="10360"/>
    <cellStyle name="Normal 3 41 3 2 2 5" xfId="10361"/>
    <cellStyle name="Normal 3 41 3 2 3" xfId="10362"/>
    <cellStyle name="Normal 3 41 3 2 3 2" xfId="10363"/>
    <cellStyle name="Normal 3 41 3 2 3 3" xfId="10364"/>
    <cellStyle name="Normal 3 41 3 2 4" xfId="10365"/>
    <cellStyle name="Normal 3 41 3 2 4 2" xfId="34817"/>
    <cellStyle name="Normal 3 41 3 2 5" xfId="10366"/>
    <cellStyle name="Normal 3 41 3 2 6" xfId="10367"/>
    <cellStyle name="Normal 3 41 3 3" xfId="10368"/>
    <cellStyle name="Normal 3 41 3 3 2" xfId="10369"/>
    <cellStyle name="Normal 3 41 3 3 2 2" xfId="10370"/>
    <cellStyle name="Normal 3 41 3 3 2 3" xfId="10371"/>
    <cellStyle name="Normal 3 41 3 3 3" xfId="10372"/>
    <cellStyle name="Normal 3 41 3 3 3 2" xfId="34560"/>
    <cellStyle name="Normal 3 41 3 3 4" xfId="10373"/>
    <cellStyle name="Normal 3 41 3 3 5" xfId="10374"/>
    <cellStyle name="Normal 3 41 3 4" xfId="10375"/>
    <cellStyle name="Normal 3 41 3 4 2" xfId="10376"/>
    <cellStyle name="Normal 3 41 3 4 3" xfId="10377"/>
    <cellStyle name="Normal 3 41 3 5" xfId="10378"/>
    <cellStyle name="Normal 3 41 3 5 2" xfId="34154"/>
    <cellStyle name="Normal 3 41 3 6" xfId="10379"/>
    <cellStyle name="Normal 3 41 3 7" xfId="10380"/>
    <cellStyle name="Normal 3 41 4" xfId="10381"/>
    <cellStyle name="Normal 3 41 4 2" xfId="10382"/>
    <cellStyle name="Normal 3 41 4 2 2" xfId="10383"/>
    <cellStyle name="Normal 3 41 4 2 2 2" xfId="10384"/>
    <cellStyle name="Normal 3 41 4 2 2 3" xfId="10385"/>
    <cellStyle name="Normal 3 41 4 2 3" xfId="10386"/>
    <cellStyle name="Normal 3 41 4 2 3 2" xfId="34561"/>
    <cellStyle name="Normal 3 41 4 2 4" xfId="10387"/>
    <cellStyle name="Normal 3 41 4 2 5" xfId="10388"/>
    <cellStyle name="Normal 3 41 4 3" xfId="10389"/>
    <cellStyle name="Normal 3 41 4 3 2" xfId="10390"/>
    <cellStyle name="Normal 3 41 4 3 3" xfId="10391"/>
    <cellStyle name="Normal 3 41 4 4" xfId="10392"/>
    <cellStyle name="Normal 3 41 4 4 2" xfId="34153"/>
    <cellStyle name="Normal 3 41 4 5" xfId="10393"/>
    <cellStyle name="Normal 3 41 4 6" xfId="10394"/>
    <cellStyle name="Normal 3 41 5" xfId="10395"/>
    <cellStyle name="Normal 3 41 5 2" xfId="10396"/>
    <cellStyle name="Normal 3 41 5 2 2" xfId="10397"/>
    <cellStyle name="Normal 3 41 5 2 3" xfId="10398"/>
    <cellStyle name="Normal 3 41 5 3" xfId="10399"/>
    <cellStyle name="Normal 3 41 5 3 2" xfId="34156"/>
    <cellStyle name="Normal 3 41 5 4" xfId="10400"/>
    <cellStyle name="Normal 3 41 5 5" xfId="10401"/>
    <cellStyle name="Normal 3 41 6" xfId="10402"/>
    <cellStyle name="Normal 3 41 6 2" xfId="10403"/>
    <cellStyle name="Normal 3 41 6 2 2" xfId="10404"/>
    <cellStyle name="Normal 3 41 6 2 3" xfId="10405"/>
    <cellStyle name="Normal 3 41 6 3" xfId="10406"/>
    <cellStyle name="Normal 3 41 6 4" xfId="10407"/>
    <cellStyle name="Normal 3 41 6 5" xfId="10408"/>
    <cellStyle name="Normal 3 41 7" xfId="10409"/>
    <cellStyle name="Normal 3 41 7 2" xfId="10410"/>
    <cellStyle name="Normal 3 41 7 3" xfId="10411"/>
    <cellStyle name="Normal 3 41 8" xfId="10412"/>
    <cellStyle name="Normal 3 41 9" xfId="10413"/>
    <cellStyle name="Normal 3 42" xfId="10414"/>
    <cellStyle name="Normal 3 42 2" xfId="10415"/>
    <cellStyle name="Normal 3 42 2 2" xfId="10416"/>
    <cellStyle name="Normal 3 42 2 2 2" xfId="10417"/>
    <cellStyle name="Normal 3 42 2 2 3" xfId="10418"/>
    <cellStyle name="Normal 3 42 2 3" xfId="10419"/>
    <cellStyle name="Normal 3 42 2 3 2" xfId="34927"/>
    <cellStyle name="Normal 3 42 2 4" xfId="10420"/>
    <cellStyle name="Normal 3 42 2 5" xfId="10421"/>
    <cellStyle name="Normal 3 42 3" xfId="10422"/>
    <cellStyle name="Normal 3 42 3 2" xfId="10423"/>
    <cellStyle name="Normal 3 42 3 3" xfId="10424"/>
    <cellStyle name="Normal 3 42 4" xfId="10425"/>
    <cellStyle name="Normal 3 42 4 2" xfId="34111"/>
    <cellStyle name="Normal 3 42 5" xfId="10426"/>
    <cellStyle name="Normal 3 42 6" xfId="10427"/>
    <cellStyle name="Normal 3 43" xfId="10428"/>
    <cellStyle name="Normal 3 43 2" xfId="10429"/>
    <cellStyle name="Normal 3 43 2 2" xfId="10430"/>
    <cellStyle name="Normal 3 43 2 2 2" xfId="10431"/>
    <cellStyle name="Normal 3 43 2 2 2 2" xfId="10432"/>
    <cellStyle name="Normal 3 43 2 2 2 3" xfId="10433"/>
    <cellStyle name="Normal 3 43 2 2 3" xfId="10434"/>
    <cellStyle name="Normal 3 43 2 2 3 2" xfId="34889"/>
    <cellStyle name="Normal 3 43 2 2 4" xfId="10435"/>
    <cellStyle name="Normal 3 43 2 2 5" xfId="10436"/>
    <cellStyle name="Normal 3 43 2 3" xfId="10437"/>
    <cellStyle name="Normal 3 43 2 3 2" xfId="10438"/>
    <cellStyle name="Normal 3 43 2 3 3" xfId="10439"/>
    <cellStyle name="Normal 3 43 2 4" xfId="10440"/>
    <cellStyle name="Normal 3 43 2 4 2" xfId="34916"/>
    <cellStyle name="Normal 3 43 2 5" xfId="10441"/>
    <cellStyle name="Normal 3 43 2 6" xfId="10442"/>
    <cellStyle name="Normal 3 43 3" xfId="10443"/>
    <cellStyle name="Normal 3 43 3 2" xfId="10444"/>
    <cellStyle name="Normal 3 43 3 2 2" xfId="10445"/>
    <cellStyle name="Normal 3 43 3 2 3" xfId="10446"/>
    <cellStyle name="Normal 3 43 3 3" xfId="10447"/>
    <cellStyle name="Normal 3 43 3 3 2" xfId="34562"/>
    <cellStyle name="Normal 3 43 3 4" xfId="10448"/>
    <cellStyle name="Normal 3 43 3 5" xfId="10449"/>
    <cellStyle name="Normal 3 43 4" xfId="10450"/>
    <cellStyle name="Normal 3 43 4 2" xfId="10451"/>
    <cellStyle name="Normal 3 43 4 3" xfId="10452"/>
    <cellStyle name="Normal 3 43 5" xfId="10453"/>
    <cellStyle name="Normal 3 43 5 2" xfId="34110"/>
    <cellStyle name="Normal 3 43 6" xfId="10454"/>
    <cellStyle name="Normal 3 43 7" xfId="10455"/>
    <cellStyle name="Normal 3 44" xfId="10456"/>
    <cellStyle name="Normal 3 44 2" xfId="10457"/>
    <cellStyle name="Normal 3 44 2 2" xfId="10458"/>
    <cellStyle name="Normal 3 44 2 2 2" xfId="10459"/>
    <cellStyle name="Normal 3 44 2 2 3" xfId="10460"/>
    <cellStyle name="Normal 3 44 2 3" xfId="10461"/>
    <cellStyle name="Normal 3 44 2 3 2" xfId="34177"/>
    <cellStyle name="Normal 3 44 2 4" xfId="10462"/>
    <cellStyle name="Normal 3 44 2 5" xfId="10463"/>
    <cellStyle name="Normal 3 44 3" xfId="10464"/>
    <cellStyle name="Normal 3 44 3 2" xfId="10465"/>
    <cellStyle name="Normal 3 44 3 2 2" xfId="10466"/>
    <cellStyle name="Normal 3 44 3 2 3" xfId="10467"/>
    <cellStyle name="Normal 3 44 3 3" xfId="10468"/>
    <cellStyle name="Normal 3 44 3 3 2" xfId="34921"/>
    <cellStyle name="Normal 3 44 3 4" xfId="10469"/>
    <cellStyle name="Normal 3 44 3 5" xfId="10470"/>
    <cellStyle name="Normal 3 44 4" xfId="10471"/>
    <cellStyle name="Normal 3 44 4 2" xfId="10472"/>
    <cellStyle name="Normal 3 44 4 3" xfId="10473"/>
    <cellStyle name="Normal 3 44 5" xfId="10474"/>
    <cellStyle name="Normal 3 44 5 2" xfId="34116"/>
    <cellStyle name="Normal 3 44 6" xfId="10475"/>
    <cellStyle name="Normal 3 44 7" xfId="10476"/>
    <cellStyle name="Normal 3 45" xfId="10477"/>
    <cellStyle name="Normal 3 45 2" xfId="10478"/>
    <cellStyle name="Normal 3 45 2 2" xfId="10479"/>
    <cellStyle name="Normal 3 45 2 3" xfId="10480"/>
    <cellStyle name="Normal 3 45 3" xfId="10481"/>
    <cellStyle name="Normal 3 45 3 2" xfId="32415"/>
    <cellStyle name="Normal 3 45 4" xfId="10482"/>
    <cellStyle name="Normal 3 45 5" xfId="10483"/>
    <cellStyle name="Normal 3 46" xfId="10484"/>
    <cellStyle name="Normal 3 46 2" xfId="10485"/>
    <cellStyle name="Normal 3 47" xfId="10486"/>
    <cellStyle name="Normal 3 47 2" xfId="32411"/>
    <cellStyle name="Normal 3 48" xfId="10487"/>
    <cellStyle name="Normal 3 48 2" xfId="10488"/>
    <cellStyle name="Normal 3 49" xfId="10489"/>
    <cellStyle name="Normal 3 5" xfId="10490"/>
    <cellStyle name="Normal 3 5 10" xfId="10491"/>
    <cellStyle name="Normal 3 5 10 2" xfId="10492"/>
    <cellStyle name="Normal 3 5 10 2 2" xfId="10493"/>
    <cellStyle name="Normal 3 5 10 2 2 2" xfId="10494"/>
    <cellStyle name="Normal 3 5 10 2 2 3" xfId="10495"/>
    <cellStyle name="Normal 3 5 10 2 3" xfId="10496"/>
    <cellStyle name="Normal 3 5 10 2 3 2" xfId="34818"/>
    <cellStyle name="Normal 3 5 10 2 4" xfId="10497"/>
    <cellStyle name="Normal 3 5 10 2 5" xfId="10498"/>
    <cellStyle name="Normal 3 5 10 3" xfId="10499"/>
    <cellStyle name="Normal 3 5 10 3 2" xfId="10500"/>
    <cellStyle name="Normal 3 5 10 3 3" xfId="10501"/>
    <cellStyle name="Normal 3 5 10 4" xfId="10502"/>
    <cellStyle name="Normal 3 5 10 4 2" xfId="33410"/>
    <cellStyle name="Normal 3 5 10 5" xfId="10503"/>
    <cellStyle name="Normal 3 5 10 6" xfId="10504"/>
    <cellStyle name="Normal 3 5 11" xfId="10505"/>
    <cellStyle name="Normal 3 5 11 2" xfId="10506"/>
    <cellStyle name="Normal 3 5 11 2 2" xfId="10507"/>
    <cellStyle name="Normal 3 5 11 2 2 2" xfId="10508"/>
    <cellStyle name="Normal 3 5 11 2 2 3" xfId="10509"/>
    <cellStyle name="Normal 3 5 11 2 3" xfId="10510"/>
    <cellStyle name="Normal 3 5 11 2 3 2" xfId="34487"/>
    <cellStyle name="Normal 3 5 11 2 4" xfId="10511"/>
    <cellStyle name="Normal 3 5 11 2 5" xfId="10512"/>
    <cellStyle name="Normal 3 5 11 3" xfId="10513"/>
    <cellStyle name="Normal 3 5 11 3 2" xfId="10514"/>
    <cellStyle name="Normal 3 5 11 3 3" xfId="10515"/>
    <cellStyle name="Normal 3 5 11 4" xfId="10516"/>
    <cellStyle name="Normal 3 5 11 4 2" xfId="33411"/>
    <cellStyle name="Normal 3 5 11 5" xfId="10517"/>
    <cellStyle name="Normal 3 5 11 6" xfId="10518"/>
    <cellStyle name="Normal 3 5 12" xfId="10519"/>
    <cellStyle name="Normal 3 5 12 2" xfId="10520"/>
    <cellStyle name="Normal 3 5 12 2 2" xfId="10521"/>
    <cellStyle name="Normal 3 5 12 2 2 2" xfId="10522"/>
    <cellStyle name="Normal 3 5 12 2 2 3" xfId="10523"/>
    <cellStyle name="Normal 3 5 12 2 3" xfId="10524"/>
    <cellStyle name="Normal 3 5 12 2 3 2" xfId="34203"/>
    <cellStyle name="Normal 3 5 12 2 4" xfId="10525"/>
    <cellStyle name="Normal 3 5 12 2 5" xfId="10526"/>
    <cellStyle name="Normal 3 5 12 3" xfId="10527"/>
    <cellStyle name="Normal 3 5 12 3 2" xfId="10528"/>
    <cellStyle name="Normal 3 5 12 3 3" xfId="10529"/>
    <cellStyle name="Normal 3 5 12 4" xfId="10530"/>
    <cellStyle name="Normal 3 5 12 4 2" xfId="33412"/>
    <cellStyle name="Normal 3 5 12 5" xfId="10531"/>
    <cellStyle name="Normal 3 5 12 6" xfId="10532"/>
    <cellStyle name="Normal 3 5 13" xfId="10533"/>
    <cellStyle name="Normal 3 5 13 2" xfId="10534"/>
    <cellStyle name="Normal 3 5 13 2 2" xfId="10535"/>
    <cellStyle name="Normal 3 5 13 2 2 2" xfId="10536"/>
    <cellStyle name="Normal 3 5 13 2 2 3" xfId="10537"/>
    <cellStyle name="Normal 3 5 13 2 3" xfId="10538"/>
    <cellStyle name="Normal 3 5 13 2 3 2" xfId="34204"/>
    <cellStyle name="Normal 3 5 13 2 4" xfId="10539"/>
    <cellStyle name="Normal 3 5 13 2 5" xfId="10540"/>
    <cellStyle name="Normal 3 5 13 3" xfId="10541"/>
    <cellStyle name="Normal 3 5 13 3 2" xfId="10542"/>
    <cellStyle name="Normal 3 5 13 3 3" xfId="10543"/>
    <cellStyle name="Normal 3 5 13 4" xfId="10544"/>
    <cellStyle name="Normal 3 5 13 4 2" xfId="33413"/>
    <cellStyle name="Normal 3 5 13 5" xfId="10545"/>
    <cellStyle name="Normal 3 5 13 6" xfId="10546"/>
    <cellStyle name="Normal 3 5 14" xfId="10547"/>
    <cellStyle name="Normal 3 5 14 2" xfId="10548"/>
    <cellStyle name="Normal 3 5 14 2 2" xfId="10549"/>
    <cellStyle name="Normal 3 5 14 2 2 2" xfId="10550"/>
    <cellStyle name="Normal 3 5 14 2 2 3" xfId="10551"/>
    <cellStyle name="Normal 3 5 14 2 3" xfId="10552"/>
    <cellStyle name="Normal 3 5 14 2 3 2" xfId="34205"/>
    <cellStyle name="Normal 3 5 14 2 4" xfId="10553"/>
    <cellStyle name="Normal 3 5 14 2 5" xfId="10554"/>
    <cellStyle name="Normal 3 5 14 3" xfId="10555"/>
    <cellStyle name="Normal 3 5 14 3 2" xfId="10556"/>
    <cellStyle name="Normal 3 5 14 3 3" xfId="10557"/>
    <cellStyle name="Normal 3 5 14 4" xfId="10558"/>
    <cellStyle name="Normal 3 5 14 4 2" xfId="33414"/>
    <cellStyle name="Normal 3 5 14 5" xfId="10559"/>
    <cellStyle name="Normal 3 5 14 6" xfId="10560"/>
    <cellStyle name="Normal 3 5 15" xfId="10561"/>
    <cellStyle name="Normal 3 5 15 2" xfId="10562"/>
    <cellStyle name="Normal 3 5 15 2 2" xfId="10563"/>
    <cellStyle name="Normal 3 5 15 2 2 2" xfId="10564"/>
    <cellStyle name="Normal 3 5 15 2 2 3" xfId="10565"/>
    <cellStyle name="Normal 3 5 15 2 3" xfId="10566"/>
    <cellStyle name="Normal 3 5 15 2 3 2" xfId="34195"/>
    <cellStyle name="Normal 3 5 15 2 4" xfId="10567"/>
    <cellStyle name="Normal 3 5 15 2 5" xfId="10568"/>
    <cellStyle name="Normal 3 5 15 3" xfId="10569"/>
    <cellStyle name="Normal 3 5 15 3 2" xfId="10570"/>
    <cellStyle name="Normal 3 5 15 3 3" xfId="10571"/>
    <cellStyle name="Normal 3 5 15 4" xfId="10572"/>
    <cellStyle name="Normal 3 5 15 4 2" xfId="33415"/>
    <cellStyle name="Normal 3 5 15 5" xfId="10573"/>
    <cellStyle name="Normal 3 5 15 6" xfId="10574"/>
    <cellStyle name="Normal 3 5 16" xfId="10575"/>
    <cellStyle name="Normal 3 5 16 2" xfId="10576"/>
    <cellStyle name="Normal 3 5 16 2 2" xfId="10577"/>
    <cellStyle name="Normal 3 5 16 2 2 2" xfId="10578"/>
    <cellStyle name="Normal 3 5 16 2 2 3" xfId="10579"/>
    <cellStyle name="Normal 3 5 16 2 3" xfId="10580"/>
    <cellStyle name="Normal 3 5 16 2 3 2" xfId="34206"/>
    <cellStyle name="Normal 3 5 16 2 4" xfId="10581"/>
    <cellStyle name="Normal 3 5 16 2 5" xfId="10582"/>
    <cellStyle name="Normal 3 5 16 3" xfId="10583"/>
    <cellStyle name="Normal 3 5 16 3 2" xfId="10584"/>
    <cellStyle name="Normal 3 5 16 3 3" xfId="10585"/>
    <cellStyle name="Normal 3 5 16 4" xfId="10586"/>
    <cellStyle name="Normal 3 5 16 4 2" xfId="33416"/>
    <cellStyle name="Normal 3 5 16 5" xfId="10587"/>
    <cellStyle name="Normal 3 5 16 6" xfId="10588"/>
    <cellStyle name="Normal 3 5 17" xfId="10589"/>
    <cellStyle name="Normal 3 5 17 2" xfId="10590"/>
    <cellStyle name="Normal 3 5 17 2 2" xfId="10591"/>
    <cellStyle name="Normal 3 5 17 2 2 2" xfId="10592"/>
    <cellStyle name="Normal 3 5 17 2 2 3" xfId="10593"/>
    <cellStyle name="Normal 3 5 17 2 3" xfId="10594"/>
    <cellStyle name="Normal 3 5 17 2 3 2" xfId="34196"/>
    <cellStyle name="Normal 3 5 17 2 4" xfId="10595"/>
    <cellStyle name="Normal 3 5 17 2 5" xfId="10596"/>
    <cellStyle name="Normal 3 5 17 3" xfId="10597"/>
    <cellStyle name="Normal 3 5 17 3 2" xfId="10598"/>
    <cellStyle name="Normal 3 5 17 3 3" xfId="10599"/>
    <cellStyle name="Normal 3 5 17 4" xfId="10600"/>
    <cellStyle name="Normal 3 5 17 4 2" xfId="33417"/>
    <cellStyle name="Normal 3 5 17 5" xfId="10601"/>
    <cellStyle name="Normal 3 5 17 6" xfId="10602"/>
    <cellStyle name="Normal 3 5 18" xfId="10603"/>
    <cellStyle name="Normal 3 5 18 2" xfId="10604"/>
    <cellStyle name="Normal 3 5 18 2 2" xfId="10605"/>
    <cellStyle name="Normal 3 5 18 2 2 2" xfId="10606"/>
    <cellStyle name="Normal 3 5 18 2 2 3" xfId="10607"/>
    <cellStyle name="Normal 3 5 18 2 3" xfId="10608"/>
    <cellStyle name="Normal 3 5 18 2 3 2" xfId="34563"/>
    <cellStyle name="Normal 3 5 18 2 4" xfId="10609"/>
    <cellStyle name="Normal 3 5 18 2 5" xfId="10610"/>
    <cellStyle name="Normal 3 5 18 3" xfId="10611"/>
    <cellStyle name="Normal 3 5 18 3 2" xfId="10612"/>
    <cellStyle name="Normal 3 5 18 3 3" xfId="10613"/>
    <cellStyle name="Normal 3 5 18 4" xfId="10614"/>
    <cellStyle name="Normal 3 5 18 4 2" xfId="33418"/>
    <cellStyle name="Normal 3 5 18 5" xfId="10615"/>
    <cellStyle name="Normal 3 5 18 6" xfId="10616"/>
    <cellStyle name="Normal 3 5 19" xfId="10617"/>
    <cellStyle name="Normal 3 5 19 2" xfId="10618"/>
    <cellStyle name="Normal 3 5 19 2 2" xfId="10619"/>
    <cellStyle name="Normal 3 5 19 2 2 2" xfId="10620"/>
    <cellStyle name="Normal 3 5 19 2 2 3" xfId="10621"/>
    <cellStyle name="Normal 3 5 19 2 3" xfId="10622"/>
    <cellStyle name="Normal 3 5 19 2 3 2" xfId="34207"/>
    <cellStyle name="Normal 3 5 19 2 4" xfId="10623"/>
    <cellStyle name="Normal 3 5 19 2 5" xfId="10624"/>
    <cellStyle name="Normal 3 5 19 3" xfId="10625"/>
    <cellStyle name="Normal 3 5 19 3 2" xfId="10626"/>
    <cellStyle name="Normal 3 5 19 3 3" xfId="10627"/>
    <cellStyle name="Normal 3 5 19 4" xfId="10628"/>
    <cellStyle name="Normal 3 5 19 4 2" xfId="33419"/>
    <cellStyle name="Normal 3 5 19 5" xfId="10629"/>
    <cellStyle name="Normal 3 5 19 6" xfId="10630"/>
    <cellStyle name="Normal 3 5 2" xfId="10631"/>
    <cellStyle name="Normal 3 5 2 2" xfId="10632"/>
    <cellStyle name="Normal 3 5 2 2 2" xfId="10633"/>
    <cellStyle name="Normal 3 5 2 2 2 2" xfId="10634"/>
    <cellStyle name="Normal 3 5 2 2 2 2 2" xfId="10635"/>
    <cellStyle name="Normal 3 5 2 2 2 2 3" xfId="10636"/>
    <cellStyle name="Normal 3 5 2 2 2 3" xfId="10637"/>
    <cellStyle name="Normal 3 5 2 2 2 3 2" xfId="34209"/>
    <cellStyle name="Normal 3 5 2 2 2 4" xfId="10638"/>
    <cellStyle name="Normal 3 5 2 2 2 5" xfId="10639"/>
    <cellStyle name="Normal 3 5 2 2 3" xfId="10640"/>
    <cellStyle name="Normal 3 5 2 2 3 2" xfId="10641"/>
    <cellStyle name="Normal 3 5 2 2 3 3" xfId="10642"/>
    <cellStyle name="Normal 3 5 2 2 4" xfId="10643"/>
    <cellStyle name="Normal 3 5 2 2 4 2" xfId="33421"/>
    <cellStyle name="Normal 3 5 2 2 5" xfId="10644"/>
    <cellStyle name="Normal 3 5 2 2 6" xfId="10645"/>
    <cellStyle name="Normal 3 5 2 3" xfId="10646"/>
    <cellStyle name="Normal 3 5 2 3 2" xfId="10647"/>
    <cellStyle name="Normal 3 5 2 3 2 2" xfId="10648"/>
    <cellStyle name="Normal 3 5 2 3 2 2 2" xfId="10649"/>
    <cellStyle name="Normal 3 5 2 3 2 2 3" xfId="10650"/>
    <cellStyle name="Normal 3 5 2 3 2 3" xfId="10651"/>
    <cellStyle name="Normal 3 5 2 3 2 3 2" xfId="34208"/>
    <cellStyle name="Normal 3 5 2 3 2 4" xfId="10652"/>
    <cellStyle name="Normal 3 5 2 3 2 5" xfId="10653"/>
    <cellStyle name="Normal 3 5 2 3 3" xfId="10654"/>
    <cellStyle name="Normal 3 5 2 3 3 2" xfId="10655"/>
    <cellStyle name="Normal 3 5 2 3 3 3" xfId="10656"/>
    <cellStyle name="Normal 3 5 2 3 4" xfId="10657"/>
    <cellStyle name="Normal 3 5 2 3 4 2" xfId="33422"/>
    <cellStyle name="Normal 3 5 2 3 5" xfId="10658"/>
    <cellStyle name="Normal 3 5 2 3 6" xfId="10659"/>
    <cellStyle name="Normal 3 5 2 4" xfId="10660"/>
    <cellStyle name="Normal 3 5 2 4 2" xfId="10661"/>
    <cellStyle name="Normal 3 5 2 4 2 2" xfId="10662"/>
    <cellStyle name="Normal 3 5 2 4 2 3" xfId="10663"/>
    <cellStyle name="Normal 3 5 2 4 3" xfId="10664"/>
    <cellStyle name="Normal 3 5 2 4 3 2" xfId="34890"/>
    <cellStyle name="Normal 3 5 2 4 4" xfId="10665"/>
    <cellStyle name="Normal 3 5 2 4 5" xfId="10666"/>
    <cellStyle name="Normal 3 5 2 5" xfId="10667"/>
    <cellStyle name="Normal 3 5 2 5 2" xfId="10668"/>
    <cellStyle name="Normal 3 5 2 5 3" xfId="10669"/>
    <cellStyle name="Normal 3 5 2 6" xfId="10670"/>
    <cellStyle name="Normal 3 5 2 6 2" xfId="33420"/>
    <cellStyle name="Normal 3 5 2 7" xfId="10671"/>
    <cellStyle name="Normal 3 5 2 8" xfId="10672"/>
    <cellStyle name="Normal 3 5 2 9" xfId="10673"/>
    <cellStyle name="Normal 3 5 20" xfId="10674"/>
    <cellStyle name="Normal 3 5 20 2" xfId="10675"/>
    <cellStyle name="Normal 3 5 20 2 2" xfId="10676"/>
    <cellStyle name="Normal 3 5 20 2 2 2" xfId="10677"/>
    <cellStyle name="Normal 3 5 20 2 2 3" xfId="10678"/>
    <cellStyle name="Normal 3 5 20 2 3" xfId="10679"/>
    <cellStyle name="Normal 3 5 20 2 3 2" xfId="34564"/>
    <cellStyle name="Normal 3 5 20 2 4" xfId="10680"/>
    <cellStyle name="Normal 3 5 20 2 5" xfId="10681"/>
    <cellStyle name="Normal 3 5 20 3" xfId="10682"/>
    <cellStyle name="Normal 3 5 20 3 2" xfId="10683"/>
    <cellStyle name="Normal 3 5 20 3 3" xfId="10684"/>
    <cellStyle name="Normal 3 5 20 4" xfId="10685"/>
    <cellStyle name="Normal 3 5 20 4 2" xfId="33423"/>
    <cellStyle name="Normal 3 5 20 5" xfId="10686"/>
    <cellStyle name="Normal 3 5 20 6" xfId="10687"/>
    <cellStyle name="Normal 3 5 21" xfId="10688"/>
    <cellStyle name="Normal 3 5 21 2" xfId="10689"/>
    <cellStyle name="Normal 3 5 21 2 2" xfId="10690"/>
    <cellStyle name="Normal 3 5 21 2 2 2" xfId="10691"/>
    <cellStyle name="Normal 3 5 21 2 2 3" xfId="10692"/>
    <cellStyle name="Normal 3 5 21 2 3" xfId="10693"/>
    <cellStyle name="Normal 3 5 21 2 3 2" xfId="34896"/>
    <cellStyle name="Normal 3 5 21 2 4" xfId="10694"/>
    <cellStyle name="Normal 3 5 21 2 5" xfId="10695"/>
    <cellStyle name="Normal 3 5 21 3" xfId="10696"/>
    <cellStyle name="Normal 3 5 21 3 2" xfId="10697"/>
    <cellStyle name="Normal 3 5 21 3 3" xfId="10698"/>
    <cellStyle name="Normal 3 5 21 4" xfId="10699"/>
    <cellStyle name="Normal 3 5 21 4 2" xfId="33424"/>
    <cellStyle name="Normal 3 5 21 5" xfId="10700"/>
    <cellStyle name="Normal 3 5 21 6" xfId="10701"/>
    <cellStyle name="Normal 3 5 22" xfId="10702"/>
    <cellStyle name="Normal 3 5 22 2" xfId="10703"/>
    <cellStyle name="Normal 3 5 22 2 2" xfId="10704"/>
    <cellStyle name="Normal 3 5 22 2 2 2" xfId="10705"/>
    <cellStyle name="Normal 3 5 22 2 2 3" xfId="10706"/>
    <cellStyle name="Normal 3 5 22 2 3" xfId="10707"/>
    <cellStyle name="Normal 3 5 22 2 3 2" xfId="34250"/>
    <cellStyle name="Normal 3 5 22 2 4" xfId="10708"/>
    <cellStyle name="Normal 3 5 22 2 5" xfId="10709"/>
    <cellStyle name="Normal 3 5 22 3" xfId="10710"/>
    <cellStyle name="Normal 3 5 22 3 2" xfId="10711"/>
    <cellStyle name="Normal 3 5 22 3 3" xfId="10712"/>
    <cellStyle name="Normal 3 5 22 4" xfId="10713"/>
    <cellStyle name="Normal 3 5 22 4 2" xfId="33425"/>
    <cellStyle name="Normal 3 5 22 5" xfId="10714"/>
    <cellStyle name="Normal 3 5 22 6" xfId="10715"/>
    <cellStyle name="Normal 3 5 23" xfId="10716"/>
    <cellStyle name="Normal 3 5 23 2" xfId="10717"/>
    <cellStyle name="Normal 3 5 23 2 2" xfId="10718"/>
    <cellStyle name="Normal 3 5 23 2 2 2" xfId="10719"/>
    <cellStyle name="Normal 3 5 23 2 2 3" xfId="10720"/>
    <cellStyle name="Normal 3 5 23 2 3" xfId="10721"/>
    <cellStyle name="Normal 3 5 23 2 3 2" xfId="34647"/>
    <cellStyle name="Normal 3 5 23 2 4" xfId="10722"/>
    <cellStyle name="Normal 3 5 23 2 5" xfId="10723"/>
    <cellStyle name="Normal 3 5 23 3" xfId="10724"/>
    <cellStyle name="Normal 3 5 23 3 2" xfId="10725"/>
    <cellStyle name="Normal 3 5 23 3 3" xfId="10726"/>
    <cellStyle name="Normal 3 5 23 4" xfId="10727"/>
    <cellStyle name="Normal 3 5 23 4 2" xfId="33426"/>
    <cellStyle name="Normal 3 5 23 5" xfId="10728"/>
    <cellStyle name="Normal 3 5 23 6" xfId="10729"/>
    <cellStyle name="Normal 3 5 24" xfId="10730"/>
    <cellStyle name="Normal 3 5 24 2" xfId="10731"/>
    <cellStyle name="Normal 3 5 24 2 2" xfId="10732"/>
    <cellStyle name="Normal 3 5 24 2 3" xfId="10733"/>
    <cellStyle name="Normal 3 5 24 3" xfId="10734"/>
    <cellStyle name="Normal 3 5 24 3 2" xfId="33427"/>
    <cellStyle name="Normal 3 5 24 4" xfId="10735"/>
    <cellStyle name="Normal 3 5 24 5" xfId="10736"/>
    <cellStyle name="Normal 3 5 25" xfId="10737"/>
    <cellStyle name="Normal 3 5 25 2" xfId="10738"/>
    <cellStyle name="Normal 3 5 25 2 2" xfId="10739"/>
    <cellStyle name="Normal 3 5 25 2 3" xfId="10740"/>
    <cellStyle name="Normal 3 5 25 3" xfId="10741"/>
    <cellStyle name="Normal 3 5 25 3 2" xfId="34013"/>
    <cellStyle name="Normal 3 5 25 4" xfId="10742"/>
    <cellStyle name="Normal 3 5 25 5" xfId="10743"/>
    <cellStyle name="Normal 3 5 26" xfId="10744"/>
    <cellStyle name="Normal 3 5 26 2" xfId="10745"/>
    <cellStyle name="Normal 3 5 26 2 2" xfId="10746"/>
    <cellStyle name="Normal 3 5 26 2 2 2" xfId="10747"/>
    <cellStyle name="Normal 3 5 26 2 2 3" xfId="10748"/>
    <cellStyle name="Normal 3 5 26 2 3" xfId="10749"/>
    <cellStyle name="Normal 3 5 26 2 3 2" xfId="34917"/>
    <cellStyle name="Normal 3 5 26 2 4" xfId="10750"/>
    <cellStyle name="Normal 3 5 26 2 5" xfId="10751"/>
    <cellStyle name="Normal 3 5 26 3" xfId="10752"/>
    <cellStyle name="Normal 3 5 26 3 2" xfId="10753"/>
    <cellStyle name="Normal 3 5 26 3 3" xfId="10754"/>
    <cellStyle name="Normal 3 5 26 4" xfId="10755"/>
    <cellStyle name="Normal 3 5 26 4 2" xfId="34112"/>
    <cellStyle name="Normal 3 5 26 5" xfId="10756"/>
    <cellStyle name="Normal 3 5 26 6" xfId="10757"/>
    <cellStyle name="Normal 3 5 27" xfId="10758"/>
    <cellStyle name="Normal 3 5 27 2" xfId="10759"/>
    <cellStyle name="Normal 3 5 27 3" xfId="10760"/>
    <cellStyle name="Normal 3 5 28" xfId="10761"/>
    <cellStyle name="Normal 3 5 28 2" xfId="32529"/>
    <cellStyle name="Normal 3 5 29" xfId="10762"/>
    <cellStyle name="Normal 3 5 29 2" xfId="10763"/>
    <cellStyle name="Normal 3 5 3" xfId="10764"/>
    <cellStyle name="Normal 3 5 3 2" xfId="10765"/>
    <cellStyle name="Normal 3 5 3 2 2" xfId="10766"/>
    <cellStyle name="Normal 3 5 3 2 2 2" xfId="10767"/>
    <cellStyle name="Normal 3 5 3 2 2 2 2" xfId="10768"/>
    <cellStyle name="Normal 3 5 3 2 2 2 3" xfId="10769"/>
    <cellStyle name="Normal 3 5 3 2 2 3" xfId="10770"/>
    <cellStyle name="Normal 3 5 3 2 2 3 2" xfId="34251"/>
    <cellStyle name="Normal 3 5 3 2 2 4" xfId="10771"/>
    <cellStyle name="Normal 3 5 3 2 2 5" xfId="10772"/>
    <cellStyle name="Normal 3 5 3 2 2 6" xfId="10773"/>
    <cellStyle name="Normal 3 5 3 2 3" xfId="10774"/>
    <cellStyle name="Normal 3 5 3 2 3 2" xfId="10775"/>
    <cellStyle name="Normal 3 5 3 2 3 3" xfId="10776"/>
    <cellStyle name="Normal 3 5 3 2 4" xfId="10777"/>
    <cellStyle name="Normal 3 5 3 2 4 2" xfId="33429"/>
    <cellStyle name="Normal 3 5 3 2 5" xfId="10778"/>
    <cellStyle name="Normal 3 5 3 2 6" xfId="10779"/>
    <cellStyle name="Normal 3 5 3 2 7" xfId="10780"/>
    <cellStyle name="Normal 3 5 3 3" xfId="10781"/>
    <cellStyle name="Normal 3 5 3 3 2" xfId="10782"/>
    <cellStyle name="Normal 3 5 3 3 2 2" xfId="10783"/>
    <cellStyle name="Normal 3 5 3 3 2 3" xfId="10784"/>
    <cellStyle name="Normal 3 5 3 3 3" xfId="10785"/>
    <cellStyle name="Normal 3 5 3 3 3 2" xfId="34336"/>
    <cellStyle name="Normal 3 5 3 3 4" xfId="10786"/>
    <cellStyle name="Normal 3 5 3 3 5" xfId="10787"/>
    <cellStyle name="Normal 3 5 3 3 6" xfId="10788"/>
    <cellStyle name="Normal 3 5 3 4" xfId="10789"/>
    <cellStyle name="Normal 3 5 3 4 2" xfId="10790"/>
    <cellStyle name="Normal 3 5 3 4 3" xfId="10791"/>
    <cellStyle name="Normal 3 5 3 5" xfId="10792"/>
    <cellStyle name="Normal 3 5 3 5 2" xfId="33428"/>
    <cellStyle name="Normal 3 5 3 6" xfId="10793"/>
    <cellStyle name="Normal 3 5 3 7" xfId="10794"/>
    <cellStyle name="Normal 3 5 3 8" xfId="10795"/>
    <cellStyle name="Normal 3 5 30" xfId="10796"/>
    <cellStyle name="Normal 3 5 4" xfId="10797"/>
    <cellStyle name="Normal 3 5 4 2" xfId="10798"/>
    <cellStyle name="Normal 3 5 4 2 2" xfId="10799"/>
    <cellStyle name="Normal 3 5 4 2 2 2" xfId="10800"/>
    <cellStyle name="Normal 3 5 4 2 2 2 2" xfId="10801"/>
    <cellStyle name="Normal 3 5 4 2 2 2 3" xfId="10802"/>
    <cellStyle name="Normal 3 5 4 2 2 3" xfId="10803"/>
    <cellStyle name="Normal 3 5 4 2 2 3 2" xfId="34648"/>
    <cellStyle name="Normal 3 5 4 2 2 4" xfId="10804"/>
    <cellStyle name="Normal 3 5 4 2 2 5" xfId="10805"/>
    <cellStyle name="Normal 3 5 4 2 3" xfId="10806"/>
    <cellStyle name="Normal 3 5 4 2 3 2" xfId="10807"/>
    <cellStyle name="Normal 3 5 4 2 3 3" xfId="10808"/>
    <cellStyle name="Normal 3 5 4 2 4" xfId="10809"/>
    <cellStyle name="Normal 3 5 4 2 4 2" xfId="33431"/>
    <cellStyle name="Normal 3 5 4 2 5" xfId="10810"/>
    <cellStyle name="Normal 3 5 4 2 6" xfId="10811"/>
    <cellStyle name="Normal 3 5 4 2 7" xfId="10812"/>
    <cellStyle name="Normal 3 5 4 3" xfId="10813"/>
    <cellStyle name="Normal 3 5 4 3 2" xfId="10814"/>
    <cellStyle name="Normal 3 5 4 3 2 2" xfId="10815"/>
    <cellStyle name="Normal 3 5 4 3 2 3" xfId="10816"/>
    <cellStyle name="Normal 3 5 4 3 3" xfId="10817"/>
    <cellStyle name="Normal 3 5 4 3 3 2" xfId="34649"/>
    <cellStyle name="Normal 3 5 4 3 4" xfId="10818"/>
    <cellStyle name="Normal 3 5 4 3 5" xfId="10819"/>
    <cellStyle name="Normal 3 5 4 4" xfId="10820"/>
    <cellStyle name="Normal 3 5 4 4 2" xfId="10821"/>
    <cellStyle name="Normal 3 5 4 4 3" xfId="10822"/>
    <cellStyle name="Normal 3 5 4 5" xfId="10823"/>
    <cellStyle name="Normal 3 5 4 5 2" xfId="33430"/>
    <cellStyle name="Normal 3 5 4 6" xfId="10824"/>
    <cellStyle name="Normal 3 5 4 7" xfId="10825"/>
    <cellStyle name="Normal 3 5 4 8" xfId="10826"/>
    <cellStyle name="Normal 3 5 5" xfId="10827"/>
    <cellStyle name="Normal 3 5 5 2" xfId="10828"/>
    <cellStyle name="Normal 3 5 5 2 2" xfId="10829"/>
    <cellStyle name="Normal 3 5 5 2 2 2" xfId="10830"/>
    <cellStyle name="Normal 3 5 5 2 2 2 2" xfId="10831"/>
    <cellStyle name="Normal 3 5 5 2 2 2 3" xfId="10832"/>
    <cellStyle name="Normal 3 5 5 2 2 3" xfId="10833"/>
    <cellStyle name="Normal 3 5 5 2 2 3 2" xfId="34897"/>
    <cellStyle name="Normal 3 5 5 2 2 4" xfId="10834"/>
    <cellStyle name="Normal 3 5 5 2 2 5" xfId="10835"/>
    <cellStyle name="Normal 3 5 5 2 3" xfId="10836"/>
    <cellStyle name="Normal 3 5 5 2 3 2" xfId="10837"/>
    <cellStyle name="Normal 3 5 5 2 3 3" xfId="10838"/>
    <cellStyle name="Normal 3 5 5 2 4" xfId="10839"/>
    <cellStyle name="Normal 3 5 5 2 4 2" xfId="33433"/>
    <cellStyle name="Normal 3 5 5 2 5" xfId="10840"/>
    <cellStyle name="Normal 3 5 5 2 6" xfId="10841"/>
    <cellStyle name="Normal 3 5 5 3" xfId="10842"/>
    <cellStyle name="Normal 3 5 5 3 2" xfId="10843"/>
    <cellStyle name="Normal 3 5 5 3 2 2" xfId="10844"/>
    <cellStyle name="Normal 3 5 5 3 2 3" xfId="10845"/>
    <cellStyle name="Normal 3 5 5 3 3" xfId="10846"/>
    <cellStyle name="Normal 3 5 5 3 3 2" xfId="34252"/>
    <cellStyle name="Normal 3 5 5 3 4" xfId="10847"/>
    <cellStyle name="Normal 3 5 5 3 5" xfId="10848"/>
    <cellStyle name="Normal 3 5 5 4" xfId="10849"/>
    <cellStyle name="Normal 3 5 5 4 2" xfId="10850"/>
    <cellStyle name="Normal 3 5 5 4 3" xfId="10851"/>
    <cellStyle name="Normal 3 5 5 5" xfId="10852"/>
    <cellStyle name="Normal 3 5 5 5 2" xfId="33432"/>
    <cellStyle name="Normal 3 5 5 6" xfId="10853"/>
    <cellStyle name="Normal 3 5 5 7" xfId="10854"/>
    <cellStyle name="Normal 3 5 5 8" xfId="10855"/>
    <cellStyle name="Normal 3 5 6" xfId="10856"/>
    <cellStyle name="Normal 3 5 6 2" xfId="10857"/>
    <cellStyle name="Normal 3 5 6 2 2" xfId="10858"/>
    <cellStyle name="Normal 3 5 6 2 2 2" xfId="10859"/>
    <cellStyle name="Normal 3 5 6 2 2 2 2" xfId="10860"/>
    <cellStyle name="Normal 3 5 6 2 2 2 3" xfId="10861"/>
    <cellStyle name="Normal 3 5 6 2 2 3" xfId="10862"/>
    <cellStyle name="Normal 3 5 6 2 2 3 2" xfId="34253"/>
    <cellStyle name="Normal 3 5 6 2 2 4" xfId="10863"/>
    <cellStyle name="Normal 3 5 6 2 2 5" xfId="10864"/>
    <cellStyle name="Normal 3 5 6 2 3" xfId="10865"/>
    <cellStyle name="Normal 3 5 6 2 3 2" xfId="10866"/>
    <cellStyle name="Normal 3 5 6 2 3 3" xfId="10867"/>
    <cellStyle name="Normal 3 5 6 2 4" xfId="10868"/>
    <cellStyle name="Normal 3 5 6 2 4 2" xfId="33435"/>
    <cellStyle name="Normal 3 5 6 2 5" xfId="10869"/>
    <cellStyle name="Normal 3 5 6 2 6" xfId="10870"/>
    <cellStyle name="Normal 3 5 6 3" xfId="10871"/>
    <cellStyle name="Normal 3 5 6 3 2" xfId="10872"/>
    <cellStyle name="Normal 3 5 6 3 2 2" xfId="10873"/>
    <cellStyle name="Normal 3 5 6 3 2 3" xfId="10874"/>
    <cellStyle name="Normal 3 5 6 3 3" xfId="10875"/>
    <cellStyle name="Normal 3 5 6 3 3 2" xfId="34838"/>
    <cellStyle name="Normal 3 5 6 3 4" xfId="10876"/>
    <cellStyle name="Normal 3 5 6 3 5" xfId="10877"/>
    <cellStyle name="Normal 3 5 6 4" xfId="10878"/>
    <cellStyle name="Normal 3 5 6 4 2" xfId="10879"/>
    <cellStyle name="Normal 3 5 6 4 3" xfId="10880"/>
    <cellStyle name="Normal 3 5 6 5" xfId="10881"/>
    <cellStyle name="Normal 3 5 6 5 2" xfId="33434"/>
    <cellStyle name="Normal 3 5 6 6" xfId="10882"/>
    <cellStyle name="Normal 3 5 6 7" xfId="10883"/>
    <cellStyle name="Normal 3 5 7" xfId="10884"/>
    <cellStyle name="Normal 3 5 7 2" xfId="10885"/>
    <cellStyle name="Normal 3 5 7 2 2" xfId="10886"/>
    <cellStyle name="Normal 3 5 7 2 2 2" xfId="10887"/>
    <cellStyle name="Normal 3 5 7 2 2 2 2" xfId="10888"/>
    <cellStyle name="Normal 3 5 7 2 2 2 3" xfId="10889"/>
    <cellStyle name="Normal 3 5 7 2 2 3" xfId="10890"/>
    <cellStyle name="Normal 3 5 7 2 2 3 2" xfId="34650"/>
    <cellStyle name="Normal 3 5 7 2 2 4" xfId="10891"/>
    <cellStyle name="Normal 3 5 7 2 2 5" xfId="10892"/>
    <cellStyle name="Normal 3 5 7 2 3" xfId="10893"/>
    <cellStyle name="Normal 3 5 7 2 3 2" xfId="10894"/>
    <cellStyle name="Normal 3 5 7 2 3 3" xfId="10895"/>
    <cellStyle name="Normal 3 5 7 2 4" xfId="10896"/>
    <cellStyle name="Normal 3 5 7 2 4 2" xfId="33437"/>
    <cellStyle name="Normal 3 5 7 2 5" xfId="10897"/>
    <cellStyle name="Normal 3 5 7 2 6" xfId="10898"/>
    <cellStyle name="Normal 3 5 7 3" xfId="10899"/>
    <cellStyle name="Normal 3 5 7 3 2" xfId="10900"/>
    <cellStyle name="Normal 3 5 7 3 2 2" xfId="10901"/>
    <cellStyle name="Normal 3 5 7 3 2 3" xfId="10902"/>
    <cellStyle name="Normal 3 5 7 3 3" xfId="10903"/>
    <cellStyle name="Normal 3 5 7 3 3 2" xfId="34651"/>
    <cellStyle name="Normal 3 5 7 3 4" xfId="10904"/>
    <cellStyle name="Normal 3 5 7 3 5" xfId="10905"/>
    <cellStyle name="Normal 3 5 7 4" xfId="10906"/>
    <cellStyle name="Normal 3 5 7 4 2" xfId="10907"/>
    <cellStyle name="Normal 3 5 7 4 3" xfId="10908"/>
    <cellStyle name="Normal 3 5 7 5" xfId="10909"/>
    <cellStyle name="Normal 3 5 7 5 2" xfId="33436"/>
    <cellStyle name="Normal 3 5 7 6" xfId="10910"/>
    <cellStyle name="Normal 3 5 7 7" xfId="10911"/>
    <cellStyle name="Normal 3 5 8" xfId="10912"/>
    <cellStyle name="Normal 3 5 8 2" xfId="10913"/>
    <cellStyle name="Normal 3 5 8 2 2" xfId="10914"/>
    <cellStyle name="Normal 3 5 8 2 2 2" xfId="10915"/>
    <cellStyle name="Normal 3 5 8 2 2 3" xfId="10916"/>
    <cellStyle name="Normal 3 5 8 2 3" xfId="10917"/>
    <cellStyle name="Normal 3 5 8 2 3 2" xfId="34839"/>
    <cellStyle name="Normal 3 5 8 2 4" xfId="10918"/>
    <cellStyle name="Normal 3 5 8 2 5" xfId="10919"/>
    <cellStyle name="Normal 3 5 8 3" xfId="10920"/>
    <cellStyle name="Normal 3 5 8 3 2" xfId="10921"/>
    <cellStyle name="Normal 3 5 8 3 3" xfId="10922"/>
    <cellStyle name="Normal 3 5 8 4" xfId="10923"/>
    <cellStyle name="Normal 3 5 8 4 2" xfId="33438"/>
    <cellStyle name="Normal 3 5 8 5" xfId="10924"/>
    <cellStyle name="Normal 3 5 8 6" xfId="10925"/>
    <cellStyle name="Normal 3 5 9" xfId="10926"/>
    <cellStyle name="Normal 3 5 9 2" xfId="10927"/>
    <cellStyle name="Normal 3 5 9 2 2" xfId="10928"/>
    <cellStyle name="Normal 3 5 9 2 2 2" xfId="10929"/>
    <cellStyle name="Normal 3 5 9 2 2 3" xfId="10930"/>
    <cellStyle name="Normal 3 5 9 2 3" xfId="10931"/>
    <cellStyle name="Normal 3 5 9 2 3 2" xfId="34565"/>
    <cellStyle name="Normal 3 5 9 2 4" xfId="10932"/>
    <cellStyle name="Normal 3 5 9 2 5" xfId="10933"/>
    <cellStyle name="Normal 3 5 9 3" xfId="10934"/>
    <cellStyle name="Normal 3 5 9 3 2" xfId="10935"/>
    <cellStyle name="Normal 3 5 9 3 3" xfId="10936"/>
    <cellStyle name="Normal 3 5 9 4" xfId="10937"/>
    <cellStyle name="Normal 3 5 9 4 2" xfId="33439"/>
    <cellStyle name="Normal 3 5 9 5" xfId="10938"/>
    <cellStyle name="Normal 3 5 9 6" xfId="10939"/>
    <cellStyle name="Normal 3 6" xfId="10940"/>
    <cellStyle name="Normal 3 6 2" xfId="10941"/>
    <cellStyle name="Normal 3 6 2 2" xfId="10942"/>
    <cellStyle name="Normal 3 6 2 2 2" xfId="10943"/>
    <cellStyle name="Normal 3 6 2 2 2 2" xfId="10944"/>
    <cellStyle name="Normal 3 6 2 2 2 2 2" xfId="10945"/>
    <cellStyle name="Normal 3 6 2 2 2 2 3" xfId="10946"/>
    <cellStyle name="Normal 3 6 2 2 2 3" xfId="10947"/>
    <cellStyle name="Normal 3 6 2 2 2 3 2" xfId="34254"/>
    <cellStyle name="Normal 3 6 2 2 2 4" xfId="10948"/>
    <cellStyle name="Normal 3 6 2 2 2 5" xfId="10949"/>
    <cellStyle name="Normal 3 6 2 2 3" xfId="10950"/>
    <cellStyle name="Normal 3 6 2 2 3 2" xfId="10951"/>
    <cellStyle name="Normal 3 6 2 2 3 3" xfId="10952"/>
    <cellStyle name="Normal 3 6 2 2 4" xfId="10953"/>
    <cellStyle name="Normal 3 6 2 2 4 2" xfId="33442"/>
    <cellStyle name="Normal 3 6 2 2 5" xfId="10954"/>
    <cellStyle name="Normal 3 6 2 2 6" xfId="10955"/>
    <cellStyle name="Normal 3 6 2 2 7" xfId="10956"/>
    <cellStyle name="Normal 3 6 2 3" xfId="10957"/>
    <cellStyle name="Normal 3 6 2 3 2" xfId="10958"/>
    <cellStyle name="Normal 3 6 2 3 2 2" xfId="10959"/>
    <cellStyle name="Normal 3 6 2 3 2 3" xfId="10960"/>
    <cellStyle name="Normal 3 6 2 3 3" xfId="10961"/>
    <cellStyle name="Normal 3 6 2 3 3 2" xfId="34255"/>
    <cellStyle name="Normal 3 6 2 3 4" xfId="10962"/>
    <cellStyle name="Normal 3 6 2 3 5" xfId="10963"/>
    <cellStyle name="Normal 3 6 2 3 6" xfId="10964"/>
    <cellStyle name="Normal 3 6 2 4" xfId="10965"/>
    <cellStyle name="Normal 3 6 2 4 2" xfId="10966"/>
    <cellStyle name="Normal 3 6 2 4 3" xfId="10967"/>
    <cellStyle name="Normal 3 6 2 4 4" xfId="10968"/>
    <cellStyle name="Normal 3 6 2 5" xfId="10969"/>
    <cellStyle name="Normal 3 6 2 5 2" xfId="33441"/>
    <cellStyle name="Normal 3 6 2 6" xfId="10970"/>
    <cellStyle name="Normal 3 6 2 7" xfId="10971"/>
    <cellStyle name="Normal 3 6 2 8" xfId="10972"/>
    <cellStyle name="Normal 3 6 3" xfId="10973"/>
    <cellStyle name="Normal 3 6 3 2" xfId="10974"/>
    <cellStyle name="Normal 3 6 3 2 2" xfId="10975"/>
    <cellStyle name="Normal 3 6 3 2 2 2" xfId="10976"/>
    <cellStyle name="Normal 3 6 3 2 2 3" xfId="10977"/>
    <cellStyle name="Normal 3 6 3 2 3" xfId="10978"/>
    <cellStyle name="Normal 3 6 3 2 3 2" xfId="34256"/>
    <cellStyle name="Normal 3 6 3 2 4" xfId="10979"/>
    <cellStyle name="Normal 3 6 3 2 5" xfId="10980"/>
    <cellStyle name="Normal 3 6 3 3" xfId="10981"/>
    <cellStyle name="Normal 3 6 3 3 2" xfId="10982"/>
    <cellStyle name="Normal 3 6 3 3 2 2" xfId="10983"/>
    <cellStyle name="Normal 3 6 3 3 2 3" xfId="10984"/>
    <cellStyle name="Normal 3 6 3 3 3" xfId="10985"/>
    <cellStyle name="Normal 3 6 3 3 4" xfId="10986"/>
    <cellStyle name="Normal 3 6 3 3 5" xfId="10987"/>
    <cellStyle name="Normal 3 6 3 4" xfId="10988"/>
    <cellStyle name="Normal 3 6 3 4 2" xfId="10989"/>
    <cellStyle name="Normal 3 6 3 4 3" xfId="10990"/>
    <cellStyle name="Normal 3 6 3 5" xfId="10991"/>
    <cellStyle name="Normal 3 6 3 5 2" xfId="33443"/>
    <cellStyle name="Normal 3 6 3 6" xfId="10992"/>
    <cellStyle name="Normal 3 6 3 7" xfId="10993"/>
    <cellStyle name="Normal 3 6 3 8" xfId="10994"/>
    <cellStyle name="Normal 3 6 4" xfId="10995"/>
    <cellStyle name="Normal 3 6 4 2" xfId="10996"/>
    <cellStyle name="Normal 3 6 4 2 2" xfId="10997"/>
    <cellStyle name="Normal 3 6 4 2 3" xfId="10998"/>
    <cellStyle name="Normal 3 6 4 3" xfId="10999"/>
    <cellStyle name="Normal 3 6 4 3 2" xfId="34058"/>
    <cellStyle name="Normal 3 6 4 4" xfId="11000"/>
    <cellStyle name="Normal 3 6 4 5" xfId="11001"/>
    <cellStyle name="Normal 3 6 4 6" xfId="11002"/>
    <cellStyle name="Normal 3 6 5" xfId="11003"/>
    <cellStyle name="Normal 3 6 5 2" xfId="11004"/>
    <cellStyle name="Normal 3 6 5 2 2" xfId="11005"/>
    <cellStyle name="Normal 3 6 5 2 3" xfId="11006"/>
    <cellStyle name="Normal 3 6 5 3" xfId="11007"/>
    <cellStyle name="Normal 3 6 5 4" xfId="11008"/>
    <cellStyle name="Normal 3 6 5 5" xfId="11009"/>
    <cellStyle name="Normal 3 6 6" xfId="11010"/>
    <cellStyle name="Normal 3 6 6 2" xfId="11011"/>
    <cellStyle name="Normal 3 6 6 3" xfId="11012"/>
    <cellStyle name="Normal 3 6 7" xfId="11013"/>
    <cellStyle name="Normal 3 6 7 2" xfId="33440"/>
    <cellStyle name="Normal 3 6 8" xfId="11014"/>
    <cellStyle name="Normal 3 6 9" xfId="11015"/>
    <cellStyle name="Normal 3 7" xfId="11016"/>
    <cellStyle name="Normal 3 7 2" xfId="11017"/>
    <cellStyle name="Normal 3 7 2 2" xfId="11018"/>
    <cellStyle name="Normal 3 7 2 2 2" xfId="11019"/>
    <cellStyle name="Normal 3 7 2 2 2 2" xfId="11020"/>
    <cellStyle name="Normal 3 7 2 2 2 2 2" xfId="11021"/>
    <cellStyle name="Normal 3 7 2 2 2 2 3" xfId="11022"/>
    <cellStyle name="Normal 3 7 2 2 2 3" xfId="11023"/>
    <cellStyle name="Normal 3 7 2 2 2 3 2" xfId="34566"/>
    <cellStyle name="Normal 3 7 2 2 2 4" xfId="11024"/>
    <cellStyle name="Normal 3 7 2 2 2 5" xfId="11025"/>
    <cellStyle name="Normal 3 7 2 2 3" xfId="11026"/>
    <cellStyle name="Normal 3 7 2 2 3 2" xfId="11027"/>
    <cellStyle name="Normal 3 7 2 2 3 3" xfId="11028"/>
    <cellStyle name="Normal 3 7 2 2 4" xfId="11029"/>
    <cellStyle name="Normal 3 7 2 2 4 2" xfId="33446"/>
    <cellStyle name="Normal 3 7 2 2 5" xfId="11030"/>
    <cellStyle name="Normal 3 7 2 2 6" xfId="11031"/>
    <cellStyle name="Normal 3 7 2 3" xfId="11032"/>
    <cellStyle name="Normal 3 7 2 3 2" xfId="11033"/>
    <cellStyle name="Normal 3 7 2 3 2 2" xfId="11034"/>
    <cellStyle name="Normal 3 7 2 3 2 3" xfId="11035"/>
    <cellStyle name="Normal 3 7 2 3 3" xfId="11036"/>
    <cellStyle name="Normal 3 7 2 3 3 2" xfId="34567"/>
    <cellStyle name="Normal 3 7 2 3 4" xfId="11037"/>
    <cellStyle name="Normal 3 7 2 3 5" xfId="11038"/>
    <cellStyle name="Normal 3 7 2 4" xfId="11039"/>
    <cellStyle name="Normal 3 7 2 4 2" xfId="11040"/>
    <cellStyle name="Normal 3 7 2 4 3" xfId="11041"/>
    <cellStyle name="Normal 3 7 2 5" xfId="11042"/>
    <cellStyle name="Normal 3 7 2 5 2" xfId="33445"/>
    <cellStyle name="Normal 3 7 2 6" xfId="11043"/>
    <cellStyle name="Normal 3 7 2 7" xfId="11044"/>
    <cellStyle name="Normal 3 7 2 8" xfId="11045"/>
    <cellStyle name="Normal 3 7 3" xfId="11046"/>
    <cellStyle name="Normal 3 7 3 2" xfId="11047"/>
    <cellStyle name="Normal 3 7 3 2 2" xfId="11048"/>
    <cellStyle name="Normal 3 7 3 2 2 2" xfId="11049"/>
    <cellStyle name="Normal 3 7 3 2 2 3" xfId="11050"/>
    <cellStyle name="Normal 3 7 3 2 3" xfId="11051"/>
    <cellStyle name="Normal 3 7 3 2 3 2" xfId="34568"/>
    <cellStyle name="Normal 3 7 3 2 4" xfId="11052"/>
    <cellStyle name="Normal 3 7 3 2 5" xfId="11053"/>
    <cellStyle name="Normal 3 7 3 3" xfId="11054"/>
    <cellStyle name="Normal 3 7 3 3 2" xfId="11055"/>
    <cellStyle name="Normal 3 7 3 3 2 2" xfId="11056"/>
    <cellStyle name="Normal 3 7 3 3 2 3" xfId="11057"/>
    <cellStyle name="Normal 3 7 3 3 3" xfId="11058"/>
    <cellStyle name="Normal 3 7 3 3 4" xfId="11059"/>
    <cellStyle name="Normal 3 7 3 3 5" xfId="11060"/>
    <cellStyle name="Normal 3 7 3 4" xfId="11061"/>
    <cellStyle name="Normal 3 7 3 4 2" xfId="11062"/>
    <cellStyle name="Normal 3 7 3 4 3" xfId="11063"/>
    <cellStyle name="Normal 3 7 3 5" xfId="11064"/>
    <cellStyle name="Normal 3 7 3 5 2" xfId="33447"/>
    <cellStyle name="Normal 3 7 3 6" xfId="11065"/>
    <cellStyle name="Normal 3 7 3 7" xfId="11066"/>
    <cellStyle name="Normal 3 7 3 8" xfId="11067"/>
    <cellStyle name="Normal 3 7 4" xfId="11068"/>
    <cellStyle name="Normal 3 7 4 2" xfId="11069"/>
    <cellStyle name="Normal 3 7 4 2 2" xfId="11070"/>
    <cellStyle name="Normal 3 7 4 2 3" xfId="11071"/>
    <cellStyle name="Normal 3 7 4 3" xfId="11072"/>
    <cellStyle name="Normal 3 7 4 3 2" xfId="34059"/>
    <cellStyle name="Normal 3 7 4 4" xfId="11073"/>
    <cellStyle name="Normal 3 7 4 5" xfId="11074"/>
    <cellStyle name="Normal 3 7 4 6" xfId="11075"/>
    <cellStyle name="Normal 3 7 5" xfId="11076"/>
    <cellStyle name="Normal 3 7 5 2" xfId="11077"/>
    <cellStyle name="Normal 3 7 5 2 2" xfId="11078"/>
    <cellStyle name="Normal 3 7 5 2 3" xfId="11079"/>
    <cellStyle name="Normal 3 7 5 3" xfId="11080"/>
    <cellStyle name="Normal 3 7 5 4" xfId="11081"/>
    <cellStyle name="Normal 3 7 5 5" xfId="11082"/>
    <cellStyle name="Normal 3 7 6" xfId="11083"/>
    <cellStyle name="Normal 3 7 6 2" xfId="11084"/>
    <cellStyle name="Normal 3 7 6 3" xfId="11085"/>
    <cellStyle name="Normal 3 7 7" xfId="11086"/>
    <cellStyle name="Normal 3 7 7 2" xfId="33444"/>
    <cellStyle name="Normal 3 7 8" xfId="11087"/>
    <cellStyle name="Normal 3 7 8 2" xfId="11088"/>
    <cellStyle name="Normal 3 7 9" xfId="11089"/>
    <cellStyle name="Normal 3 8" xfId="11090"/>
    <cellStyle name="Normal 3 8 2" xfId="11091"/>
    <cellStyle name="Normal 3 8 2 2" xfId="11092"/>
    <cellStyle name="Normal 3 8 2 2 2" xfId="11093"/>
    <cellStyle name="Normal 3 8 2 2 2 2" xfId="11094"/>
    <cellStyle name="Normal 3 8 2 2 2 2 2" xfId="11095"/>
    <cellStyle name="Normal 3 8 2 2 2 2 3" xfId="11096"/>
    <cellStyle name="Normal 3 8 2 2 2 3" xfId="11097"/>
    <cellStyle name="Normal 3 8 2 2 2 3 2" xfId="34652"/>
    <cellStyle name="Normal 3 8 2 2 2 4" xfId="11098"/>
    <cellStyle name="Normal 3 8 2 2 2 5" xfId="11099"/>
    <cellStyle name="Normal 3 8 2 2 3" xfId="11100"/>
    <cellStyle name="Normal 3 8 2 2 3 2" xfId="11101"/>
    <cellStyle name="Normal 3 8 2 2 3 3" xfId="11102"/>
    <cellStyle name="Normal 3 8 2 2 4" xfId="11103"/>
    <cellStyle name="Normal 3 8 2 2 4 2" xfId="33450"/>
    <cellStyle name="Normal 3 8 2 2 5" xfId="11104"/>
    <cellStyle name="Normal 3 8 2 2 6" xfId="11105"/>
    <cellStyle name="Normal 3 8 2 3" xfId="11106"/>
    <cellStyle name="Normal 3 8 2 3 2" xfId="11107"/>
    <cellStyle name="Normal 3 8 2 3 2 2" xfId="11108"/>
    <cellStyle name="Normal 3 8 2 3 2 3" xfId="11109"/>
    <cellStyle name="Normal 3 8 2 3 3" xfId="11110"/>
    <cellStyle name="Normal 3 8 2 3 3 2" xfId="34840"/>
    <cellStyle name="Normal 3 8 2 3 4" xfId="11111"/>
    <cellStyle name="Normal 3 8 2 3 5" xfId="11112"/>
    <cellStyle name="Normal 3 8 2 4" xfId="11113"/>
    <cellStyle name="Normal 3 8 2 4 2" xfId="11114"/>
    <cellStyle name="Normal 3 8 2 4 3" xfId="11115"/>
    <cellStyle name="Normal 3 8 2 5" xfId="11116"/>
    <cellStyle name="Normal 3 8 2 5 2" xfId="33449"/>
    <cellStyle name="Normal 3 8 2 6" xfId="11117"/>
    <cellStyle name="Normal 3 8 2 7" xfId="11118"/>
    <cellStyle name="Normal 3 8 2 8" xfId="11119"/>
    <cellStyle name="Normal 3 8 3" xfId="11120"/>
    <cellStyle name="Normal 3 8 3 2" xfId="11121"/>
    <cellStyle name="Normal 3 8 3 2 2" xfId="11122"/>
    <cellStyle name="Normal 3 8 3 2 2 2" xfId="11123"/>
    <cellStyle name="Normal 3 8 3 2 2 3" xfId="11124"/>
    <cellStyle name="Normal 3 8 3 2 3" xfId="11125"/>
    <cellStyle name="Normal 3 8 3 2 3 2" xfId="34653"/>
    <cellStyle name="Normal 3 8 3 2 4" xfId="11126"/>
    <cellStyle name="Normal 3 8 3 2 5" xfId="11127"/>
    <cellStyle name="Normal 3 8 3 3" xfId="11128"/>
    <cellStyle name="Normal 3 8 3 3 2" xfId="11129"/>
    <cellStyle name="Normal 3 8 3 3 3" xfId="11130"/>
    <cellStyle name="Normal 3 8 3 4" xfId="11131"/>
    <cellStyle name="Normal 3 8 3 4 2" xfId="33451"/>
    <cellStyle name="Normal 3 8 3 5" xfId="11132"/>
    <cellStyle name="Normal 3 8 3 6" xfId="11133"/>
    <cellStyle name="Normal 3 8 3 7" xfId="11134"/>
    <cellStyle name="Normal 3 8 4" xfId="11135"/>
    <cellStyle name="Normal 3 8 4 2" xfId="11136"/>
    <cellStyle name="Normal 3 8 4 2 2" xfId="11137"/>
    <cellStyle name="Normal 3 8 4 2 3" xfId="11138"/>
    <cellStyle name="Normal 3 8 4 3" xfId="11139"/>
    <cellStyle name="Normal 3 8 4 3 2" xfId="34060"/>
    <cellStyle name="Normal 3 8 4 4" xfId="11140"/>
    <cellStyle name="Normal 3 8 4 5" xfId="11141"/>
    <cellStyle name="Normal 3 8 5" xfId="11142"/>
    <cellStyle name="Normal 3 8 5 2" xfId="11143"/>
    <cellStyle name="Normal 3 8 5 3" xfId="11144"/>
    <cellStyle name="Normal 3 8 6" xfId="11145"/>
    <cellStyle name="Normal 3 8 6 2" xfId="33448"/>
    <cellStyle name="Normal 3 8 7" xfId="11146"/>
    <cellStyle name="Normal 3 8 7 2" xfId="11147"/>
    <cellStyle name="Normal 3 8 8" xfId="11148"/>
    <cellStyle name="Normal 3 9" xfId="11149"/>
    <cellStyle name="Normal 3 9 2" xfId="11150"/>
    <cellStyle name="Normal 3 9 2 2" xfId="11151"/>
    <cellStyle name="Normal 3 9 2 2 2" xfId="11152"/>
    <cellStyle name="Normal 3 9 2 2 2 2" xfId="11153"/>
    <cellStyle name="Normal 3 9 2 2 2 2 2" xfId="11154"/>
    <cellStyle name="Normal 3 9 2 2 2 2 3" xfId="11155"/>
    <cellStyle name="Normal 3 9 2 2 2 3" xfId="11156"/>
    <cellStyle name="Normal 3 9 2 2 2 3 2" xfId="34859"/>
    <cellStyle name="Normal 3 9 2 2 2 4" xfId="11157"/>
    <cellStyle name="Normal 3 9 2 2 2 5" xfId="11158"/>
    <cellStyle name="Normal 3 9 2 2 3" xfId="11159"/>
    <cellStyle name="Normal 3 9 2 2 3 2" xfId="11160"/>
    <cellStyle name="Normal 3 9 2 2 3 3" xfId="11161"/>
    <cellStyle name="Normal 3 9 2 2 4" xfId="11162"/>
    <cellStyle name="Normal 3 9 2 2 4 2" xfId="33454"/>
    <cellStyle name="Normal 3 9 2 2 5" xfId="11163"/>
    <cellStyle name="Normal 3 9 2 2 6" xfId="11164"/>
    <cellStyle name="Normal 3 9 2 3" xfId="11165"/>
    <cellStyle name="Normal 3 9 2 3 2" xfId="11166"/>
    <cellStyle name="Normal 3 9 2 3 2 2" xfId="11167"/>
    <cellStyle name="Normal 3 9 2 3 2 3" xfId="11168"/>
    <cellStyle name="Normal 3 9 2 3 3" xfId="11169"/>
    <cellStyle name="Normal 3 9 2 3 3 2" xfId="34907"/>
    <cellStyle name="Normal 3 9 2 3 4" xfId="11170"/>
    <cellStyle name="Normal 3 9 2 3 5" xfId="11171"/>
    <cellStyle name="Normal 3 9 2 4" xfId="11172"/>
    <cellStyle name="Normal 3 9 2 4 2" xfId="11173"/>
    <cellStyle name="Normal 3 9 2 4 3" xfId="11174"/>
    <cellStyle name="Normal 3 9 2 5" xfId="11175"/>
    <cellStyle name="Normal 3 9 2 5 2" xfId="33453"/>
    <cellStyle name="Normal 3 9 2 6" xfId="11176"/>
    <cellStyle name="Normal 3 9 2 7" xfId="11177"/>
    <cellStyle name="Normal 3 9 2 8" xfId="11178"/>
    <cellStyle name="Normal 3 9 3" xfId="11179"/>
    <cellStyle name="Normal 3 9 3 2" xfId="11180"/>
    <cellStyle name="Normal 3 9 3 2 2" xfId="11181"/>
    <cellStyle name="Normal 3 9 3 2 2 2" xfId="11182"/>
    <cellStyle name="Normal 3 9 3 2 2 3" xfId="11183"/>
    <cellStyle name="Normal 3 9 3 2 3" xfId="11184"/>
    <cellStyle name="Normal 3 9 3 2 3 2" xfId="34837"/>
    <cellStyle name="Normal 3 9 3 2 4" xfId="11185"/>
    <cellStyle name="Normal 3 9 3 2 5" xfId="11186"/>
    <cellStyle name="Normal 3 9 3 3" xfId="11187"/>
    <cellStyle name="Normal 3 9 3 3 2" xfId="11188"/>
    <cellStyle name="Normal 3 9 3 3 3" xfId="11189"/>
    <cellStyle name="Normal 3 9 3 4" xfId="11190"/>
    <cellStyle name="Normal 3 9 3 4 2" xfId="33455"/>
    <cellStyle name="Normal 3 9 3 5" xfId="11191"/>
    <cellStyle name="Normal 3 9 3 6" xfId="11192"/>
    <cellStyle name="Normal 3 9 4" xfId="11193"/>
    <cellStyle name="Normal 3 9 4 2" xfId="11194"/>
    <cellStyle name="Normal 3 9 4 2 2" xfId="11195"/>
    <cellStyle name="Normal 3 9 4 2 3" xfId="11196"/>
    <cellStyle name="Normal 3 9 4 3" xfId="11197"/>
    <cellStyle name="Normal 3 9 4 3 2" xfId="34061"/>
    <cellStyle name="Normal 3 9 4 4" xfId="11198"/>
    <cellStyle name="Normal 3 9 4 5" xfId="11199"/>
    <cellStyle name="Normal 3 9 5" xfId="11200"/>
    <cellStyle name="Normal 3 9 5 2" xfId="11201"/>
    <cellStyle name="Normal 3 9 5 3" xfId="11202"/>
    <cellStyle name="Normal 3 9 6" xfId="11203"/>
    <cellStyle name="Normal 3 9 6 2" xfId="33452"/>
    <cellStyle name="Normal 3 9 7" xfId="11204"/>
    <cellStyle name="Normal 3 9 8" xfId="11205"/>
    <cellStyle name="Normal 3 9 9" xfId="11206"/>
    <cellStyle name="Normal 30" xfId="11207"/>
    <cellStyle name="Normal 30 2" xfId="11208"/>
    <cellStyle name="Normal 30 2 2" xfId="11209"/>
    <cellStyle name="Normal 30 2 2 2" xfId="11210"/>
    <cellStyle name="Normal 30 2 2 3" xfId="11211"/>
    <cellStyle name="Normal 30 2 3" xfId="11212"/>
    <cellStyle name="Normal 30 2 3 2" xfId="33936"/>
    <cellStyle name="Normal 30 2 4" xfId="11213"/>
    <cellStyle name="Normal 30 2 5" xfId="11214"/>
    <cellStyle name="Normal 30 3" xfId="11215"/>
    <cellStyle name="Normal 30 3 2" xfId="11216"/>
    <cellStyle name="Normal 30 3 2 2" xfId="11217"/>
    <cellStyle name="Normal 30 3 2 3" xfId="11218"/>
    <cellStyle name="Normal 30 3 3" xfId="11219"/>
    <cellStyle name="Normal 30 3 3 2" xfId="33934"/>
    <cellStyle name="Normal 30 3 4" xfId="11220"/>
    <cellStyle name="Normal 30 3 5" xfId="11221"/>
    <cellStyle name="Normal 30 4" xfId="11222"/>
    <cellStyle name="Normal 30 4 2" xfId="11223"/>
    <cellStyle name="Normal 30 4 3" xfId="11224"/>
    <cellStyle name="Normal 30 5" xfId="11225"/>
    <cellStyle name="Normal 30 5 2" xfId="11226"/>
    <cellStyle name="Normal 30 5 2 2" xfId="11227"/>
    <cellStyle name="Normal 30 5 2 3" xfId="11228"/>
    <cellStyle name="Normal 30 5 3" xfId="11229"/>
    <cellStyle name="Normal 30 5 3 2" xfId="34967"/>
    <cellStyle name="Normal 30 5 4" xfId="11230"/>
    <cellStyle name="Normal 30 5 5" xfId="11231"/>
    <cellStyle name="Normal 30 6" xfId="11232"/>
    <cellStyle name="Normal 30 6 2" xfId="33931"/>
    <cellStyle name="Normal 30 7" xfId="11233"/>
    <cellStyle name="Normal 30 8" xfId="11234"/>
    <cellStyle name="Normal 30 9" xfId="11235"/>
    <cellStyle name="Normal 31" xfId="11236"/>
    <cellStyle name="Normal 31 2" xfId="11237"/>
    <cellStyle name="Normal 31 2 2" xfId="11238"/>
    <cellStyle name="Normal 31 2 3" xfId="11239"/>
    <cellStyle name="Normal 31 3" xfId="11240"/>
    <cellStyle name="Normal 31 3 2" xfId="11241"/>
    <cellStyle name="Normal 31 3 2 2" xfId="11242"/>
    <cellStyle name="Normal 31 3 2 3" xfId="11243"/>
    <cellStyle name="Normal 31 3 3" xfId="11244"/>
    <cellStyle name="Normal 31 3 4" xfId="11245"/>
    <cellStyle name="Normal 31 3 5" xfId="11246"/>
    <cellStyle name="Normal 31 4" xfId="11247"/>
    <cellStyle name="Normal 31 5" xfId="11248"/>
    <cellStyle name="Normal 32" xfId="11249"/>
    <cellStyle name="Normal 32 2" xfId="11250"/>
    <cellStyle name="Normal 32 2 2" xfId="11251"/>
    <cellStyle name="Normal 32 2 3" xfId="11252"/>
    <cellStyle name="Normal 32 3" xfId="11253"/>
    <cellStyle name="Normal 32 3 2" xfId="34168"/>
    <cellStyle name="Normal 32 4" xfId="11254"/>
    <cellStyle name="Normal 32 5" xfId="11255"/>
    <cellStyle name="Normal 33" xfId="11256"/>
    <cellStyle name="Normal 33 2" xfId="11257"/>
    <cellStyle name="Normal 33 2 2" xfId="11258"/>
    <cellStyle name="Normal 33 2 3" xfId="11259"/>
    <cellStyle name="Normal 33 3" xfId="11260"/>
    <cellStyle name="Normal 33 4" xfId="11261"/>
    <cellStyle name="Normal 33 5" xfId="11262"/>
    <cellStyle name="Normal 34" xfId="11263"/>
    <cellStyle name="Normal 35" xfId="11264"/>
    <cellStyle name="Normal 36" xfId="11265"/>
    <cellStyle name="Normal 37" xfId="11266"/>
    <cellStyle name="Normal 38" xfId="35384"/>
    <cellStyle name="Normal 39" xfId="35386"/>
    <cellStyle name="Normal 4" xfId="11267"/>
    <cellStyle name="Normal 4 10" xfId="11268"/>
    <cellStyle name="Normal 4 10 2" xfId="11269"/>
    <cellStyle name="Normal 4 10 2 2" xfId="11270"/>
    <cellStyle name="Normal 4 10 2 2 2" xfId="11271"/>
    <cellStyle name="Normal 4 10 2 2 3" xfId="11272"/>
    <cellStyle name="Normal 4 10 2 3" xfId="11273"/>
    <cellStyle name="Normal 4 10 2 4" xfId="11274"/>
    <cellStyle name="Normal 4 10 2 5" xfId="11275"/>
    <cellStyle name="Normal 4 10 3" xfId="11276"/>
    <cellStyle name="Normal 4 10 3 2" xfId="11277"/>
    <cellStyle name="Normal 4 10 3 2 2" xfId="11278"/>
    <cellStyle name="Normal 4 10 3 2 3" xfId="11279"/>
    <cellStyle name="Normal 4 10 3 3" xfId="11280"/>
    <cellStyle name="Normal 4 10 3 3 2" xfId="34654"/>
    <cellStyle name="Normal 4 10 3 4" xfId="11281"/>
    <cellStyle name="Normal 4 10 3 5" xfId="11282"/>
    <cellStyle name="Normal 4 10 4" xfId="11283"/>
    <cellStyle name="Normal 4 10 4 2" xfId="11284"/>
    <cellStyle name="Normal 4 10 4 3" xfId="11285"/>
    <cellStyle name="Normal 4 10 5" xfId="11286"/>
    <cellStyle name="Normal 4 10 5 2" xfId="33456"/>
    <cellStyle name="Normal 4 10 6" xfId="11287"/>
    <cellStyle name="Normal 4 10 7" xfId="11288"/>
    <cellStyle name="Normal 4 11" xfId="11289"/>
    <cellStyle name="Normal 4 11 2" xfId="11290"/>
    <cellStyle name="Normal 4 11 2 2" xfId="11291"/>
    <cellStyle name="Normal 4 11 2 2 2" xfId="11292"/>
    <cellStyle name="Normal 4 11 2 2 2 2" xfId="11293"/>
    <cellStyle name="Normal 4 11 2 2 2 3" xfId="11294"/>
    <cellStyle name="Normal 4 11 2 2 3" xfId="11295"/>
    <cellStyle name="Normal 4 11 2 2 3 2" xfId="34655"/>
    <cellStyle name="Normal 4 11 2 2 4" xfId="11296"/>
    <cellStyle name="Normal 4 11 2 2 5" xfId="11297"/>
    <cellStyle name="Normal 4 11 2 3" xfId="11298"/>
    <cellStyle name="Normal 4 11 2 3 2" xfId="11299"/>
    <cellStyle name="Normal 4 11 2 3 3" xfId="11300"/>
    <cellStyle name="Normal 4 11 2 4" xfId="11301"/>
    <cellStyle name="Normal 4 11 2 4 2" xfId="33458"/>
    <cellStyle name="Normal 4 11 2 5" xfId="11302"/>
    <cellStyle name="Normal 4 11 2 6" xfId="11303"/>
    <cellStyle name="Normal 4 11 3" xfId="11304"/>
    <cellStyle name="Normal 4 11 3 2" xfId="11305"/>
    <cellStyle name="Normal 4 11 3 2 2" xfId="11306"/>
    <cellStyle name="Normal 4 11 3 2 3" xfId="11307"/>
    <cellStyle name="Normal 4 11 3 3" xfId="11308"/>
    <cellStyle name="Normal 4 11 3 4" xfId="11309"/>
    <cellStyle name="Normal 4 11 3 5" xfId="11310"/>
    <cellStyle name="Normal 4 11 4" xfId="11311"/>
    <cellStyle name="Normal 4 11 4 2" xfId="11312"/>
    <cellStyle name="Normal 4 11 4 2 2" xfId="11313"/>
    <cellStyle name="Normal 4 11 4 2 3" xfId="11314"/>
    <cellStyle name="Normal 4 11 4 3" xfId="11315"/>
    <cellStyle name="Normal 4 11 4 3 2" xfId="34656"/>
    <cellStyle name="Normal 4 11 4 4" xfId="11316"/>
    <cellStyle name="Normal 4 11 4 5" xfId="11317"/>
    <cellStyle name="Normal 4 11 5" xfId="11318"/>
    <cellStyle name="Normal 4 11 5 2" xfId="11319"/>
    <cellStyle name="Normal 4 11 5 3" xfId="11320"/>
    <cellStyle name="Normal 4 11 6" xfId="11321"/>
    <cellStyle name="Normal 4 11 6 2" xfId="33457"/>
    <cellStyle name="Normal 4 11 7" xfId="11322"/>
    <cellStyle name="Normal 4 11 8" xfId="11323"/>
    <cellStyle name="Normal 4 12" xfId="11324"/>
    <cellStyle name="Normal 4 12 2" xfId="11325"/>
    <cellStyle name="Normal 4 12 2 2" xfId="11326"/>
    <cellStyle name="Normal 4 12 2 2 2" xfId="11327"/>
    <cellStyle name="Normal 4 12 2 2 2 2" xfId="11328"/>
    <cellStyle name="Normal 4 12 2 2 2 3" xfId="11329"/>
    <cellStyle name="Normal 4 12 2 2 3" xfId="11330"/>
    <cellStyle name="Normal 4 12 2 2 3 2" xfId="34569"/>
    <cellStyle name="Normal 4 12 2 2 4" xfId="11331"/>
    <cellStyle name="Normal 4 12 2 2 5" xfId="11332"/>
    <cellStyle name="Normal 4 12 2 3" xfId="11333"/>
    <cellStyle name="Normal 4 12 2 3 2" xfId="11334"/>
    <cellStyle name="Normal 4 12 2 3 3" xfId="11335"/>
    <cellStyle name="Normal 4 12 2 4" xfId="11336"/>
    <cellStyle name="Normal 4 12 2 4 2" xfId="33460"/>
    <cellStyle name="Normal 4 12 2 5" xfId="11337"/>
    <cellStyle name="Normal 4 12 2 6" xfId="11338"/>
    <cellStyle name="Normal 4 12 3" xfId="11339"/>
    <cellStyle name="Normal 4 12 3 2" xfId="11340"/>
    <cellStyle name="Normal 4 12 3 2 2" xfId="11341"/>
    <cellStyle name="Normal 4 12 3 2 3" xfId="11342"/>
    <cellStyle name="Normal 4 12 3 3" xfId="11343"/>
    <cellStyle name="Normal 4 12 3 4" xfId="11344"/>
    <cellStyle name="Normal 4 12 3 5" xfId="11345"/>
    <cellStyle name="Normal 4 12 4" xfId="11346"/>
    <cellStyle name="Normal 4 12 4 2" xfId="11347"/>
    <cellStyle name="Normal 4 12 4 2 2" xfId="11348"/>
    <cellStyle name="Normal 4 12 4 2 3" xfId="11349"/>
    <cellStyle name="Normal 4 12 4 3" xfId="11350"/>
    <cellStyle name="Normal 4 12 4 3 2" xfId="34657"/>
    <cellStyle name="Normal 4 12 4 4" xfId="11351"/>
    <cellStyle name="Normal 4 12 4 5" xfId="11352"/>
    <cellStyle name="Normal 4 12 5" xfId="11353"/>
    <cellStyle name="Normal 4 12 5 2" xfId="11354"/>
    <cellStyle name="Normal 4 12 5 3" xfId="11355"/>
    <cellStyle name="Normal 4 12 6" xfId="11356"/>
    <cellStyle name="Normal 4 12 6 2" xfId="33459"/>
    <cellStyle name="Normal 4 12 7" xfId="11357"/>
    <cellStyle name="Normal 4 12 8" xfId="11358"/>
    <cellStyle name="Normal 4 13" xfId="11359"/>
    <cellStyle name="Normal 4 13 2" xfId="11360"/>
    <cellStyle name="Normal 4 13 2 2" xfId="11361"/>
    <cellStyle name="Normal 4 13 2 3" xfId="11362"/>
    <cellStyle name="Normal 4 13 3" xfId="11363"/>
    <cellStyle name="Normal 4 13 4" xfId="11364"/>
    <cellStyle name="Normal 4 13 5" xfId="11365"/>
    <cellStyle name="Normal 4 14" xfId="11366"/>
    <cellStyle name="Normal 4 14 2" xfId="11367"/>
    <cellStyle name="Normal 4 14 2 2" xfId="11368"/>
    <cellStyle name="Normal 4 14 2 3" xfId="11369"/>
    <cellStyle name="Normal 4 14 3" xfId="11370"/>
    <cellStyle name="Normal 4 14 4" xfId="11371"/>
    <cellStyle name="Normal 4 14 5" xfId="11372"/>
    <cellStyle name="Normal 4 15" xfId="11373"/>
    <cellStyle name="Normal 4 15 2" xfId="11374"/>
    <cellStyle name="Normal 4 15 2 2" xfId="11375"/>
    <cellStyle name="Normal 4 15 2 2 2" xfId="11376"/>
    <cellStyle name="Normal 4 15 2 2 3" xfId="11377"/>
    <cellStyle name="Normal 4 15 2 3" xfId="11378"/>
    <cellStyle name="Normal 4 15 2 3 2" xfId="34658"/>
    <cellStyle name="Normal 4 15 2 4" xfId="11379"/>
    <cellStyle name="Normal 4 15 2 5" xfId="11380"/>
    <cellStyle name="Normal 4 15 3" xfId="11381"/>
    <cellStyle name="Normal 4 15 3 2" xfId="11382"/>
    <cellStyle name="Normal 4 15 3 3" xfId="11383"/>
    <cellStyle name="Normal 4 15 4" xfId="11384"/>
    <cellStyle name="Normal 4 15 4 2" xfId="33461"/>
    <cellStyle name="Normal 4 15 5" xfId="11385"/>
    <cellStyle name="Normal 4 15 6" xfId="11386"/>
    <cellStyle name="Normal 4 16" xfId="11387"/>
    <cellStyle name="Normal 4 16 2" xfId="11388"/>
    <cellStyle name="Normal 4 16 2 2" xfId="11389"/>
    <cellStyle name="Normal 4 16 2 2 2" xfId="11390"/>
    <cellStyle name="Normal 4 16 2 2 2 2" xfId="11391"/>
    <cellStyle name="Normal 4 16 2 2 2 3" xfId="11392"/>
    <cellStyle name="Normal 4 16 2 2 3" xfId="11393"/>
    <cellStyle name="Normal 4 16 2 2 3 2" xfId="34659"/>
    <cellStyle name="Normal 4 16 2 2 4" xfId="11394"/>
    <cellStyle name="Normal 4 16 2 2 5" xfId="11395"/>
    <cellStyle name="Normal 4 16 2 3" xfId="11396"/>
    <cellStyle name="Normal 4 16 2 3 2" xfId="11397"/>
    <cellStyle name="Normal 4 16 2 3 3" xfId="11398"/>
    <cellStyle name="Normal 4 16 2 4" xfId="11399"/>
    <cellStyle name="Normal 4 16 2 4 2" xfId="34129"/>
    <cellStyle name="Normal 4 16 2 5" xfId="11400"/>
    <cellStyle name="Normal 4 16 2 6" xfId="11401"/>
    <cellStyle name="Normal 4 16 3" xfId="11402"/>
    <cellStyle name="Normal 4 16 3 2" xfId="11403"/>
    <cellStyle name="Normal 4 16 3 2 2" xfId="11404"/>
    <cellStyle name="Normal 4 16 3 2 3" xfId="11405"/>
    <cellStyle name="Normal 4 16 3 3" xfId="11406"/>
    <cellStyle name="Normal 4 16 3 3 2" xfId="34130"/>
    <cellStyle name="Normal 4 16 3 4" xfId="11407"/>
    <cellStyle name="Normal 4 16 3 5" xfId="11408"/>
    <cellStyle name="Normal 4 16 4" xfId="11409"/>
    <cellStyle name="Normal 4 16 4 2" xfId="11410"/>
    <cellStyle name="Normal 4 16 4 2 2" xfId="11411"/>
    <cellStyle name="Normal 4 16 4 2 3" xfId="11412"/>
    <cellStyle name="Normal 4 16 4 3" xfId="11413"/>
    <cellStyle name="Normal 4 16 4 3 2" xfId="35014"/>
    <cellStyle name="Normal 4 16 4 4" xfId="11414"/>
    <cellStyle name="Normal 4 16 4 5" xfId="11415"/>
    <cellStyle name="Normal 4 16 5" xfId="11416"/>
    <cellStyle name="Normal 4 16 5 2" xfId="11417"/>
    <cellStyle name="Normal 4 16 5 3" xfId="11418"/>
    <cellStyle name="Normal 4 16 6" xfId="11419"/>
    <cellStyle name="Normal 4 16 6 2" xfId="34014"/>
    <cellStyle name="Normal 4 16 7" xfId="11420"/>
    <cellStyle name="Normal 4 16 8" xfId="11421"/>
    <cellStyle name="Normal 4 17" xfId="11422"/>
    <cellStyle name="Normal 4 17 2" xfId="11423"/>
    <cellStyle name="Normal 4 17 2 2" xfId="11424"/>
    <cellStyle name="Normal 4 17 2 2 2" xfId="11425"/>
    <cellStyle name="Normal 4 17 2 2 3" xfId="11426"/>
    <cellStyle name="Normal 4 17 2 3" xfId="11427"/>
    <cellStyle name="Normal 4 17 2 3 2" xfId="34128"/>
    <cellStyle name="Normal 4 17 2 4" xfId="11428"/>
    <cellStyle name="Normal 4 17 2 5" xfId="11429"/>
    <cellStyle name="Normal 4 17 3" xfId="11430"/>
    <cellStyle name="Normal 4 17 3 2" xfId="11431"/>
    <cellStyle name="Normal 4 17 3 2 2" xfId="11432"/>
    <cellStyle name="Normal 4 17 3 2 3" xfId="11433"/>
    <cellStyle name="Normal 4 17 3 3" xfId="11434"/>
    <cellStyle name="Normal 4 17 3 3 2" xfId="34915"/>
    <cellStyle name="Normal 4 17 3 4" xfId="11435"/>
    <cellStyle name="Normal 4 17 3 5" xfId="11436"/>
    <cellStyle name="Normal 4 17 4" xfId="11437"/>
    <cellStyle name="Normal 4 17 4 2" xfId="11438"/>
    <cellStyle name="Normal 4 17 4 2 2" xfId="11439"/>
    <cellStyle name="Normal 4 17 4 2 3" xfId="11440"/>
    <cellStyle name="Normal 4 17 4 3" xfId="11441"/>
    <cellStyle name="Normal 4 17 4 3 2" xfId="35020"/>
    <cellStyle name="Normal 4 17 4 4" xfId="11442"/>
    <cellStyle name="Normal 4 17 4 5" xfId="11443"/>
    <cellStyle name="Normal 4 17 5" xfId="11444"/>
    <cellStyle name="Normal 4 17 5 2" xfId="11445"/>
    <cellStyle name="Normal 4 17 5 3" xfId="11446"/>
    <cellStyle name="Normal 4 17 6" xfId="11447"/>
    <cellStyle name="Normal 4 17 6 2" xfId="34102"/>
    <cellStyle name="Normal 4 17 7" xfId="11448"/>
    <cellStyle name="Normal 4 17 8" xfId="11449"/>
    <cellStyle name="Normal 4 18" xfId="11450"/>
    <cellStyle name="Normal 4 18 2" xfId="11451"/>
    <cellStyle name="Normal 4 18 2 2" xfId="11452"/>
    <cellStyle name="Normal 4 18 2 2 2" xfId="11453"/>
    <cellStyle name="Normal 4 18 2 2 2 2" xfId="11454"/>
    <cellStyle name="Normal 4 18 2 2 2 3" xfId="11455"/>
    <cellStyle name="Normal 4 18 2 2 3" xfId="11456"/>
    <cellStyle name="Normal 4 18 2 2 3 2" xfId="34660"/>
    <cellStyle name="Normal 4 18 2 2 4" xfId="11457"/>
    <cellStyle name="Normal 4 18 2 2 5" xfId="11458"/>
    <cellStyle name="Normal 4 18 2 3" xfId="11459"/>
    <cellStyle name="Normal 4 18 2 3 2" xfId="11460"/>
    <cellStyle name="Normal 4 18 2 3 3" xfId="11461"/>
    <cellStyle name="Normal 4 18 2 4" xfId="11462"/>
    <cellStyle name="Normal 4 18 2 4 2" xfId="34174"/>
    <cellStyle name="Normal 4 18 2 5" xfId="11463"/>
    <cellStyle name="Normal 4 18 2 6" xfId="11464"/>
    <cellStyle name="Normal 4 18 3" xfId="11465"/>
    <cellStyle name="Normal 4 18 3 2" xfId="11466"/>
    <cellStyle name="Normal 4 18 3 2 2" xfId="11467"/>
    <cellStyle name="Normal 4 18 3 2 3" xfId="11468"/>
    <cellStyle name="Normal 4 18 3 3" xfId="11469"/>
    <cellStyle name="Normal 4 18 3 3 2" xfId="34661"/>
    <cellStyle name="Normal 4 18 3 4" xfId="11470"/>
    <cellStyle name="Normal 4 18 3 5" xfId="11471"/>
    <cellStyle name="Normal 4 18 4" xfId="11472"/>
    <cellStyle name="Normal 4 18 4 2" xfId="11473"/>
    <cellStyle name="Normal 4 18 4 3" xfId="11474"/>
    <cellStyle name="Normal 4 18 5" xfId="11475"/>
    <cellStyle name="Normal 4 18 5 2" xfId="34127"/>
    <cellStyle name="Normal 4 18 6" xfId="11476"/>
    <cellStyle name="Normal 4 18 7" xfId="11477"/>
    <cellStyle name="Normal 4 19" xfId="11478"/>
    <cellStyle name="Normal 4 19 2" xfId="11479"/>
    <cellStyle name="Normal 4 19 2 2" xfId="11480"/>
    <cellStyle name="Normal 4 19 2 3" xfId="11481"/>
    <cellStyle name="Normal 4 19 3" xfId="11482"/>
    <cellStyle name="Normal 4 19 3 2" xfId="34173"/>
    <cellStyle name="Normal 4 19 4" xfId="11483"/>
    <cellStyle name="Normal 4 19 5" xfId="11484"/>
    <cellStyle name="Normal 4 2" xfId="11485"/>
    <cellStyle name="Normal 4 2 10" xfId="11486"/>
    <cellStyle name="Normal 4 2 10 2" xfId="11487"/>
    <cellStyle name="Normal 4 2 10 2 2" xfId="11488"/>
    <cellStyle name="Normal 4 2 10 2 2 2" xfId="11489"/>
    <cellStyle name="Normal 4 2 10 2 2 2 2" xfId="11490"/>
    <cellStyle name="Normal 4 2 10 2 2 2 3" xfId="11491"/>
    <cellStyle name="Normal 4 2 10 2 2 3" xfId="11492"/>
    <cellStyle name="Normal 4 2 10 2 2 3 2" xfId="34662"/>
    <cellStyle name="Normal 4 2 10 2 2 4" xfId="11493"/>
    <cellStyle name="Normal 4 2 10 2 2 5" xfId="11494"/>
    <cellStyle name="Normal 4 2 10 2 3" xfId="11495"/>
    <cellStyle name="Normal 4 2 10 2 3 2" xfId="11496"/>
    <cellStyle name="Normal 4 2 10 2 3 3" xfId="11497"/>
    <cellStyle name="Normal 4 2 10 2 4" xfId="11498"/>
    <cellStyle name="Normal 4 2 10 2 4 2" xfId="33463"/>
    <cellStyle name="Normal 4 2 10 2 5" xfId="11499"/>
    <cellStyle name="Normal 4 2 10 2 6" xfId="11500"/>
    <cellStyle name="Normal 4 2 10 3" xfId="11501"/>
    <cellStyle name="Normal 4 2 10 3 2" xfId="11502"/>
    <cellStyle name="Normal 4 2 10 3 2 2" xfId="11503"/>
    <cellStyle name="Normal 4 2 10 3 2 3" xfId="11504"/>
    <cellStyle name="Normal 4 2 10 3 3" xfId="11505"/>
    <cellStyle name="Normal 4 2 10 3 3 2" xfId="34663"/>
    <cellStyle name="Normal 4 2 10 3 4" xfId="11506"/>
    <cellStyle name="Normal 4 2 10 3 5" xfId="11507"/>
    <cellStyle name="Normal 4 2 10 4" xfId="11508"/>
    <cellStyle name="Normal 4 2 10 4 2" xfId="11509"/>
    <cellStyle name="Normal 4 2 10 4 3" xfId="11510"/>
    <cellStyle name="Normal 4 2 10 5" xfId="11511"/>
    <cellStyle name="Normal 4 2 10 5 2" xfId="33462"/>
    <cellStyle name="Normal 4 2 10 6" xfId="11512"/>
    <cellStyle name="Normal 4 2 10 7" xfId="11513"/>
    <cellStyle name="Normal 4 2 11" xfId="11514"/>
    <cellStyle name="Normal 4 2 11 2" xfId="11515"/>
    <cellStyle name="Normal 4 2 11 2 2" xfId="11516"/>
    <cellStyle name="Normal 4 2 11 2 2 2" xfId="11517"/>
    <cellStyle name="Normal 4 2 11 2 2 2 2" xfId="11518"/>
    <cellStyle name="Normal 4 2 11 2 2 2 3" xfId="11519"/>
    <cellStyle name="Normal 4 2 11 2 2 3" xfId="11520"/>
    <cellStyle name="Normal 4 2 11 2 2 3 2" xfId="34664"/>
    <cellStyle name="Normal 4 2 11 2 2 4" xfId="11521"/>
    <cellStyle name="Normal 4 2 11 2 2 5" xfId="11522"/>
    <cellStyle name="Normal 4 2 11 2 3" xfId="11523"/>
    <cellStyle name="Normal 4 2 11 2 3 2" xfId="11524"/>
    <cellStyle name="Normal 4 2 11 2 3 3" xfId="11525"/>
    <cellStyle name="Normal 4 2 11 2 4" xfId="11526"/>
    <cellStyle name="Normal 4 2 11 2 4 2" xfId="33465"/>
    <cellStyle name="Normal 4 2 11 2 5" xfId="11527"/>
    <cellStyle name="Normal 4 2 11 2 6" xfId="11528"/>
    <cellStyle name="Normal 4 2 11 3" xfId="11529"/>
    <cellStyle name="Normal 4 2 11 3 2" xfId="11530"/>
    <cellStyle name="Normal 4 2 11 3 2 2" xfId="11531"/>
    <cellStyle name="Normal 4 2 11 3 2 3" xfId="11532"/>
    <cellStyle name="Normal 4 2 11 3 3" xfId="11533"/>
    <cellStyle name="Normal 4 2 11 3 3 2" xfId="34665"/>
    <cellStyle name="Normal 4 2 11 3 4" xfId="11534"/>
    <cellStyle name="Normal 4 2 11 3 5" xfId="11535"/>
    <cellStyle name="Normal 4 2 11 4" xfId="11536"/>
    <cellStyle name="Normal 4 2 11 4 2" xfId="11537"/>
    <cellStyle name="Normal 4 2 11 4 3" xfId="11538"/>
    <cellStyle name="Normal 4 2 11 5" xfId="11539"/>
    <cellStyle name="Normal 4 2 11 5 2" xfId="33464"/>
    <cellStyle name="Normal 4 2 11 6" xfId="11540"/>
    <cellStyle name="Normal 4 2 11 7" xfId="11541"/>
    <cellStyle name="Normal 4 2 12" xfId="11542"/>
    <cellStyle name="Normal 4 2 12 2" xfId="11543"/>
    <cellStyle name="Normal 4 2 12 2 2" xfId="11544"/>
    <cellStyle name="Normal 4 2 12 2 2 2" xfId="11545"/>
    <cellStyle name="Normal 4 2 12 2 2 2 2" xfId="11546"/>
    <cellStyle name="Normal 4 2 12 2 2 2 3" xfId="11547"/>
    <cellStyle name="Normal 4 2 12 2 2 3" xfId="11548"/>
    <cellStyle name="Normal 4 2 12 2 2 3 2" xfId="34666"/>
    <cellStyle name="Normal 4 2 12 2 2 4" xfId="11549"/>
    <cellStyle name="Normal 4 2 12 2 2 5" xfId="11550"/>
    <cellStyle name="Normal 4 2 12 2 3" xfId="11551"/>
    <cellStyle name="Normal 4 2 12 2 3 2" xfId="11552"/>
    <cellStyle name="Normal 4 2 12 2 3 3" xfId="11553"/>
    <cellStyle name="Normal 4 2 12 2 4" xfId="11554"/>
    <cellStyle name="Normal 4 2 12 2 4 2" xfId="33467"/>
    <cellStyle name="Normal 4 2 12 2 5" xfId="11555"/>
    <cellStyle name="Normal 4 2 12 2 6" xfId="11556"/>
    <cellStyle name="Normal 4 2 12 3" xfId="11557"/>
    <cellStyle name="Normal 4 2 12 3 2" xfId="11558"/>
    <cellStyle name="Normal 4 2 12 3 2 2" xfId="11559"/>
    <cellStyle name="Normal 4 2 12 3 2 3" xfId="11560"/>
    <cellStyle name="Normal 4 2 12 3 3" xfId="11561"/>
    <cellStyle name="Normal 4 2 12 3 3 2" xfId="34874"/>
    <cellStyle name="Normal 4 2 12 3 4" xfId="11562"/>
    <cellStyle name="Normal 4 2 12 3 5" xfId="11563"/>
    <cellStyle name="Normal 4 2 12 4" xfId="11564"/>
    <cellStyle name="Normal 4 2 12 4 2" xfId="11565"/>
    <cellStyle name="Normal 4 2 12 4 3" xfId="11566"/>
    <cellStyle name="Normal 4 2 12 5" xfId="11567"/>
    <cellStyle name="Normal 4 2 12 5 2" xfId="33466"/>
    <cellStyle name="Normal 4 2 12 6" xfId="11568"/>
    <cellStyle name="Normal 4 2 12 7" xfId="11569"/>
    <cellStyle name="Normal 4 2 13" xfId="11570"/>
    <cellStyle name="Normal 4 2 13 2" xfId="11571"/>
    <cellStyle name="Normal 4 2 13 2 2" xfId="11572"/>
    <cellStyle name="Normal 4 2 13 2 2 2" xfId="11573"/>
    <cellStyle name="Normal 4 2 13 2 2 2 2" xfId="11574"/>
    <cellStyle name="Normal 4 2 13 2 2 2 3" xfId="11575"/>
    <cellStyle name="Normal 4 2 13 2 2 3" xfId="11576"/>
    <cellStyle name="Normal 4 2 13 2 2 3 2" xfId="34667"/>
    <cellStyle name="Normal 4 2 13 2 2 4" xfId="11577"/>
    <cellStyle name="Normal 4 2 13 2 2 5" xfId="11578"/>
    <cellStyle name="Normal 4 2 13 2 3" xfId="11579"/>
    <cellStyle name="Normal 4 2 13 2 3 2" xfId="11580"/>
    <cellStyle name="Normal 4 2 13 2 3 3" xfId="11581"/>
    <cellStyle name="Normal 4 2 13 2 4" xfId="11582"/>
    <cellStyle name="Normal 4 2 13 2 4 2" xfId="33469"/>
    <cellStyle name="Normal 4 2 13 2 5" xfId="11583"/>
    <cellStyle name="Normal 4 2 13 2 6" xfId="11584"/>
    <cellStyle name="Normal 4 2 13 3" xfId="11585"/>
    <cellStyle name="Normal 4 2 13 3 2" xfId="11586"/>
    <cellStyle name="Normal 4 2 13 3 2 2" xfId="11587"/>
    <cellStyle name="Normal 4 2 13 3 2 3" xfId="11588"/>
    <cellStyle name="Normal 4 2 13 3 3" xfId="11589"/>
    <cellStyle name="Normal 4 2 13 3 3 2" xfId="34668"/>
    <cellStyle name="Normal 4 2 13 3 4" xfId="11590"/>
    <cellStyle name="Normal 4 2 13 3 5" xfId="11591"/>
    <cellStyle name="Normal 4 2 13 4" xfId="11592"/>
    <cellStyle name="Normal 4 2 13 4 2" xfId="11593"/>
    <cellStyle name="Normal 4 2 13 4 3" xfId="11594"/>
    <cellStyle name="Normal 4 2 13 5" xfId="11595"/>
    <cellStyle name="Normal 4 2 13 5 2" xfId="33468"/>
    <cellStyle name="Normal 4 2 13 6" xfId="11596"/>
    <cellStyle name="Normal 4 2 13 7" xfId="11597"/>
    <cellStyle name="Normal 4 2 14" xfId="11598"/>
    <cellStyle name="Normal 4 2 14 2" xfId="11599"/>
    <cellStyle name="Normal 4 2 14 2 2" xfId="11600"/>
    <cellStyle name="Normal 4 2 14 2 2 2" xfId="11601"/>
    <cellStyle name="Normal 4 2 14 2 2 2 2" xfId="11602"/>
    <cellStyle name="Normal 4 2 14 2 2 2 3" xfId="11603"/>
    <cellStyle name="Normal 4 2 14 2 2 3" xfId="11604"/>
    <cellStyle name="Normal 4 2 14 2 2 3 2" xfId="34819"/>
    <cellStyle name="Normal 4 2 14 2 2 4" xfId="11605"/>
    <cellStyle name="Normal 4 2 14 2 2 5" xfId="11606"/>
    <cellStyle name="Normal 4 2 14 2 3" xfId="11607"/>
    <cellStyle name="Normal 4 2 14 2 3 2" xfId="11608"/>
    <cellStyle name="Normal 4 2 14 2 3 3" xfId="11609"/>
    <cellStyle name="Normal 4 2 14 2 4" xfId="11610"/>
    <cellStyle name="Normal 4 2 14 2 4 2" xfId="33471"/>
    <cellStyle name="Normal 4 2 14 2 5" xfId="11611"/>
    <cellStyle name="Normal 4 2 14 2 6" xfId="11612"/>
    <cellStyle name="Normal 4 2 14 3" xfId="11613"/>
    <cellStyle name="Normal 4 2 14 3 2" xfId="11614"/>
    <cellStyle name="Normal 4 2 14 3 2 2" xfId="11615"/>
    <cellStyle name="Normal 4 2 14 3 2 3" xfId="11616"/>
    <cellStyle name="Normal 4 2 14 3 3" xfId="11617"/>
    <cellStyle name="Normal 4 2 14 3 3 2" xfId="34862"/>
    <cellStyle name="Normal 4 2 14 3 4" xfId="11618"/>
    <cellStyle name="Normal 4 2 14 3 5" xfId="11619"/>
    <cellStyle name="Normal 4 2 14 4" xfId="11620"/>
    <cellStyle name="Normal 4 2 14 4 2" xfId="11621"/>
    <cellStyle name="Normal 4 2 14 4 3" xfId="11622"/>
    <cellStyle name="Normal 4 2 14 5" xfId="11623"/>
    <cellStyle name="Normal 4 2 14 5 2" xfId="33470"/>
    <cellStyle name="Normal 4 2 14 6" xfId="11624"/>
    <cellStyle name="Normal 4 2 14 7" xfId="11625"/>
    <cellStyle name="Normal 4 2 15" xfId="11626"/>
    <cellStyle name="Normal 4 2 15 2" xfId="11627"/>
    <cellStyle name="Normal 4 2 15 2 2" xfId="11628"/>
    <cellStyle name="Normal 4 2 15 2 2 2" xfId="11629"/>
    <cellStyle name="Normal 4 2 15 2 2 2 2" xfId="11630"/>
    <cellStyle name="Normal 4 2 15 2 2 2 3" xfId="11631"/>
    <cellStyle name="Normal 4 2 15 2 2 3" xfId="11632"/>
    <cellStyle name="Normal 4 2 15 2 2 3 2" xfId="34820"/>
    <cellStyle name="Normal 4 2 15 2 2 4" xfId="11633"/>
    <cellStyle name="Normal 4 2 15 2 2 5" xfId="11634"/>
    <cellStyle name="Normal 4 2 15 2 3" xfId="11635"/>
    <cellStyle name="Normal 4 2 15 2 3 2" xfId="11636"/>
    <cellStyle name="Normal 4 2 15 2 3 3" xfId="11637"/>
    <cellStyle name="Normal 4 2 15 2 4" xfId="11638"/>
    <cellStyle name="Normal 4 2 15 2 4 2" xfId="33473"/>
    <cellStyle name="Normal 4 2 15 2 5" xfId="11639"/>
    <cellStyle name="Normal 4 2 15 2 6" xfId="11640"/>
    <cellStyle name="Normal 4 2 15 3" xfId="11641"/>
    <cellStyle name="Normal 4 2 15 3 2" xfId="11642"/>
    <cellStyle name="Normal 4 2 15 3 2 2" xfId="11643"/>
    <cellStyle name="Normal 4 2 15 3 2 3" xfId="11644"/>
    <cellStyle name="Normal 4 2 15 3 3" xfId="11645"/>
    <cellStyle name="Normal 4 2 15 3 3 2" xfId="34669"/>
    <cellStyle name="Normal 4 2 15 3 4" xfId="11646"/>
    <cellStyle name="Normal 4 2 15 3 5" xfId="11647"/>
    <cellStyle name="Normal 4 2 15 4" xfId="11648"/>
    <cellStyle name="Normal 4 2 15 4 2" xfId="11649"/>
    <cellStyle name="Normal 4 2 15 4 3" xfId="11650"/>
    <cellStyle name="Normal 4 2 15 5" xfId="11651"/>
    <cellStyle name="Normal 4 2 15 5 2" xfId="33472"/>
    <cellStyle name="Normal 4 2 15 6" xfId="11652"/>
    <cellStyle name="Normal 4 2 15 7" xfId="11653"/>
    <cellStyle name="Normal 4 2 16" xfId="11654"/>
    <cellStyle name="Normal 4 2 16 2" xfId="11655"/>
    <cellStyle name="Normal 4 2 16 2 2" xfId="11656"/>
    <cellStyle name="Normal 4 2 16 2 2 2" xfId="11657"/>
    <cellStyle name="Normal 4 2 16 2 2 2 2" xfId="11658"/>
    <cellStyle name="Normal 4 2 16 2 2 2 3" xfId="11659"/>
    <cellStyle name="Normal 4 2 16 2 2 3" xfId="11660"/>
    <cellStyle name="Normal 4 2 16 2 2 3 2" xfId="34570"/>
    <cellStyle name="Normal 4 2 16 2 2 4" xfId="11661"/>
    <cellStyle name="Normal 4 2 16 2 2 5" xfId="11662"/>
    <cellStyle name="Normal 4 2 16 2 3" xfId="11663"/>
    <cellStyle name="Normal 4 2 16 2 3 2" xfId="11664"/>
    <cellStyle name="Normal 4 2 16 2 3 3" xfId="11665"/>
    <cellStyle name="Normal 4 2 16 2 4" xfId="11666"/>
    <cellStyle name="Normal 4 2 16 2 4 2" xfId="33475"/>
    <cellStyle name="Normal 4 2 16 2 5" xfId="11667"/>
    <cellStyle name="Normal 4 2 16 2 6" xfId="11668"/>
    <cellStyle name="Normal 4 2 16 3" xfId="11669"/>
    <cellStyle name="Normal 4 2 16 3 2" xfId="11670"/>
    <cellStyle name="Normal 4 2 16 3 2 2" xfId="11671"/>
    <cellStyle name="Normal 4 2 16 3 2 3" xfId="11672"/>
    <cellStyle name="Normal 4 2 16 3 3" xfId="11673"/>
    <cellStyle name="Normal 4 2 16 3 3 2" xfId="34571"/>
    <cellStyle name="Normal 4 2 16 3 4" xfId="11674"/>
    <cellStyle name="Normal 4 2 16 3 5" xfId="11675"/>
    <cellStyle name="Normal 4 2 16 4" xfId="11676"/>
    <cellStyle name="Normal 4 2 16 4 2" xfId="11677"/>
    <cellStyle name="Normal 4 2 16 4 3" xfId="11678"/>
    <cellStyle name="Normal 4 2 16 5" xfId="11679"/>
    <cellStyle name="Normal 4 2 16 5 2" xfId="33474"/>
    <cellStyle name="Normal 4 2 16 6" xfId="11680"/>
    <cellStyle name="Normal 4 2 16 7" xfId="11681"/>
    <cellStyle name="Normal 4 2 17" xfId="11682"/>
    <cellStyle name="Normal 4 2 17 2" xfId="11683"/>
    <cellStyle name="Normal 4 2 17 2 2" xfId="11684"/>
    <cellStyle name="Normal 4 2 17 2 2 2" xfId="11685"/>
    <cellStyle name="Normal 4 2 17 2 2 2 2" xfId="11686"/>
    <cellStyle name="Normal 4 2 17 2 2 2 3" xfId="11687"/>
    <cellStyle name="Normal 4 2 17 2 2 3" xfId="11688"/>
    <cellStyle name="Normal 4 2 17 2 2 3 2" xfId="34670"/>
    <cellStyle name="Normal 4 2 17 2 2 4" xfId="11689"/>
    <cellStyle name="Normal 4 2 17 2 2 5" xfId="11690"/>
    <cellStyle name="Normal 4 2 17 2 3" xfId="11691"/>
    <cellStyle name="Normal 4 2 17 2 3 2" xfId="11692"/>
    <cellStyle name="Normal 4 2 17 2 3 3" xfId="11693"/>
    <cellStyle name="Normal 4 2 17 2 4" xfId="11694"/>
    <cellStyle name="Normal 4 2 17 2 4 2" xfId="33477"/>
    <cellStyle name="Normal 4 2 17 2 5" xfId="11695"/>
    <cellStyle name="Normal 4 2 17 2 6" xfId="11696"/>
    <cellStyle name="Normal 4 2 17 3" xfId="11697"/>
    <cellStyle name="Normal 4 2 17 3 2" xfId="11698"/>
    <cellStyle name="Normal 4 2 17 3 2 2" xfId="11699"/>
    <cellStyle name="Normal 4 2 17 3 2 3" xfId="11700"/>
    <cellStyle name="Normal 4 2 17 3 3" xfId="11701"/>
    <cellStyle name="Normal 4 2 17 3 3 2" xfId="34932"/>
    <cellStyle name="Normal 4 2 17 3 4" xfId="11702"/>
    <cellStyle name="Normal 4 2 17 3 5" xfId="11703"/>
    <cellStyle name="Normal 4 2 17 4" xfId="11704"/>
    <cellStyle name="Normal 4 2 17 4 2" xfId="11705"/>
    <cellStyle name="Normal 4 2 17 4 3" xfId="11706"/>
    <cellStyle name="Normal 4 2 17 5" xfId="11707"/>
    <cellStyle name="Normal 4 2 17 5 2" xfId="33476"/>
    <cellStyle name="Normal 4 2 17 6" xfId="11708"/>
    <cellStyle name="Normal 4 2 17 7" xfId="11709"/>
    <cellStyle name="Normal 4 2 18" xfId="11710"/>
    <cellStyle name="Normal 4 2 18 2" xfId="11711"/>
    <cellStyle name="Normal 4 2 18 2 2" xfId="11712"/>
    <cellStyle name="Normal 4 2 18 2 2 2" xfId="11713"/>
    <cellStyle name="Normal 4 2 18 2 2 3" xfId="11714"/>
    <cellStyle name="Normal 4 2 18 2 3" xfId="11715"/>
    <cellStyle name="Normal 4 2 18 2 3 2" xfId="34572"/>
    <cellStyle name="Normal 4 2 18 2 4" xfId="11716"/>
    <cellStyle name="Normal 4 2 18 2 5" xfId="11717"/>
    <cellStyle name="Normal 4 2 18 3" xfId="11718"/>
    <cellStyle name="Normal 4 2 18 3 2" xfId="11719"/>
    <cellStyle name="Normal 4 2 18 3 3" xfId="11720"/>
    <cellStyle name="Normal 4 2 18 4" xfId="11721"/>
    <cellStyle name="Normal 4 2 18 4 2" xfId="33478"/>
    <cellStyle name="Normal 4 2 18 5" xfId="11722"/>
    <cellStyle name="Normal 4 2 18 6" xfId="11723"/>
    <cellStyle name="Normal 4 2 19" xfId="11724"/>
    <cellStyle name="Normal 4 2 19 2" xfId="11725"/>
    <cellStyle name="Normal 4 2 19 2 2" xfId="11726"/>
    <cellStyle name="Normal 4 2 19 2 2 2" xfId="11727"/>
    <cellStyle name="Normal 4 2 19 2 2 3" xfId="11728"/>
    <cellStyle name="Normal 4 2 19 2 3" xfId="11729"/>
    <cellStyle name="Normal 4 2 19 2 3 2" xfId="34573"/>
    <cellStyle name="Normal 4 2 19 2 4" xfId="11730"/>
    <cellStyle name="Normal 4 2 19 2 5" xfId="11731"/>
    <cellStyle name="Normal 4 2 19 3" xfId="11732"/>
    <cellStyle name="Normal 4 2 19 3 2" xfId="11733"/>
    <cellStyle name="Normal 4 2 19 3 3" xfId="11734"/>
    <cellStyle name="Normal 4 2 19 4" xfId="11735"/>
    <cellStyle name="Normal 4 2 19 4 2" xfId="33479"/>
    <cellStyle name="Normal 4 2 19 5" xfId="11736"/>
    <cellStyle name="Normal 4 2 19 6" xfId="11737"/>
    <cellStyle name="Normal 4 2 2" xfId="11738"/>
    <cellStyle name="Normal 4 2 2 2" xfId="11739"/>
    <cellStyle name="Normal 4 2 2 2 2" xfId="11740"/>
    <cellStyle name="Normal 4 2 2 2 2 2" xfId="11741"/>
    <cellStyle name="Normal 4 2 2 2 2 2 2" xfId="11742"/>
    <cellStyle name="Normal 4 2 2 2 2 2 2 2" xfId="11743"/>
    <cellStyle name="Normal 4 2 2 2 2 2 2 3" xfId="11744"/>
    <cellStyle name="Normal 4 2 2 2 2 2 3" xfId="11745"/>
    <cellStyle name="Normal 4 2 2 2 2 2 3 2" xfId="34574"/>
    <cellStyle name="Normal 4 2 2 2 2 2 4" xfId="11746"/>
    <cellStyle name="Normal 4 2 2 2 2 2 5" xfId="11747"/>
    <cellStyle name="Normal 4 2 2 2 2 3" xfId="11748"/>
    <cellStyle name="Normal 4 2 2 2 2 3 2" xfId="11749"/>
    <cellStyle name="Normal 4 2 2 2 2 3 3" xfId="11750"/>
    <cellStyle name="Normal 4 2 2 2 2 4" xfId="11751"/>
    <cellStyle name="Normal 4 2 2 2 2 4 2" xfId="33481"/>
    <cellStyle name="Normal 4 2 2 2 2 5" xfId="11752"/>
    <cellStyle name="Normal 4 2 2 2 2 6" xfId="11753"/>
    <cellStyle name="Normal 4 2 2 2 3" xfId="11754"/>
    <cellStyle name="Normal 4 2 2 2 3 2" xfId="11755"/>
    <cellStyle name="Normal 4 2 2 2 3 2 2" xfId="11756"/>
    <cellStyle name="Normal 4 2 2 2 3 2 3" xfId="11757"/>
    <cellStyle name="Normal 4 2 2 2 3 3" xfId="11758"/>
    <cellStyle name="Normal 4 2 2 2 3 3 2" xfId="34822"/>
    <cellStyle name="Normal 4 2 2 2 3 4" xfId="11759"/>
    <cellStyle name="Normal 4 2 2 2 3 5" xfId="11760"/>
    <cellStyle name="Normal 4 2 2 2 4" xfId="11761"/>
    <cellStyle name="Normal 4 2 2 2 4 2" xfId="11762"/>
    <cellStyle name="Normal 4 2 2 2 4 3" xfId="11763"/>
    <cellStyle name="Normal 4 2 2 2 5" xfId="11764"/>
    <cellStyle name="Normal 4 2 2 2 5 2" xfId="33480"/>
    <cellStyle name="Normal 4 2 2 2 6" xfId="11765"/>
    <cellStyle name="Normal 4 2 2 2 7" xfId="11766"/>
    <cellStyle name="Normal 4 2 2 2 8" xfId="11767"/>
    <cellStyle name="Normal 4 2 2 3" xfId="11768"/>
    <cellStyle name="Normal 4 2 2 3 2" xfId="11769"/>
    <cellStyle name="Normal 4 2 2 3 2 2" xfId="11770"/>
    <cellStyle name="Normal 4 2 2 3 2 2 2" xfId="11771"/>
    <cellStyle name="Normal 4 2 2 3 2 2 3" xfId="11772"/>
    <cellStyle name="Normal 4 2 2 3 2 3" xfId="11773"/>
    <cellStyle name="Normal 4 2 2 3 2 3 2" xfId="34823"/>
    <cellStyle name="Normal 4 2 2 3 2 4" xfId="11774"/>
    <cellStyle name="Normal 4 2 2 3 2 5" xfId="11775"/>
    <cellStyle name="Normal 4 2 2 3 3" xfId="11776"/>
    <cellStyle name="Normal 4 2 2 3 3 2" xfId="11777"/>
    <cellStyle name="Normal 4 2 2 3 3 3" xfId="11778"/>
    <cellStyle name="Normal 4 2 2 3 4" xfId="11779"/>
    <cellStyle name="Normal 4 2 2 3 4 2" xfId="33482"/>
    <cellStyle name="Normal 4 2 2 3 5" xfId="11780"/>
    <cellStyle name="Normal 4 2 2 3 6" xfId="11781"/>
    <cellStyle name="Normal 4 2 2 3 7" xfId="11782"/>
    <cellStyle name="Normal 4 2 2 4" xfId="11783"/>
    <cellStyle name="Normal 4 2 2 4 2" xfId="11784"/>
    <cellStyle name="Normal 4 2 2 4 2 2" xfId="11785"/>
    <cellStyle name="Normal 4 2 2 4 2 3" xfId="11786"/>
    <cellStyle name="Normal 4 2 2 4 3" xfId="11787"/>
    <cellStyle name="Normal 4 2 2 4 3 2" xfId="34016"/>
    <cellStyle name="Normal 4 2 2 4 4" xfId="11788"/>
    <cellStyle name="Normal 4 2 2 4 5" xfId="11789"/>
    <cellStyle name="Normal 4 2 2 5" xfId="11790"/>
    <cellStyle name="Normal 4 2 2 5 2" xfId="11791"/>
    <cellStyle name="Normal 4 2 2 5 3" xfId="11792"/>
    <cellStyle name="Normal 4 2 2 6" xfId="11793"/>
    <cellStyle name="Normal 4 2 2 6 2" xfId="32532"/>
    <cellStyle name="Normal 4 2 2 7" xfId="11794"/>
    <cellStyle name="Normal 4 2 2 7 2" xfId="11795"/>
    <cellStyle name="Normal 4 2 2 8" xfId="11796"/>
    <cellStyle name="Normal 4 2 20" xfId="11797"/>
    <cellStyle name="Normal 4 2 20 2" xfId="11798"/>
    <cellStyle name="Normal 4 2 20 2 2" xfId="11799"/>
    <cellStyle name="Normal 4 2 20 2 2 2" xfId="11800"/>
    <cellStyle name="Normal 4 2 20 2 2 3" xfId="11801"/>
    <cellStyle name="Normal 4 2 20 2 3" xfId="11802"/>
    <cellStyle name="Normal 4 2 20 2 3 2" xfId="34821"/>
    <cellStyle name="Normal 4 2 20 2 4" xfId="11803"/>
    <cellStyle name="Normal 4 2 20 2 5" xfId="11804"/>
    <cellStyle name="Normal 4 2 20 3" xfId="11805"/>
    <cellStyle name="Normal 4 2 20 3 2" xfId="11806"/>
    <cellStyle name="Normal 4 2 20 3 3" xfId="11807"/>
    <cellStyle name="Normal 4 2 20 4" xfId="11808"/>
    <cellStyle name="Normal 4 2 20 4 2" xfId="33483"/>
    <cellStyle name="Normal 4 2 20 5" xfId="11809"/>
    <cellStyle name="Normal 4 2 20 6" xfId="11810"/>
    <cellStyle name="Normal 4 2 21" xfId="11811"/>
    <cellStyle name="Normal 4 2 21 2" xfId="11812"/>
    <cellStyle name="Normal 4 2 21 2 2" xfId="11813"/>
    <cellStyle name="Normal 4 2 21 2 2 2" xfId="11814"/>
    <cellStyle name="Normal 4 2 21 2 2 3" xfId="11815"/>
    <cellStyle name="Normal 4 2 21 2 3" xfId="11816"/>
    <cellStyle name="Normal 4 2 21 2 3 2" xfId="34904"/>
    <cellStyle name="Normal 4 2 21 2 4" xfId="11817"/>
    <cellStyle name="Normal 4 2 21 2 5" xfId="11818"/>
    <cellStyle name="Normal 4 2 21 3" xfId="11819"/>
    <cellStyle name="Normal 4 2 21 3 2" xfId="11820"/>
    <cellStyle name="Normal 4 2 21 3 3" xfId="11821"/>
    <cellStyle name="Normal 4 2 21 4" xfId="11822"/>
    <cellStyle name="Normal 4 2 21 4 2" xfId="33484"/>
    <cellStyle name="Normal 4 2 21 5" xfId="11823"/>
    <cellStyle name="Normal 4 2 21 6" xfId="11824"/>
    <cellStyle name="Normal 4 2 22" xfId="11825"/>
    <cellStyle name="Normal 4 2 22 2" xfId="11826"/>
    <cellStyle name="Normal 4 2 22 2 2" xfId="11827"/>
    <cellStyle name="Normal 4 2 22 2 2 2" xfId="11828"/>
    <cellStyle name="Normal 4 2 22 2 2 3" xfId="11829"/>
    <cellStyle name="Normal 4 2 22 2 3" xfId="11830"/>
    <cellStyle name="Normal 4 2 22 2 3 2" xfId="34257"/>
    <cellStyle name="Normal 4 2 22 2 4" xfId="11831"/>
    <cellStyle name="Normal 4 2 22 2 5" xfId="11832"/>
    <cellStyle name="Normal 4 2 22 3" xfId="11833"/>
    <cellStyle name="Normal 4 2 22 3 2" xfId="11834"/>
    <cellStyle name="Normal 4 2 22 3 3" xfId="11835"/>
    <cellStyle name="Normal 4 2 22 4" xfId="11836"/>
    <cellStyle name="Normal 4 2 22 4 2" xfId="33485"/>
    <cellStyle name="Normal 4 2 22 5" xfId="11837"/>
    <cellStyle name="Normal 4 2 22 6" xfId="11838"/>
    <cellStyle name="Normal 4 2 23" xfId="11839"/>
    <cellStyle name="Normal 4 2 23 2" xfId="11840"/>
    <cellStyle name="Normal 4 2 23 2 2" xfId="11841"/>
    <cellStyle name="Normal 4 2 23 2 2 2" xfId="11842"/>
    <cellStyle name="Normal 4 2 23 2 2 3" xfId="11843"/>
    <cellStyle name="Normal 4 2 23 2 3" xfId="11844"/>
    <cellStyle name="Normal 4 2 23 2 3 2" xfId="34197"/>
    <cellStyle name="Normal 4 2 23 2 4" xfId="11845"/>
    <cellStyle name="Normal 4 2 23 2 5" xfId="11846"/>
    <cellStyle name="Normal 4 2 23 3" xfId="11847"/>
    <cellStyle name="Normal 4 2 23 3 2" xfId="11848"/>
    <cellStyle name="Normal 4 2 23 3 3" xfId="11849"/>
    <cellStyle name="Normal 4 2 23 4" xfId="11850"/>
    <cellStyle name="Normal 4 2 23 4 2" xfId="33486"/>
    <cellStyle name="Normal 4 2 23 5" xfId="11851"/>
    <cellStyle name="Normal 4 2 23 6" xfId="11852"/>
    <cellStyle name="Normal 4 2 24" xfId="11853"/>
    <cellStyle name="Normal 4 2 24 2" xfId="11854"/>
    <cellStyle name="Normal 4 2 24 2 2" xfId="11855"/>
    <cellStyle name="Normal 4 2 24 2 2 2" xfId="11856"/>
    <cellStyle name="Normal 4 2 24 2 2 3" xfId="11857"/>
    <cellStyle name="Normal 4 2 24 2 3" xfId="11858"/>
    <cellStyle name="Normal 4 2 24 2 3 2" xfId="34258"/>
    <cellStyle name="Normal 4 2 24 2 4" xfId="11859"/>
    <cellStyle name="Normal 4 2 24 2 5" xfId="11860"/>
    <cellStyle name="Normal 4 2 24 3" xfId="11861"/>
    <cellStyle name="Normal 4 2 24 3 2" xfId="11862"/>
    <cellStyle name="Normal 4 2 24 3 3" xfId="11863"/>
    <cellStyle name="Normal 4 2 24 4" xfId="11864"/>
    <cellStyle name="Normal 4 2 24 4 2" xfId="33487"/>
    <cellStyle name="Normal 4 2 24 5" xfId="11865"/>
    <cellStyle name="Normal 4 2 24 6" xfId="11866"/>
    <cellStyle name="Normal 4 2 25" xfId="11867"/>
    <cellStyle name="Normal 4 2 25 2" xfId="11868"/>
    <cellStyle name="Normal 4 2 25 2 2" xfId="11869"/>
    <cellStyle name="Normal 4 2 25 2 2 2" xfId="11870"/>
    <cellStyle name="Normal 4 2 25 2 2 3" xfId="11871"/>
    <cellStyle name="Normal 4 2 25 2 3" xfId="11872"/>
    <cellStyle name="Normal 4 2 25 2 3 2" xfId="34259"/>
    <cellStyle name="Normal 4 2 25 2 4" xfId="11873"/>
    <cellStyle name="Normal 4 2 25 2 5" xfId="11874"/>
    <cellStyle name="Normal 4 2 25 3" xfId="11875"/>
    <cellStyle name="Normal 4 2 25 3 2" xfId="11876"/>
    <cellStyle name="Normal 4 2 25 3 3" xfId="11877"/>
    <cellStyle name="Normal 4 2 25 4" xfId="11878"/>
    <cellStyle name="Normal 4 2 25 4 2" xfId="33488"/>
    <cellStyle name="Normal 4 2 25 5" xfId="11879"/>
    <cellStyle name="Normal 4 2 25 6" xfId="11880"/>
    <cellStyle name="Normal 4 2 26" xfId="11881"/>
    <cellStyle name="Normal 4 2 26 2" xfId="11882"/>
    <cellStyle name="Normal 4 2 26 2 2" xfId="11883"/>
    <cellStyle name="Normal 4 2 26 2 3" xfId="11884"/>
    <cellStyle name="Normal 4 2 26 3" xfId="11885"/>
    <cellStyle name="Normal 4 2 26 4" xfId="11886"/>
    <cellStyle name="Normal 4 2 26 5" xfId="11887"/>
    <cellStyle name="Normal 4 2 27" xfId="11888"/>
    <cellStyle name="Normal 4 2 27 2" xfId="11889"/>
    <cellStyle name="Normal 4 2 27 2 2" xfId="11890"/>
    <cellStyle name="Normal 4 2 27 2 2 2" xfId="11891"/>
    <cellStyle name="Normal 4 2 27 2 2 3" xfId="11892"/>
    <cellStyle name="Normal 4 2 27 2 3" xfId="11893"/>
    <cellStyle name="Normal 4 2 27 2 4" xfId="11894"/>
    <cellStyle name="Normal 4 2 27 2 5" xfId="11895"/>
    <cellStyle name="Normal 4 2 27 3" xfId="11896"/>
    <cellStyle name="Normal 4 2 27 3 2" xfId="11897"/>
    <cellStyle name="Normal 4 2 27 3 2 2" xfId="11898"/>
    <cellStyle name="Normal 4 2 27 3 2 3" xfId="11899"/>
    <cellStyle name="Normal 4 2 27 3 3" xfId="11900"/>
    <cellStyle name="Normal 4 2 27 3 3 2" xfId="35015"/>
    <cellStyle name="Normal 4 2 27 3 4" xfId="11901"/>
    <cellStyle name="Normal 4 2 27 3 5" xfId="11902"/>
    <cellStyle name="Normal 4 2 27 4" xfId="11903"/>
    <cellStyle name="Normal 4 2 27 4 2" xfId="11904"/>
    <cellStyle name="Normal 4 2 27 4 3" xfId="11905"/>
    <cellStyle name="Normal 4 2 27 5" xfId="11906"/>
    <cellStyle name="Normal 4 2 27 5 2" xfId="34015"/>
    <cellStyle name="Normal 4 2 27 6" xfId="11907"/>
    <cellStyle name="Normal 4 2 27 7" xfId="11908"/>
    <cellStyle name="Normal 4 2 28" xfId="11909"/>
    <cellStyle name="Normal 4 2 28 2" xfId="11910"/>
    <cellStyle name="Normal 4 2 28 2 2" xfId="11911"/>
    <cellStyle name="Normal 4 2 28 2 2 2" xfId="11912"/>
    <cellStyle name="Normal 4 2 28 2 2 3" xfId="11913"/>
    <cellStyle name="Normal 4 2 28 2 3" xfId="11914"/>
    <cellStyle name="Normal 4 2 28 2 3 2" xfId="34152"/>
    <cellStyle name="Normal 4 2 28 2 4" xfId="11915"/>
    <cellStyle name="Normal 4 2 28 2 5" xfId="11916"/>
    <cellStyle name="Normal 4 2 28 3" xfId="11917"/>
    <cellStyle name="Normal 4 2 28 3 2" xfId="11918"/>
    <cellStyle name="Normal 4 2 28 3 2 2" xfId="11919"/>
    <cellStyle name="Normal 4 2 28 3 2 3" xfId="11920"/>
    <cellStyle name="Normal 4 2 28 3 3" xfId="11921"/>
    <cellStyle name="Normal 4 2 28 3 4" xfId="11922"/>
    <cellStyle name="Normal 4 2 28 3 5" xfId="11923"/>
    <cellStyle name="Normal 4 2 28 4" xfId="11924"/>
    <cellStyle name="Normal 4 2 28 4 2" xfId="11925"/>
    <cellStyle name="Normal 4 2 28 4 3" xfId="11926"/>
    <cellStyle name="Normal 4 2 28 5" xfId="11927"/>
    <cellStyle name="Normal 4 2 28 6" xfId="11928"/>
    <cellStyle name="Normal 4 2 28 7" xfId="11929"/>
    <cellStyle name="Normal 4 2 29" xfId="11930"/>
    <cellStyle name="Normal 4 2 29 2" xfId="11931"/>
    <cellStyle name="Normal 4 2 29 2 2" xfId="11932"/>
    <cellStyle name="Normal 4 2 29 2 3" xfId="11933"/>
    <cellStyle name="Normal 4 2 29 3" xfId="11934"/>
    <cellStyle name="Normal 4 2 29 3 2" xfId="34260"/>
    <cellStyle name="Normal 4 2 29 4" xfId="11935"/>
    <cellStyle name="Normal 4 2 29 5" xfId="11936"/>
    <cellStyle name="Normal 4 2 3" xfId="11937"/>
    <cellStyle name="Normal 4 2 3 10" xfId="11938"/>
    <cellStyle name="Normal 4 2 3 10 2" xfId="11939"/>
    <cellStyle name="Normal 4 2 3 10 2 2" xfId="11940"/>
    <cellStyle name="Normal 4 2 3 10 2 2 2" xfId="11941"/>
    <cellStyle name="Normal 4 2 3 10 2 2 3" xfId="11942"/>
    <cellStyle name="Normal 4 2 3 10 2 3" xfId="11943"/>
    <cellStyle name="Normal 4 2 3 10 2 3 2" xfId="32535"/>
    <cellStyle name="Normal 4 2 3 10 2 4" xfId="11944"/>
    <cellStyle name="Normal 4 2 3 10 2 5" xfId="11945"/>
    <cellStyle name="Normal 4 2 3 10 3" xfId="11946"/>
    <cellStyle name="Normal 4 2 3 10 3 2" xfId="11947"/>
    <cellStyle name="Normal 4 2 3 10 3 3" xfId="11948"/>
    <cellStyle name="Normal 4 2 3 10 4" xfId="11949"/>
    <cellStyle name="Normal 4 2 3 10 4 2" xfId="32534"/>
    <cellStyle name="Normal 4 2 3 10 5" xfId="11950"/>
    <cellStyle name="Normal 4 2 3 10 6" xfId="11951"/>
    <cellStyle name="Normal 4 2 3 11" xfId="11952"/>
    <cellStyle name="Normal 4 2 3 11 2" xfId="11953"/>
    <cellStyle name="Normal 4 2 3 11 2 2" xfId="11954"/>
    <cellStyle name="Normal 4 2 3 11 2 2 2" xfId="11955"/>
    <cellStyle name="Normal 4 2 3 11 2 2 3" xfId="11956"/>
    <cellStyle name="Normal 4 2 3 11 2 3" xfId="11957"/>
    <cellStyle name="Normal 4 2 3 11 2 3 2" xfId="32537"/>
    <cellStyle name="Normal 4 2 3 11 2 4" xfId="11958"/>
    <cellStyle name="Normal 4 2 3 11 2 5" xfId="11959"/>
    <cellStyle name="Normal 4 2 3 11 3" xfId="11960"/>
    <cellStyle name="Normal 4 2 3 11 3 2" xfId="11961"/>
    <cellStyle name="Normal 4 2 3 11 3 3" xfId="11962"/>
    <cellStyle name="Normal 4 2 3 11 4" xfId="11963"/>
    <cellStyle name="Normal 4 2 3 11 4 2" xfId="32536"/>
    <cellStyle name="Normal 4 2 3 11 5" xfId="11964"/>
    <cellStyle name="Normal 4 2 3 11 6" xfId="11965"/>
    <cellStyle name="Normal 4 2 3 12" xfId="11966"/>
    <cellStyle name="Normal 4 2 3 12 2" xfId="11967"/>
    <cellStyle name="Normal 4 2 3 12 2 2" xfId="11968"/>
    <cellStyle name="Normal 4 2 3 12 2 2 2" xfId="11969"/>
    <cellStyle name="Normal 4 2 3 12 2 2 3" xfId="11970"/>
    <cellStyle name="Normal 4 2 3 12 2 3" xfId="11971"/>
    <cellStyle name="Normal 4 2 3 12 2 3 2" xfId="32539"/>
    <cellStyle name="Normal 4 2 3 12 2 4" xfId="11972"/>
    <cellStyle name="Normal 4 2 3 12 2 5" xfId="11973"/>
    <cellStyle name="Normal 4 2 3 12 3" xfId="11974"/>
    <cellStyle name="Normal 4 2 3 12 3 2" xfId="11975"/>
    <cellStyle name="Normal 4 2 3 12 3 3" xfId="11976"/>
    <cellStyle name="Normal 4 2 3 12 4" xfId="11977"/>
    <cellStyle name="Normal 4 2 3 12 4 2" xfId="32538"/>
    <cellStyle name="Normal 4 2 3 12 5" xfId="11978"/>
    <cellStyle name="Normal 4 2 3 12 6" xfId="11979"/>
    <cellStyle name="Normal 4 2 3 13" xfId="11980"/>
    <cellStyle name="Normal 4 2 3 13 2" xfId="11981"/>
    <cellStyle name="Normal 4 2 3 13 2 2" xfId="11982"/>
    <cellStyle name="Normal 4 2 3 13 2 2 2" xfId="11983"/>
    <cellStyle name="Normal 4 2 3 13 2 2 3" xfId="11984"/>
    <cellStyle name="Normal 4 2 3 13 2 3" xfId="11985"/>
    <cellStyle name="Normal 4 2 3 13 2 3 2" xfId="32541"/>
    <cellStyle name="Normal 4 2 3 13 2 4" xfId="11986"/>
    <cellStyle name="Normal 4 2 3 13 2 5" xfId="11987"/>
    <cellStyle name="Normal 4 2 3 13 3" xfId="11988"/>
    <cellStyle name="Normal 4 2 3 13 3 2" xfId="11989"/>
    <cellStyle name="Normal 4 2 3 13 3 3" xfId="11990"/>
    <cellStyle name="Normal 4 2 3 13 4" xfId="11991"/>
    <cellStyle name="Normal 4 2 3 13 4 2" xfId="32540"/>
    <cellStyle name="Normal 4 2 3 13 5" xfId="11992"/>
    <cellStyle name="Normal 4 2 3 13 6" xfId="11993"/>
    <cellStyle name="Normal 4 2 3 14" xfId="11994"/>
    <cellStyle name="Normal 4 2 3 14 2" xfId="11995"/>
    <cellStyle name="Normal 4 2 3 14 2 2" xfId="11996"/>
    <cellStyle name="Normal 4 2 3 14 2 2 2" xfId="11997"/>
    <cellStyle name="Normal 4 2 3 14 2 2 3" xfId="11998"/>
    <cellStyle name="Normal 4 2 3 14 2 3" xfId="11999"/>
    <cellStyle name="Normal 4 2 3 14 2 3 2" xfId="32543"/>
    <cellStyle name="Normal 4 2 3 14 2 4" xfId="12000"/>
    <cellStyle name="Normal 4 2 3 14 2 5" xfId="12001"/>
    <cellStyle name="Normal 4 2 3 14 3" xfId="12002"/>
    <cellStyle name="Normal 4 2 3 14 3 2" xfId="12003"/>
    <cellStyle name="Normal 4 2 3 14 3 3" xfId="12004"/>
    <cellStyle name="Normal 4 2 3 14 4" xfId="12005"/>
    <cellStyle name="Normal 4 2 3 14 4 2" xfId="32542"/>
    <cellStyle name="Normal 4 2 3 14 5" xfId="12006"/>
    <cellStyle name="Normal 4 2 3 14 6" xfId="12007"/>
    <cellStyle name="Normal 4 2 3 15" xfId="12008"/>
    <cellStyle name="Normal 4 2 3 15 2" xfId="12009"/>
    <cellStyle name="Normal 4 2 3 15 2 2" xfId="12010"/>
    <cellStyle name="Normal 4 2 3 15 2 2 2" xfId="12011"/>
    <cellStyle name="Normal 4 2 3 15 2 2 3" xfId="12012"/>
    <cellStyle name="Normal 4 2 3 15 2 3" xfId="12013"/>
    <cellStyle name="Normal 4 2 3 15 2 3 2" xfId="32545"/>
    <cellStyle name="Normal 4 2 3 15 2 4" xfId="12014"/>
    <cellStyle name="Normal 4 2 3 15 2 5" xfId="12015"/>
    <cellStyle name="Normal 4 2 3 15 3" xfId="12016"/>
    <cellStyle name="Normal 4 2 3 15 3 2" xfId="12017"/>
    <cellStyle name="Normal 4 2 3 15 3 3" xfId="12018"/>
    <cellStyle name="Normal 4 2 3 15 4" xfId="12019"/>
    <cellStyle name="Normal 4 2 3 15 4 2" xfId="32544"/>
    <cellStyle name="Normal 4 2 3 15 5" xfId="12020"/>
    <cellStyle name="Normal 4 2 3 15 6" xfId="12021"/>
    <cellStyle name="Normal 4 2 3 16" xfId="12022"/>
    <cellStyle name="Normal 4 2 3 16 2" xfId="12023"/>
    <cellStyle name="Normal 4 2 3 16 2 2" xfId="12024"/>
    <cellStyle name="Normal 4 2 3 16 2 2 2" xfId="12025"/>
    <cellStyle name="Normal 4 2 3 16 2 2 3" xfId="12026"/>
    <cellStyle name="Normal 4 2 3 16 2 3" xfId="12027"/>
    <cellStyle name="Normal 4 2 3 16 2 3 2" xfId="32547"/>
    <cellStyle name="Normal 4 2 3 16 2 4" xfId="12028"/>
    <cellStyle name="Normal 4 2 3 16 2 5" xfId="12029"/>
    <cellStyle name="Normal 4 2 3 16 3" xfId="12030"/>
    <cellStyle name="Normal 4 2 3 16 3 2" xfId="12031"/>
    <cellStyle name="Normal 4 2 3 16 3 3" xfId="12032"/>
    <cellStyle name="Normal 4 2 3 16 4" xfId="12033"/>
    <cellStyle name="Normal 4 2 3 16 4 2" xfId="32546"/>
    <cellStyle name="Normal 4 2 3 16 5" xfId="12034"/>
    <cellStyle name="Normal 4 2 3 16 6" xfId="12035"/>
    <cellStyle name="Normal 4 2 3 17" xfId="12036"/>
    <cellStyle name="Normal 4 2 3 17 2" xfId="12037"/>
    <cellStyle name="Normal 4 2 3 17 2 2" xfId="12038"/>
    <cellStyle name="Normal 4 2 3 17 2 2 2" xfId="12039"/>
    <cellStyle name="Normal 4 2 3 17 2 2 3" xfId="12040"/>
    <cellStyle name="Normal 4 2 3 17 2 3" xfId="12041"/>
    <cellStyle name="Normal 4 2 3 17 2 3 2" xfId="32549"/>
    <cellStyle name="Normal 4 2 3 17 2 4" xfId="12042"/>
    <cellStyle name="Normal 4 2 3 17 2 5" xfId="12043"/>
    <cellStyle name="Normal 4 2 3 17 3" xfId="12044"/>
    <cellStyle name="Normal 4 2 3 17 3 2" xfId="12045"/>
    <cellStyle name="Normal 4 2 3 17 3 3" xfId="12046"/>
    <cellStyle name="Normal 4 2 3 17 4" xfId="12047"/>
    <cellStyle name="Normal 4 2 3 17 4 2" xfId="32548"/>
    <cellStyle name="Normal 4 2 3 17 5" xfId="12048"/>
    <cellStyle name="Normal 4 2 3 17 6" xfId="12049"/>
    <cellStyle name="Normal 4 2 3 18" xfId="12050"/>
    <cellStyle name="Normal 4 2 3 18 2" xfId="12051"/>
    <cellStyle name="Normal 4 2 3 18 2 2" xfId="12052"/>
    <cellStyle name="Normal 4 2 3 18 2 2 2" xfId="12053"/>
    <cellStyle name="Normal 4 2 3 18 2 2 3" xfId="12054"/>
    <cellStyle name="Normal 4 2 3 18 2 3" xfId="12055"/>
    <cellStyle name="Normal 4 2 3 18 2 3 2" xfId="32551"/>
    <cellStyle name="Normal 4 2 3 18 2 4" xfId="12056"/>
    <cellStyle name="Normal 4 2 3 18 2 5" xfId="12057"/>
    <cellStyle name="Normal 4 2 3 18 3" xfId="12058"/>
    <cellStyle name="Normal 4 2 3 18 3 2" xfId="12059"/>
    <cellStyle name="Normal 4 2 3 18 3 3" xfId="12060"/>
    <cellStyle name="Normal 4 2 3 18 4" xfId="12061"/>
    <cellStyle name="Normal 4 2 3 18 4 2" xfId="32550"/>
    <cellStyle name="Normal 4 2 3 18 5" xfId="12062"/>
    <cellStyle name="Normal 4 2 3 18 6" xfId="12063"/>
    <cellStyle name="Normal 4 2 3 19" xfId="12064"/>
    <cellStyle name="Normal 4 2 3 19 2" xfId="12065"/>
    <cellStyle name="Normal 4 2 3 19 2 2" xfId="12066"/>
    <cellStyle name="Normal 4 2 3 19 2 2 2" xfId="12067"/>
    <cellStyle name="Normal 4 2 3 19 2 2 3" xfId="12068"/>
    <cellStyle name="Normal 4 2 3 19 2 3" xfId="12069"/>
    <cellStyle name="Normal 4 2 3 19 2 3 2" xfId="32553"/>
    <cellStyle name="Normal 4 2 3 19 2 4" xfId="12070"/>
    <cellStyle name="Normal 4 2 3 19 2 5" xfId="12071"/>
    <cellStyle name="Normal 4 2 3 19 3" xfId="12072"/>
    <cellStyle name="Normal 4 2 3 19 3 2" xfId="12073"/>
    <cellStyle name="Normal 4 2 3 19 3 3" xfId="12074"/>
    <cellStyle name="Normal 4 2 3 19 4" xfId="12075"/>
    <cellStyle name="Normal 4 2 3 19 4 2" xfId="32552"/>
    <cellStyle name="Normal 4 2 3 19 5" xfId="12076"/>
    <cellStyle name="Normal 4 2 3 19 6" xfId="12077"/>
    <cellStyle name="Normal 4 2 3 2" xfId="12078"/>
    <cellStyle name="Normal 4 2 3 2 10" xfId="12079"/>
    <cellStyle name="Normal 4 2 3 2 10 2" xfId="12080"/>
    <cellStyle name="Normal 4 2 3 2 10 2 2" xfId="12081"/>
    <cellStyle name="Normal 4 2 3 2 10 2 3" xfId="12082"/>
    <cellStyle name="Normal 4 2 3 2 10 3" xfId="12083"/>
    <cellStyle name="Normal 4 2 3 2 10 3 2" xfId="32555"/>
    <cellStyle name="Normal 4 2 3 2 10 4" xfId="12084"/>
    <cellStyle name="Normal 4 2 3 2 10 5" xfId="12085"/>
    <cellStyle name="Normal 4 2 3 2 11" xfId="12086"/>
    <cellStyle name="Normal 4 2 3 2 11 2" xfId="12087"/>
    <cellStyle name="Normal 4 2 3 2 11 2 2" xfId="12088"/>
    <cellStyle name="Normal 4 2 3 2 11 2 3" xfId="12089"/>
    <cellStyle name="Normal 4 2 3 2 11 3" xfId="12090"/>
    <cellStyle name="Normal 4 2 3 2 11 3 2" xfId="32556"/>
    <cellStyle name="Normal 4 2 3 2 11 4" xfId="12091"/>
    <cellStyle name="Normal 4 2 3 2 11 5" xfId="12092"/>
    <cellStyle name="Normal 4 2 3 2 12" xfId="12093"/>
    <cellStyle name="Normal 4 2 3 2 12 2" xfId="12094"/>
    <cellStyle name="Normal 4 2 3 2 12 2 2" xfId="12095"/>
    <cellStyle name="Normal 4 2 3 2 12 2 3" xfId="12096"/>
    <cellStyle name="Normal 4 2 3 2 12 3" xfId="12097"/>
    <cellStyle name="Normal 4 2 3 2 12 3 2" xfId="32557"/>
    <cellStyle name="Normal 4 2 3 2 12 4" xfId="12098"/>
    <cellStyle name="Normal 4 2 3 2 12 5" xfId="12099"/>
    <cellStyle name="Normal 4 2 3 2 13" xfId="12100"/>
    <cellStyle name="Normal 4 2 3 2 13 2" xfId="12101"/>
    <cellStyle name="Normal 4 2 3 2 13 2 2" xfId="12102"/>
    <cellStyle name="Normal 4 2 3 2 13 2 3" xfId="12103"/>
    <cellStyle name="Normal 4 2 3 2 13 3" xfId="12104"/>
    <cellStyle name="Normal 4 2 3 2 13 3 2" xfId="32558"/>
    <cellStyle name="Normal 4 2 3 2 13 4" xfId="12105"/>
    <cellStyle name="Normal 4 2 3 2 13 5" xfId="12106"/>
    <cellStyle name="Normal 4 2 3 2 14" xfId="12107"/>
    <cellStyle name="Normal 4 2 3 2 14 2" xfId="12108"/>
    <cellStyle name="Normal 4 2 3 2 14 2 2" xfId="12109"/>
    <cellStyle name="Normal 4 2 3 2 14 2 3" xfId="12110"/>
    <cellStyle name="Normal 4 2 3 2 14 3" xfId="12111"/>
    <cellStyle name="Normal 4 2 3 2 14 3 2" xfId="32559"/>
    <cellStyle name="Normal 4 2 3 2 14 4" xfId="12112"/>
    <cellStyle name="Normal 4 2 3 2 14 5" xfId="12113"/>
    <cellStyle name="Normal 4 2 3 2 15" xfId="12114"/>
    <cellStyle name="Normal 4 2 3 2 15 2" xfId="12115"/>
    <cellStyle name="Normal 4 2 3 2 15 2 2" xfId="12116"/>
    <cellStyle name="Normal 4 2 3 2 15 2 3" xfId="12117"/>
    <cellStyle name="Normal 4 2 3 2 15 3" xfId="12118"/>
    <cellStyle name="Normal 4 2 3 2 15 3 2" xfId="32560"/>
    <cellStyle name="Normal 4 2 3 2 15 4" xfId="12119"/>
    <cellStyle name="Normal 4 2 3 2 15 5" xfId="12120"/>
    <cellStyle name="Normal 4 2 3 2 16" xfId="12121"/>
    <cellStyle name="Normal 4 2 3 2 16 2" xfId="12122"/>
    <cellStyle name="Normal 4 2 3 2 16 2 2" xfId="12123"/>
    <cellStyle name="Normal 4 2 3 2 16 2 3" xfId="12124"/>
    <cellStyle name="Normal 4 2 3 2 16 3" xfId="12125"/>
    <cellStyle name="Normal 4 2 3 2 16 3 2" xfId="32561"/>
    <cellStyle name="Normal 4 2 3 2 16 4" xfId="12126"/>
    <cellStyle name="Normal 4 2 3 2 16 5" xfId="12127"/>
    <cellStyle name="Normal 4 2 3 2 17" xfId="12128"/>
    <cellStyle name="Normal 4 2 3 2 17 2" xfId="12129"/>
    <cellStyle name="Normal 4 2 3 2 17 2 2" xfId="12130"/>
    <cellStyle name="Normal 4 2 3 2 17 2 3" xfId="12131"/>
    <cellStyle name="Normal 4 2 3 2 17 3" xfId="12132"/>
    <cellStyle name="Normal 4 2 3 2 17 3 2" xfId="32562"/>
    <cellStyle name="Normal 4 2 3 2 17 4" xfId="12133"/>
    <cellStyle name="Normal 4 2 3 2 17 5" xfId="12134"/>
    <cellStyle name="Normal 4 2 3 2 18" xfId="12135"/>
    <cellStyle name="Normal 4 2 3 2 18 2" xfId="12136"/>
    <cellStyle name="Normal 4 2 3 2 18 2 2" xfId="12137"/>
    <cellStyle name="Normal 4 2 3 2 18 2 3" xfId="12138"/>
    <cellStyle name="Normal 4 2 3 2 18 3" xfId="12139"/>
    <cellStyle name="Normal 4 2 3 2 18 3 2" xfId="32563"/>
    <cellStyle name="Normal 4 2 3 2 18 4" xfId="12140"/>
    <cellStyle name="Normal 4 2 3 2 18 5" xfId="12141"/>
    <cellStyle name="Normal 4 2 3 2 19" xfId="12142"/>
    <cellStyle name="Normal 4 2 3 2 19 2" xfId="12143"/>
    <cellStyle name="Normal 4 2 3 2 19 2 2" xfId="12144"/>
    <cellStyle name="Normal 4 2 3 2 19 2 3" xfId="12145"/>
    <cellStyle name="Normal 4 2 3 2 19 3" xfId="12146"/>
    <cellStyle name="Normal 4 2 3 2 19 3 2" xfId="32564"/>
    <cellStyle name="Normal 4 2 3 2 19 4" xfId="12147"/>
    <cellStyle name="Normal 4 2 3 2 19 5" xfId="12148"/>
    <cellStyle name="Normal 4 2 3 2 2" xfId="12149"/>
    <cellStyle name="Normal 4 2 3 2 2 2" xfId="12150"/>
    <cellStyle name="Normal 4 2 3 2 2 2 2" xfId="12151"/>
    <cellStyle name="Normal 4 2 3 2 2 2 2 2" xfId="12152"/>
    <cellStyle name="Normal 4 2 3 2 2 2 2 3" xfId="12153"/>
    <cellStyle name="Normal 4 2 3 2 2 2 3" xfId="12154"/>
    <cellStyle name="Normal 4 2 3 2 2 2 3 2" xfId="33489"/>
    <cellStyle name="Normal 4 2 3 2 2 2 4" xfId="12155"/>
    <cellStyle name="Normal 4 2 3 2 2 2 5" xfId="12156"/>
    <cellStyle name="Normal 4 2 3 2 2 3" xfId="12157"/>
    <cellStyle name="Normal 4 2 3 2 2 3 2" xfId="12158"/>
    <cellStyle name="Normal 4 2 3 2 2 3 2 2" xfId="12159"/>
    <cellStyle name="Normal 4 2 3 2 2 3 2 3" xfId="12160"/>
    <cellStyle name="Normal 4 2 3 2 2 3 3" xfId="12161"/>
    <cellStyle name="Normal 4 2 3 2 2 3 3 2" xfId="34941"/>
    <cellStyle name="Normal 4 2 3 2 2 3 4" xfId="12162"/>
    <cellStyle name="Normal 4 2 3 2 2 3 5" xfId="12163"/>
    <cellStyle name="Normal 4 2 3 2 2 4" xfId="12164"/>
    <cellStyle name="Normal 4 2 3 2 2 4 2" xfId="12165"/>
    <cellStyle name="Normal 4 2 3 2 2 4 3" xfId="12166"/>
    <cellStyle name="Normal 4 2 3 2 2 5" xfId="12167"/>
    <cellStyle name="Normal 4 2 3 2 2 5 2" xfId="32565"/>
    <cellStyle name="Normal 4 2 3 2 2 6" xfId="12168"/>
    <cellStyle name="Normal 4 2 3 2 2 7" xfId="12169"/>
    <cellStyle name="Normal 4 2 3 2 2 8" xfId="12170"/>
    <cellStyle name="Normal 4 2 3 2 20" xfId="12171"/>
    <cellStyle name="Normal 4 2 3 2 20 2" xfId="12172"/>
    <cellStyle name="Normal 4 2 3 2 20 2 2" xfId="12173"/>
    <cellStyle name="Normal 4 2 3 2 20 2 3" xfId="12174"/>
    <cellStyle name="Normal 4 2 3 2 20 3" xfId="12175"/>
    <cellStyle name="Normal 4 2 3 2 20 4" xfId="12176"/>
    <cellStyle name="Normal 4 2 3 2 20 5" xfId="12177"/>
    <cellStyle name="Normal 4 2 3 2 21" xfId="12178"/>
    <cellStyle name="Normal 4 2 3 2 21 2" xfId="12179"/>
    <cellStyle name="Normal 4 2 3 2 21 3" xfId="12180"/>
    <cellStyle name="Normal 4 2 3 2 22" xfId="12181"/>
    <cellStyle name="Normal 4 2 3 2 22 2" xfId="32554"/>
    <cellStyle name="Normal 4 2 3 2 23" xfId="12182"/>
    <cellStyle name="Normal 4 2 3 2 24" xfId="12183"/>
    <cellStyle name="Normal 4 2 3 2 25" xfId="12184"/>
    <cellStyle name="Normal 4 2 3 2 3" xfId="12185"/>
    <cellStyle name="Normal 4 2 3 2 3 2" xfId="12186"/>
    <cellStyle name="Normal 4 2 3 2 3 2 2" xfId="12187"/>
    <cellStyle name="Normal 4 2 3 2 3 2 2 2" xfId="12188"/>
    <cellStyle name="Normal 4 2 3 2 3 2 2 3" xfId="12189"/>
    <cellStyle name="Normal 4 2 3 2 3 2 3" xfId="12190"/>
    <cellStyle name="Normal 4 2 3 2 3 2 4" xfId="12191"/>
    <cellStyle name="Normal 4 2 3 2 3 2 5" xfId="12192"/>
    <cellStyle name="Normal 4 2 3 2 3 3" xfId="12193"/>
    <cellStyle name="Normal 4 2 3 2 3 3 2" xfId="12194"/>
    <cellStyle name="Normal 4 2 3 2 3 3 3" xfId="12195"/>
    <cellStyle name="Normal 4 2 3 2 3 4" xfId="12196"/>
    <cellStyle name="Normal 4 2 3 2 3 4 2" xfId="32566"/>
    <cellStyle name="Normal 4 2 3 2 3 5" xfId="12197"/>
    <cellStyle name="Normal 4 2 3 2 3 6" xfId="12198"/>
    <cellStyle name="Normal 4 2 3 2 3 7" xfId="12199"/>
    <cellStyle name="Normal 4 2 3 2 4" xfId="12200"/>
    <cellStyle name="Normal 4 2 3 2 4 2" xfId="12201"/>
    <cellStyle name="Normal 4 2 3 2 4 2 2" xfId="12202"/>
    <cellStyle name="Normal 4 2 3 2 4 2 3" xfId="12203"/>
    <cellStyle name="Normal 4 2 3 2 4 3" xfId="12204"/>
    <cellStyle name="Normal 4 2 3 2 4 3 2" xfId="32567"/>
    <cellStyle name="Normal 4 2 3 2 4 4" xfId="12205"/>
    <cellStyle name="Normal 4 2 3 2 4 5" xfId="12206"/>
    <cellStyle name="Normal 4 2 3 2 5" xfId="12207"/>
    <cellStyle name="Normal 4 2 3 2 5 2" xfId="12208"/>
    <cellStyle name="Normal 4 2 3 2 5 2 2" xfId="12209"/>
    <cellStyle name="Normal 4 2 3 2 5 2 3" xfId="12210"/>
    <cellStyle name="Normal 4 2 3 2 5 3" xfId="12211"/>
    <cellStyle name="Normal 4 2 3 2 5 3 2" xfId="32568"/>
    <cellStyle name="Normal 4 2 3 2 5 4" xfId="12212"/>
    <cellStyle name="Normal 4 2 3 2 5 5" xfId="12213"/>
    <cellStyle name="Normal 4 2 3 2 6" xfId="12214"/>
    <cellStyle name="Normal 4 2 3 2 6 2" xfId="12215"/>
    <cellStyle name="Normal 4 2 3 2 6 2 2" xfId="12216"/>
    <cellStyle name="Normal 4 2 3 2 6 2 3" xfId="12217"/>
    <cellStyle name="Normal 4 2 3 2 6 3" xfId="12218"/>
    <cellStyle name="Normal 4 2 3 2 6 3 2" xfId="32569"/>
    <cellStyle name="Normal 4 2 3 2 6 4" xfId="12219"/>
    <cellStyle name="Normal 4 2 3 2 6 5" xfId="12220"/>
    <cellStyle name="Normal 4 2 3 2 7" xfId="12221"/>
    <cellStyle name="Normal 4 2 3 2 7 2" xfId="12222"/>
    <cellStyle name="Normal 4 2 3 2 7 2 2" xfId="12223"/>
    <cellStyle name="Normal 4 2 3 2 7 2 3" xfId="12224"/>
    <cellStyle name="Normal 4 2 3 2 7 3" xfId="12225"/>
    <cellStyle name="Normal 4 2 3 2 7 3 2" xfId="32570"/>
    <cellStyle name="Normal 4 2 3 2 7 4" xfId="12226"/>
    <cellStyle name="Normal 4 2 3 2 7 5" xfId="12227"/>
    <cellStyle name="Normal 4 2 3 2 8" xfId="12228"/>
    <cellStyle name="Normal 4 2 3 2 8 2" xfId="12229"/>
    <cellStyle name="Normal 4 2 3 2 8 2 2" xfId="12230"/>
    <cellStyle name="Normal 4 2 3 2 8 2 3" xfId="12231"/>
    <cellStyle name="Normal 4 2 3 2 8 3" xfId="12232"/>
    <cellStyle name="Normal 4 2 3 2 8 3 2" xfId="32571"/>
    <cellStyle name="Normal 4 2 3 2 8 4" xfId="12233"/>
    <cellStyle name="Normal 4 2 3 2 8 5" xfId="12234"/>
    <cellStyle name="Normal 4 2 3 2 9" xfId="12235"/>
    <cellStyle name="Normal 4 2 3 2 9 2" xfId="12236"/>
    <cellStyle name="Normal 4 2 3 2 9 2 2" xfId="12237"/>
    <cellStyle name="Normal 4 2 3 2 9 2 3" xfId="12238"/>
    <cellStyle name="Normal 4 2 3 2 9 3" xfId="12239"/>
    <cellStyle name="Normal 4 2 3 2 9 3 2" xfId="32572"/>
    <cellStyle name="Normal 4 2 3 2 9 4" xfId="12240"/>
    <cellStyle name="Normal 4 2 3 2 9 5" xfId="12241"/>
    <cellStyle name="Normal 4 2 3 20" xfId="12242"/>
    <cellStyle name="Normal 4 2 3 20 2" xfId="12243"/>
    <cellStyle name="Normal 4 2 3 20 2 2" xfId="12244"/>
    <cellStyle name="Normal 4 2 3 20 2 2 2" xfId="12245"/>
    <cellStyle name="Normal 4 2 3 20 2 2 3" xfId="12246"/>
    <cellStyle name="Normal 4 2 3 20 2 3" xfId="12247"/>
    <cellStyle name="Normal 4 2 3 20 2 3 2" xfId="32574"/>
    <cellStyle name="Normal 4 2 3 20 2 4" xfId="12248"/>
    <cellStyle name="Normal 4 2 3 20 2 5" xfId="12249"/>
    <cellStyle name="Normal 4 2 3 20 3" xfId="12250"/>
    <cellStyle name="Normal 4 2 3 20 3 2" xfId="12251"/>
    <cellStyle name="Normal 4 2 3 20 3 3" xfId="12252"/>
    <cellStyle name="Normal 4 2 3 20 4" xfId="12253"/>
    <cellStyle name="Normal 4 2 3 20 4 2" xfId="32573"/>
    <cellStyle name="Normal 4 2 3 20 5" xfId="12254"/>
    <cellStyle name="Normal 4 2 3 20 6" xfId="12255"/>
    <cellStyle name="Normal 4 2 3 21" xfId="12256"/>
    <cellStyle name="Normal 4 2 3 21 2" xfId="12257"/>
    <cellStyle name="Normal 4 2 3 21 2 2" xfId="12258"/>
    <cellStyle name="Normal 4 2 3 21 2 2 2" xfId="12259"/>
    <cellStyle name="Normal 4 2 3 21 2 2 3" xfId="12260"/>
    <cellStyle name="Normal 4 2 3 21 2 3" xfId="12261"/>
    <cellStyle name="Normal 4 2 3 21 2 3 2" xfId="32576"/>
    <cellStyle name="Normal 4 2 3 21 2 4" xfId="12262"/>
    <cellStyle name="Normal 4 2 3 21 2 5" xfId="12263"/>
    <cellStyle name="Normal 4 2 3 21 3" xfId="12264"/>
    <cellStyle name="Normal 4 2 3 21 3 2" xfId="12265"/>
    <cellStyle name="Normal 4 2 3 21 3 3" xfId="12266"/>
    <cellStyle name="Normal 4 2 3 21 4" xfId="12267"/>
    <cellStyle name="Normal 4 2 3 21 4 2" xfId="32575"/>
    <cellStyle name="Normal 4 2 3 21 5" xfId="12268"/>
    <cellStyle name="Normal 4 2 3 21 6" xfId="12269"/>
    <cellStyle name="Normal 4 2 3 22" xfId="12270"/>
    <cellStyle name="Normal 4 2 3 22 2" xfId="12271"/>
    <cellStyle name="Normal 4 2 3 22 2 2" xfId="12272"/>
    <cellStyle name="Normal 4 2 3 22 2 2 2" xfId="12273"/>
    <cellStyle name="Normal 4 2 3 22 2 2 3" xfId="12274"/>
    <cellStyle name="Normal 4 2 3 22 2 3" xfId="12275"/>
    <cellStyle name="Normal 4 2 3 22 2 3 2" xfId="32578"/>
    <cellStyle name="Normal 4 2 3 22 2 4" xfId="12276"/>
    <cellStyle name="Normal 4 2 3 22 2 5" xfId="12277"/>
    <cellStyle name="Normal 4 2 3 22 3" xfId="12278"/>
    <cellStyle name="Normal 4 2 3 22 3 2" xfId="12279"/>
    <cellStyle name="Normal 4 2 3 22 3 3" xfId="12280"/>
    <cellStyle name="Normal 4 2 3 22 4" xfId="12281"/>
    <cellStyle name="Normal 4 2 3 22 4 2" xfId="32577"/>
    <cellStyle name="Normal 4 2 3 22 5" xfId="12282"/>
    <cellStyle name="Normal 4 2 3 22 6" xfId="12283"/>
    <cellStyle name="Normal 4 2 3 23" xfId="12284"/>
    <cellStyle name="Normal 4 2 3 23 2" xfId="12285"/>
    <cellStyle name="Normal 4 2 3 23 3" xfId="12286"/>
    <cellStyle name="Normal 4 2 3 24" xfId="12287"/>
    <cellStyle name="Normal 4 2 3 24 2" xfId="32533"/>
    <cellStyle name="Normal 4 2 3 25" xfId="12288"/>
    <cellStyle name="Normal 4 2 3 26" xfId="12289"/>
    <cellStyle name="Normal 4 2 3 27" xfId="12290"/>
    <cellStyle name="Normal 4 2 3 3" xfId="12291"/>
    <cellStyle name="Normal 4 2 3 3 2" xfId="12292"/>
    <cellStyle name="Normal 4 2 3 3 2 2" xfId="12293"/>
    <cellStyle name="Normal 4 2 3 3 2 2 2" xfId="12294"/>
    <cellStyle name="Normal 4 2 3 3 2 2 3" xfId="12295"/>
    <cellStyle name="Normal 4 2 3 3 2 3" xfId="12296"/>
    <cellStyle name="Normal 4 2 3 3 2 3 2" xfId="33490"/>
    <cellStyle name="Normal 4 2 3 3 2 4" xfId="12297"/>
    <cellStyle name="Normal 4 2 3 3 2 5" xfId="12298"/>
    <cellStyle name="Normal 4 2 3 3 3" xfId="12299"/>
    <cellStyle name="Normal 4 2 3 3 3 2" xfId="12300"/>
    <cellStyle name="Normal 4 2 3 3 3 2 2" xfId="12301"/>
    <cellStyle name="Normal 4 2 3 3 3 2 3" xfId="12302"/>
    <cellStyle name="Normal 4 2 3 3 3 3" xfId="12303"/>
    <cellStyle name="Normal 4 2 3 3 3 3 2" xfId="34942"/>
    <cellStyle name="Normal 4 2 3 3 3 4" xfId="12304"/>
    <cellStyle name="Normal 4 2 3 3 3 5" xfId="12305"/>
    <cellStyle name="Normal 4 2 3 3 4" xfId="12306"/>
    <cellStyle name="Normal 4 2 3 3 4 2" xfId="12307"/>
    <cellStyle name="Normal 4 2 3 3 4 3" xfId="12308"/>
    <cellStyle name="Normal 4 2 3 3 5" xfId="12309"/>
    <cellStyle name="Normal 4 2 3 3 5 2" xfId="32579"/>
    <cellStyle name="Normal 4 2 3 3 6" xfId="12310"/>
    <cellStyle name="Normal 4 2 3 3 7" xfId="12311"/>
    <cellStyle name="Normal 4 2 3 4" xfId="12312"/>
    <cellStyle name="Normal 4 2 3 4 2" xfId="12313"/>
    <cellStyle name="Normal 4 2 3 4 2 2" xfId="12314"/>
    <cellStyle name="Normal 4 2 3 4 2 3" xfId="12315"/>
    <cellStyle name="Normal 4 2 3 4 3" xfId="12316"/>
    <cellStyle name="Normal 4 2 3 4 3 2" xfId="32580"/>
    <cellStyle name="Normal 4 2 3 4 4" xfId="12317"/>
    <cellStyle name="Normal 4 2 3 4 5" xfId="12318"/>
    <cellStyle name="Normal 4 2 3 5" xfId="12319"/>
    <cellStyle name="Normal 4 2 3 5 2" xfId="12320"/>
    <cellStyle name="Normal 4 2 3 5 2 2" xfId="12321"/>
    <cellStyle name="Normal 4 2 3 5 2 3" xfId="12322"/>
    <cellStyle name="Normal 4 2 3 5 3" xfId="12323"/>
    <cellStyle name="Normal 4 2 3 5 3 2" xfId="32581"/>
    <cellStyle name="Normal 4 2 3 5 4" xfId="12324"/>
    <cellStyle name="Normal 4 2 3 5 5" xfId="12325"/>
    <cellStyle name="Normal 4 2 3 6" xfId="12326"/>
    <cellStyle name="Normal 4 2 3 6 2" xfId="12327"/>
    <cellStyle name="Normal 4 2 3 6 2 2" xfId="12328"/>
    <cellStyle name="Normal 4 2 3 6 2 3" xfId="12329"/>
    <cellStyle name="Normal 4 2 3 6 3" xfId="12330"/>
    <cellStyle name="Normal 4 2 3 6 3 2" xfId="32582"/>
    <cellStyle name="Normal 4 2 3 6 4" xfId="12331"/>
    <cellStyle name="Normal 4 2 3 6 5" xfId="12332"/>
    <cellStyle name="Normal 4 2 3 7" xfId="12333"/>
    <cellStyle name="Normal 4 2 3 7 2" xfId="12334"/>
    <cellStyle name="Normal 4 2 3 7 2 2" xfId="12335"/>
    <cellStyle name="Normal 4 2 3 7 2 3" xfId="12336"/>
    <cellStyle name="Normal 4 2 3 7 3" xfId="12337"/>
    <cellStyle name="Normal 4 2 3 7 3 2" xfId="32583"/>
    <cellStyle name="Normal 4 2 3 7 4" xfId="12338"/>
    <cellStyle name="Normal 4 2 3 7 5" xfId="12339"/>
    <cellStyle name="Normal 4 2 3 8" xfId="12340"/>
    <cellStyle name="Normal 4 2 3 8 2" xfId="12341"/>
    <cellStyle name="Normal 4 2 3 8 2 2" xfId="12342"/>
    <cellStyle name="Normal 4 2 3 8 2 2 2" xfId="12343"/>
    <cellStyle name="Normal 4 2 3 8 2 2 3" xfId="12344"/>
    <cellStyle name="Normal 4 2 3 8 2 3" xfId="12345"/>
    <cellStyle name="Normal 4 2 3 8 2 3 2" xfId="32585"/>
    <cellStyle name="Normal 4 2 3 8 2 4" xfId="12346"/>
    <cellStyle name="Normal 4 2 3 8 2 5" xfId="12347"/>
    <cellStyle name="Normal 4 2 3 8 3" xfId="12348"/>
    <cellStyle name="Normal 4 2 3 8 3 2" xfId="12349"/>
    <cellStyle name="Normal 4 2 3 8 3 3" xfId="12350"/>
    <cellStyle name="Normal 4 2 3 8 4" xfId="12351"/>
    <cellStyle name="Normal 4 2 3 8 4 2" xfId="32584"/>
    <cellStyle name="Normal 4 2 3 8 5" xfId="12352"/>
    <cellStyle name="Normal 4 2 3 8 6" xfId="12353"/>
    <cellStyle name="Normal 4 2 3 9" xfId="12354"/>
    <cellStyle name="Normal 4 2 3 9 2" xfId="12355"/>
    <cellStyle name="Normal 4 2 3 9 2 2" xfId="12356"/>
    <cellStyle name="Normal 4 2 3 9 2 2 2" xfId="12357"/>
    <cellStyle name="Normal 4 2 3 9 2 2 3" xfId="12358"/>
    <cellStyle name="Normal 4 2 3 9 2 3" xfId="12359"/>
    <cellStyle name="Normal 4 2 3 9 2 3 2" xfId="32587"/>
    <cellStyle name="Normal 4 2 3 9 2 4" xfId="12360"/>
    <cellStyle name="Normal 4 2 3 9 2 5" xfId="12361"/>
    <cellStyle name="Normal 4 2 3 9 3" xfId="12362"/>
    <cellStyle name="Normal 4 2 3 9 3 2" xfId="12363"/>
    <cellStyle name="Normal 4 2 3 9 3 3" xfId="12364"/>
    <cellStyle name="Normal 4 2 3 9 4" xfId="12365"/>
    <cellStyle name="Normal 4 2 3 9 4 2" xfId="32586"/>
    <cellStyle name="Normal 4 2 3 9 5" xfId="12366"/>
    <cellStyle name="Normal 4 2 3 9 6" xfId="12367"/>
    <cellStyle name="Normal 4 2 30" xfId="12368"/>
    <cellStyle name="Normal 4 2 30 2" xfId="12369"/>
    <cellStyle name="Normal 4 2 30 3" xfId="12370"/>
    <cellStyle name="Normal 4 2 31" xfId="12371"/>
    <cellStyle name="Normal 4 2 31 2" xfId="32531"/>
    <cellStyle name="Normal 4 2 32" xfId="12372"/>
    <cellStyle name="Normal 4 2 32 2" xfId="12373"/>
    <cellStyle name="Normal 4 2 33" xfId="12374"/>
    <cellStyle name="Normal 4 2 4" xfId="12375"/>
    <cellStyle name="Normal 4 2 4 2" xfId="12376"/>
    <cellStyle name="Normal 4 2 4 2 2" xfId="12377"/>
    <cellStyle name="Normal 4 2 4 2 2 2" xfId="12378"/>
    <cellStyle name="Normal 4 2 4 2 2 2 2" xfId="12379"/>
    <cellStyle name="Normal 4 2 4 2 2 2 2 2" xfId="12380"/>
    <cellStyle name="Normal 4 2 4 2 2 2 2 3" xfId="12381"/>
    <cellStyle name="Normal 4 2 4 2 2 2 3" xfId="12382"/>
    <cellStyle name="Normal 4 2 4 2 2 2 3 2" xfId="34261"/>
    <cellStyle name="Normal 4 2 4 2 2 2 4" xfId="12383"/>
    <cellStyle name="Normal 4 2 4 2 2 2 5" xfId="12384"/>
    <cellStyle name="Normal 4 2 4 2 2 3" xfId="12385"/>
    <cellStyle name="Normal 4 2 4 2 2 3 2" xfId="12386"/>
    <cellStyle name="Normal 4 2 4 2 2 3 3" xfId="12387"/>
    <cellStyle name="Normal 4 2 4 2 2 4" xfId="12388"/>
    <cellStyle name="Normal 4 2 4 2 2 4 2" xfId="33493"/>
    <cellStyle name="Normal 4 2 4 2 2 5" xfId="12389"/>
    <cellStyle name="Normal 4 2 4 2 2 6" xfId="12390"/>
    <cellStyle name="Normal 4 2 4 2 3" xfId="12391"/>
    <cellStyle name="Normal 4 2 4 2 3 2" xfId="12392"/>
    <cellStyle name="Normal 4 2 4 2 3 2 2" xfId="12393"/>
    <cellStyle name="Normal 4 2 4 2 3 2 3" xfId="12394"/>
    <cellStyle name="Normal 4 2 4 2 3 3" xfId="12395"/>
    <cellStyle name="Normal 4 2 4 2 3 3 2" xfId="34262"/>
    <cellStyle name="Normal 4 2 4 2 3 4" xfId="12396"/>
    <cellStyle name="Normal 4 2 4 2 3 5" xfId="12397"/>
    <cellStyle name="Normal 4 2 4 2 4" xfId="12398"/>
    <cellStyle name="Normal 4 2 4 2 4 2" xfId="12399"/>
    <cellStyle name="Normal 4 2 4 2 4 3" xfId="12400"/>
    <cellStyle name="Normal 4 2 4 2 5" xfId="12401"/>
    <cellStyle name="Normal 4 2 4 2 5 2" xfId="33492"/>
    <cellStyle name="Normal 4 2 4 2 6" xfId="12402"/>
    <cellStyle name="Normal 4 2 4 2 7" xfId="12403"/>
    <cellStyle name="Normal 4 2 4 3" xfId="12404"/>
    <cellStyle name="Normal 4 2 4 3 2" xfId="12405"/>
    <cellStyle name="Normal 4 2 4 3 2 2" xfId="12406"/>
    <cellStyle name="Normal 4 2 4 3 2 2 2" xfId="12407"/>
    <cellStyle name="Normal 4 2 4 3 2 2 3" xfId="12408"/>
    <cellStyle name="Normal 4 2 4 3 2 3" xfId="12409"/>
    <cellStyle name="Normal 4 2 4 3 2 3 2" xfId="34263"/>
    <cellStyle name="Normal 4 2 4 3 2 4" xfId="12410"/>
    <cellStyle name="Normal 4 2 4 3 2 5" xfId="12411"/>
    <cellStyle name="Normal 4 2 4 3 3" xfId="12412"/>
    <cellStyle name="Normal 4 2 4 3 3 2" xfId="12413"/>
    <cellStyle name="Normal 4 2 4 3 3 3" xfId="12414"/>
    <cellStyle name="Normal 4 2 4 3 4" xfId="12415"/>
    <cellStyle name="Normal 4 2 4 3 4 2" xfId="33494"/>
    <cellStyle name="Normal 4 2 4 3 5" xfId="12416"/>
    <cellStyle name="Normal 4 2 4 3 6" xfId="12417"/>
    <cellStyle name="Normal 4 2 4 4" xfId="12418"/>
    <cellStyle name="Normal 4 2 4 4 2" xfId="12419"/>
    <cellStyle name="Normal 4 2 4 4 2 2" xfId="12420"/>
    <cellStyle name="Normal 4 2 4 4 2 3" xfId="12421"/>
    <cellStyle name="Normal 4 2 4 4 3" xfId="12422"/>
    <cellStyle name="Normal 4 2 4 4 3 2" xfId="34264"/>
    <cellStyle name="Normal 4 2 4 4 4" xfId="12423"/>
    <cellStyle name="Normal 4 2 4 4 5" xfId="12424"/>
    <cellStyle name="Normal 4 2 4 5" xfId="12425"/>
    <cellStyle name="Normal 4 2 4 5 2" xfId="12426"/>
    <cellStyle name="Normal 4 2 4 5 3" xfId="12427"/>
    <cellStyle name="Normal 4 2 4 6" xfId="12428"/>
    <cellStyle name="Normal 4 2 4 6 2" xfId="33491"/>
    <cellStyle name="Normal 4 2 4 7" xfId="12429"/>
    <cellStyle name="Normal 4 2 4 8" xfId="12430"/>
    <cellStyle name="Normal 4 2 4 9" xfId="12431"/>
    <cellStyle name="Normal 4 2 5" xfId="12432"/>
    <cellStyle name="Normal 4 2 5 2" xfId="12433"/>
    <cellStyle name="Normal 4 2 5 2 2" xfId="12434"/>
    <cellStyle name="Normal 4 2 5 2 2 2" xfId="12435"/>
    <cellStyle name="Normal 4 2 5 2 2 2 2" xfId="12436"/>
    <cellStyle name="Normal 4 2 5 2 2 2 2 2" xfId="12437"/>
    <cellStyle name="Normal 4 2 5 2 2 2 2 3" xfId="12438"/>
    <cellStyle name="Normal 4 2 5 2 2 2 3" xfId="12439"/>
    <cellStyle name="Normal 4 2 5 2 2 2 3 2" xfId="34671"/>
    <cellStyle name="Normal 4 2 5 2 2 2 4" xfId="12440"/>
    <cellStyle name="Normal 4 2 5 2 2 2 5" xfId="12441"/>
    <cellStyle name="Normal 4 2 5 2 2 3" xfId="12442"/>
    <cellStyle name="Normal 4 2 5 2 2 3 2" xfId="12443"/>
    <cellStyle name="Normal 4 2 5 2 2 3 3" xfId="12444"/>
    <cellStyle name="Normal 4 2 5 2 2 4" xfId="12445"/>
    <cellStyle name="Normal 4 2 5 2 2 4 2" xfId="33497"/>
    <cellStyle name="Normal 4 2 5 2 2 5" xfId="12446"/>
    <cellStyle name="Normal 4 2 5 2 2 6" xfId="12447"/>
    <cellStyle name="Normal 4 2 5 2 3" xfId="12448"/>
    <cellStyle name="Normal 4 2 5 2 3 2" xfId="12449"/>
    <cellStyle name="Normal 4 2 5 2 3 2 2" xfId="12450"/>
    <cellStyle name="Normal 4 2 5 2 3 2 3" xfId="12451"/>
    <cellStyle name="Normal 4 2 5 2 3 3" xfId="12452"/>
    <cellStyle name="Normal 4 2 5 2 3 3 2" xfId="34265"/>
    <cellStyle name="Normal 4 2 5 2 3 4" xfId="12453"/>
    <cellStyle name="Normal 4 2 5 2 3 5" xfId="12454"/>
    <cellStyle name="Normal 4 2 5 2 4" xfId="12455"/>
    <cellStyle name="Normal 4 2 5 2 4 2" xfId="12456"/>
    <cellStyle name="Normal 4 2 5 2 4 3" xfId="12457"/>
    <cellStyle name="Normal 4 2 5 2 5" xfId="12458"/>
    <cellStyle name="Normal 4 2 5 2 5 2" xfId="33496"/>
    <cellStyle name="Normal 4 2 5 2 6" xfId="12459"/>
    <cellStyle name="Normal 4 2 5 2 7" xfId="12460"/>
    <cellStyle name="Normal 4 2 5 3" xfId="12461"/>
    <cellStyle name="Normal 4 2 5 3 2" xfId="12462"/>
    <cellStyle name="Normal 4 2 5 3 2 2" xfId="12463"/>
    <cellStyle name="Normal 4 2 5 3 2 2 2" xfId="12464"/>
    <cellStyle name="Normal 4 2 5 3 2 2 3" xfId="12465"/>
    <cellStyle name="Normal 4 2 5 3 2 3" xfId="12466"/>
    <cellStyle name="Normal 4 2 5 3 2 3 2" xfId="34875"/>
    <cellStyle name="Normal 4 2 5 3 2 4" xfId="12467"/>
    <cellStyle name="Normal 4 2 5 3 2 5" xfId="12468"/>
    <cellStyle name="Normal 4 2 5 3 3" xfId="12469"/>
    <cellStyle name="Normal 4 2 5 3 3 2" xfId="12470"/>
    <cellStyle name="Normal 4 2 5 3 3 3" xfId="12471"/>
    <cellStyle name="Normal 4 2 5 3 4" xfId="12472"/>
    <cellStyle name="Normal 4 2 5 3 4 2" xfId="33498"/>
    <cellStyle name="Normal 4 2 5 3 5" xfId="12473"/>
    <cellStyle name="Normal 4 2 5 3 6" xfId="12474"/>
    <cellStyle name="Normal 4 2 5 4" xfId="12475"/>
    <cellStyle name="Normal 4 2 5 4 2" xfId="12476"/>
    <cellStyle name="Normal 4 2 5 4 2 2" xfId="12477"/>
    <cellStyle name="Normal 4 2 5 4 2 3" xfId="12478"/>
    <cellStyle name="Normal 4 2 5 4 3" xfId="12479"/>
    <cellStyle name="Normal 4 2 5 4 3 2" xfId="34266"/>
    <cellStyle name="Normal 4 2 5 4 4" xfId="12480"/>
    <cellStyle name="Normal 4 2 5 4 5" xfId="12481"/>
    <cellStyle name="Normal 4 2 5 5" xfId="12482"/>
    <cellStyle name="Normal 4 2 5 5 2" xfId="12483"/>
    <cellStyle name="Normal 4 2 5 5 3" xfId="12484"/>
    <cellStyle name="Normal 4 2 5 6" xfId="12485"/>
    <cellStyle name="Normal 4 2 5 6 2" xfId="33495"/>
    <cellStyle name="Normal 4 2 5 7" xfId="12486"/>
    <cellStyle name="Normal 4 2 5 8" xfId="12487"/>
    <cellStyle name="Normal 4 2 6" xfId="12488"/>
    <cellStyle name="Normal 4 2 6 2" xfId="12489"/>
    <cellStyle name="Normal 4 2 6 2 2" xfId="12490"/>
    <cellStyle name="Normal 4 2 6 2 2 2" xfId="12491"/>
    <cellStyle name="Normal 4 2 6 2 2 2 2" xfId="12492"/>
    <cellStyle name="Normal 4 2 6 2 2 2 3" xfId="12493"/>
    <cellStyle name="Normal 4 2 6 2 2 3" xfId="12494"/>
    <cellStyle name="Normal 4 2 6 2 2 3 2" xfId="34672"/>
    <cellStyle name="Normal 4 2 6 2 2 4" xfId="12495"/>
    <cellStyle name="Normal 4 2 6 2 2 5" xfId="12496"/>
    <cellStyle name="Normal 4 2 6 2 3" xfId="12497"/>
    <cellStyle name="Normal 4 2 6 2 3 2" xfId="12498"/>
    <cellStyle name="Normal 4 2 6 2 3 3" xfId="12499"/>
    <cellStyle name="Normal 4 2 6 2 4" xfId="12500"/>
    <cellStyle name="Normal 4 2 6 2 4 2" xfId="33500"/>
    <cellStyle name="Normal 4 2 6 2 5" xfId="12501"/>
    <cellStyle name="Normal 4 2 6 2 6" xfId="12502"/>
    <cellStyle name="Normal 4 2 6 3" xfId="12503"/>
    <cellStyle name="Normal 4 2 6 3 2" xfId="12504"/>
    <cellStyle name="Normal 4 2 6 3 2 2" xfId="12505"/>
    <cellStyle name="Normal 4 2 6 3 2 3" xfId="12506"/>
    <cellStyle name="Normal 4 2 6 3 3" xfId="12507"/>
    <cellStyle name="Normal 4 2 6 3 3 2" xfId="34267"/>
    <cellStyle name="Normal 4 2 6 3 4" xfId="12508"/>
    <cellStyle name="Normal 4 2 6 3 5" xfId="12509"/>
    <cellStyle name="Normal 4 2 6 4" xfId="12510"/>
    <cellStyle name="Normal 4 2 6 4 2" xfId="12511"/>
    <cellStyle name="Normal 4 2 6 4 3" xfId="12512"/>
    <cellStyle name="Normal 4 2 6 5" xfId="12513"/>
    <cellStyle name="Normal 4 2 6 5 2" xfId="33499"/>
    <cellStyle name="Normal 4 2 6 6" xfId="12514"/>
    <cellStyle name="Normal 4 2 6 7" xfId="12515"/>
    <cellStyle name="Normal 4 2 7" xfId="12516"/>
    <cellStyle name="Normal 4 2 7 2" xfId="12517"/>
    <cellStyle name="Normal 4 2 7 2 2" xfId="12518"/>
    <cellStyle name="Normal 4 2 7 2 2 2" xfId="12519"/>
    <cellStyle name="Normal 4 2 7 2 2 2 2" xfId="12520"/>
    <cellStyle name="Normal 4 2 7 2 2 2 3" xfId="12521"/>
    <cellStyle name="Normal 4 2 7 2 2 3" xfId="12522"/>
    <cellStyle name="Normal 4 2 7 2 2 3 2" xfId="34462"/>
    <cellStyle name="Normal 4 2 7 2 2 4" xfId="12523"/>
    <cellStyle name="Normal 4 2 7 2 2 5" xfId="12524"/>
    <cellStyle name="Normal 4 2 7 2 3" xfId="12525"/>
    <cellStyle name="Normal 4 2 7 2 3 2" xfId="12526"/>
    <cellStyle name="Normal 4 2 7 2 3 3" xfId="12527"/>
    <cellStyle name="Normal 4 2 7 2 4" xfId="12528"/>
    <cellStyle name="Normal 4 2 7 2 4 2" xfId="33502"/>
    <cellStyle name="Normal 4 2 7 2 5" xfId="12529"/>
    <cellStyle name="Normal 4 2 7 2 6" xfId="12530"/>
    <cellStyle name="Normal 4 2 7 3" xfId="12531"/>
    <cellStyle name="Normal 4 2 7 3 2" xfId="12532"/>
    <cellStyle name="Normal 4 2 7 3 2 2" xfId="12533"/>
    <cellStyle name="Normal 4 2 7 3 2 3" xfId="12534"/>
    <cellStyle name="Normal 4 2 7 3 3" xfId="12535"/>
    <cellStyle name="Normal 4 2 7 3 3 2" xfId="34575"/>
    <cellStyle name="Normal 4 2 7 3 4" xfId="12536"/>
    <cellStyle name="Normal 4 2 7 3 5" xfId="12537"/>
    <cellStyle name="Normal 4 2 7 4" xfId="12538"/>
    <cellStyle name="Normal 4 2 7 4 2" xfId="12539"/>
    <cellStyle name="Normal 4 2 7 4 3" xfId="12540"/>
    <cellStyle name="Normal 4 2 7 5" xfId="12541"/>
    <cellStyle name="Normal 4 2 7 5 2" xfId="33501"/>
    <cellStyle name="Normal 4 2 7 6" xfId="12542"/>
    <cellStyle name="Normal 4 2 7 7" xfId="12543"/>
    <cellStyle name="Normal 4 2 8" xfId="12544"/>
    <cellStyle name="Normal 4 2 8 10" xfId="12545"/>
    <cellStyle name="Normal 4 2 8 11" xfId="12546"/>
    <cellStyle name="Normal 4 2 8 2" xfId="12547"/>
    <cellStyle name="Normal 4 2 8 2 10" xfId="12548"/>
    <cellStyle name="Normal 4 2 8 2 11" xfId="12549"/>
    <cellStyle name="Normal 4 2 8 2 2" xfId="12550"/>
    <cellStyle name="Normal 4 2 8 2 2 10" xfId="12551"/>
    <cellStyle name="Normal 4 2 8 2 2 2" xfId="12552"/>
    <cellStyle name="Normal 4 2 8 2 2 2 2" xfId="12553"/>
    <cellStyle name="Normal 4 2 8 2 2 2 2 2" xfId="12554"/>
    <cellStyle name="Normal 4 2 8 2 2 2 2 2 2" xfId="12555"/>
    <cellStyle name="Normal 4 2 8 2 2 2 2 2 2 2" xfId="12556"/>
    <cellStyle name="Normal 4 2 8 2 2 2 2 2 2 2 2" xfId="12557"/>
    <cellStyle name="Normal 4 2 8 2 2 2 2 2 2 2 3" xfId="12558"/>
    <cellStyle name="Normal 4 2 8 2 2 2 2 2 2 3" xfId="12559"/>
    <cellStyle name="Normal 4 2 8 2 2 2 2 2 2 3 2" xfId="34931"/>
    <cellStyle name="Normal 4 2 8 2 2 2 2 2 2 4" xfId="12560"/>
    <cellStyle name="Normal 4 2 8 2 2 2 2 2 2 5" xfId="12561"/>
    <cellStyle name="Normal 4 2 8 2 2 2 2 2 3" xfId="12562"/>
    <cellStyle name="Normal 4 2 8 2 2 2 2 2 3 2" xfId="12563"/>
    <cellStyle name="Normal 4 2 8 2 2 2 2 2 3 3" xfId="12564"/>
    <cellStyle name="Normal 4 2 8 2 2 2 2 2 4" xfId="12565"/>
    <cellStyle name="Normal 4 2 8 2 2 2 2 2 4 2" xfId="33506"/>
    <cellStyle name="Normal 4 2 8 2 2 2 2 2 5" xfId="12566"/>
    <cellStyle name="Normal 4 2 8 2 2 2 2 2 6" xfId="12567"/>
    <cellStyle name="Normal 4 2 8 2 2 2 2 3" xfId="12568"/>
    <cellStyle name="Normal 4 2 8 2 2 2 2 3 2" xfId="12569"/>
    <cellStyle name="Normal 4 2 8 2 2 2 2 3 3" xfId="12570"/>
    <cellStyle name="Normal 4 2 8 2 2 2 2 4" xfId="12571"/>
    <cellStyle name="Normal 4 2 8 2 2 2 2 5" xfId="12572"/>
    <cellStyle name="Normal 4 2 8 2 2 2 2 6" xfId="12573"/>
    <cellStyle name="Normal 4 2 8 2 2 2 3" xfId="12574"/>
    <cellStyle name="Normal 4 2 8 2 2 2 3 2" xfId="12575"/>
    <cellStyle name="Normal 4 2 8 2 2 2 3 2 2" xfId="12576"/>
    <cellStyle name="Normal 4 2 8 2 2 2 3 2 2 2" xfId="12577"/>
    <cellStyle name="Normal 4 2 8 2 2 2 3 2 2 3" xfId="12578"/>
    <cellStyle name="Normal 4 2 8 2 2 2 3 2 3" xfId="12579"/>
    <cellStyle name="Normal 4 2 8 2 2 2 3 2 3 2" xfId="34576"/>
    <cellStyle name="Normal 4 2 8 2 2 2 3 2 4" xfId="12580"/>
    <cellStyle name="Normal 4 2 8 2 2 2 3 2 5" xfId="12581"/>
    <cellStyle name="Normal 4 2 8 2 2 2 3 3" xfId="12582"/>
    <cellStyle name="Normal 4 2 8 2 2 2 3 3 2" xfId="12583"/>
    <cellStyle name="Normal 4 2 8 2 2 2 3 3 3" xfId="12584"/>
    <cellStyle name="Normal 4 2 8 2 2 2 3 4" xfId="12585"/>
    <cellStyle name="Normal 4 2 8 2 2 2 3 4 2" xfId="33507"/>
    <cellStyle name="Normal 4 2 8 2 2 2 3 5" xfId="12586"/>
    <cellStyle name="Normal 4 2 8 2 2 2 3 6" xfId="12587"/>
    <cellStyle name="Normal 4 2 8 2 2 2 4" xfId="12588"/>
    <cellStyle name="Normal 4 2 8 2 2 2 4 2" xfId="12589"/>
    <cellStyle name="Normal 4 2 8 2 2 2 4 2 2" xfId="12590"/>
    <cellStyle name="Normal 4 2 8 2 2 2 4 2 3" xfId="12591"/>
    <cellStyle name="Normal 4 2 8 2 2 2 4 3" xfId="12592"/>
    <cellStyle name="Normal 4 2 8 2 2 2 4 3 2" xfId="34673"/>
    <cellStyle name="Normal 4 2 8 2 2 2 4 4" xfId="12593"/>
    <cellStyle name="Normal 4 2 8 2 2 2 4 5" xfId="12594"/>
    <cellStyle name="Normal 4 2 8 2 2 2 5" xfId="12595"/>
    <cellStyle name="Normal 4 2 8 2 2 2 5 2" xfId="12596"/>
    <cellStyle name="Normal 4 2 8 2 2 2 5 3" xfId="12597"/>
    <cellStyle name="Normal 4 2 8 2 2 2 6" xfId="12598"/>
    <cellStyle name="Normal 4 2 8 2 2 2 6 2" xfId="33505"/>
    <cellStyle name="Normal 4 2 8 2 2 2 7" xfId="12599"/>
    <cellStyle name="Normal 4 2 8 2 2 2 8" xfId="12600"/>
    <cellStyle name="Normal 4 2 8 2 2 3" xfId="12601"/>
    <cellStyle name="Normal 4 2 8 2 2 3 2" xfId="12602"/>
    <cellStyle name="Normal 4 2 8 2 2 3 2 2" xfId="12603"/>
    <cellStyle name="Normal 4 2 8 2 2 3 2 2 2" xfId="12604"/>
    <cellStyle name="Normal 4 2 8 2 2 3 2 2 3" xfId="12605"/>
    <cellStyle name="Normal 4 2 8 2 2 3 2 3" xfId="12606"/>
    <cellStyle name="Normal 4 2 8 2 2 3 2 3 2" xfId="34841"/>
    <cellStyle name="Normal 4 2 8 2 2 3 2 4" xfId="12607"/>
    <cellStyle name="Normal 4 2 8 2 2 3 2 5" xfId="12608"/>
    <cellStyle name="Normal 4 2 8 2 2 3 3" xfId="12609"/>
    <cellStyle name="Normal 4 2 8 2 2 3 3 2" xfId="12610"/>
    <cellStyle name="Normal 4 2 8 2 2 3 3 3" xfId="12611"/>
    <cellStyle name="Normal 4 2 8 2 2 3 4" xfId="12612"/>
    <cellStyle name="Normal 4 2 8 2 2 3 4 2" xfId="33508"/>
    <cellStyle name="Normal 4 2 8 2 2 3 5" xfId="12613"/>
    <cellStyle name="Normal 4 2 8 2 2 3 6" xfId="12614"/>
    <cellStyle name="Normal 4 2 8 2 2 4" xfId="12615"/>
    <cellStyle name="Normal 4 2 8 2 2 4 2" xfId="12616"/>
    <cellStyle name="Normal 4 2 8 2 2 4 2 2" xfId="12617"/>
    <cellStyle name="Normal 4 2 8 2 2 4 2 2 2" xfId="12618"/>
    <cellStyle name="Normal 4 2 8 2 2 4 2 2 3" xfId="12619"/>
    <cellStyle name="Normal 4 2 8 2 2 4 2 3" xfId="12620"/>
    <cellStyle name="Normal 4 2 8 2 2 4 2 4" xfId="12621"/>
    <cellStyle name="Normal 4 2 8 2 2 4 2 5" xfId="12622"/>
    <cellStyle name="Normal 4 2 8 2 2 4 3" xfId="12623"/>
    <cellStyle name="Normal 4 2 8 2 2 4 3 2" xfId="12624"/>
    <cellStyle name="Normal 4 2 8 2 2 4 3 2 2" xfId="12625"/>
    <cellStyle name="Normal 4 2 8 2 2 4 3 2 3" xfId="12626"/>
    <cellStyle name="Normal 4 2 8 2 2 4 3 3" xfId="12627"/>
    <cellStyle name="Normal 4 2 8 2 2 4 3 3 2" xfId="34577"/>
    <cellStyle name="Normal 4 2 8 2 2 4 3 4" xfId="12628"/>
    <cellStyle name="Normal 4 2 8 2 2 4 3 5" xfId="12629"/>
    <cellStyle name="Normal 4 2 8 2 2 4 4" xfId="12630"/>
    <cellStyle name="Normal 4 2 8 2 2 4 4 2" xfId="12631"/>
    <cellStyle name="Normal 4 2 8 2 2 4 4 3" xfId="12632"/>
    <cellStyle name="Normal 4 2 8 2 2 4 5" xfId="12633"/>
    <cellStyle name="Normal 4 2 8 2 2 4 5 2" xfId="33509"/>
    <cellStyle name="Normal 4 2 8 2 2 4 6" xfId="12634"/>
    <cellStyle name="Normal 4 2 8 2 2 4 7" xfId="12635"/>
    <cellStyle name="Normal 4 2 8 2 2 5" xfId="12636"/>
    <cellStyle name="Normal 4 2 8 2 2 5 2" xfId="12637"/>
    <cellStyle name="Normal 4 2 8 2 2 5 2 2" xfId="12638"/>
    <cellStyle name="Normal 4 2 8 2 2 5 2 3" xfId="12639"/>
    <cellStyle name="Normal 4 2 8 2 2 5 3" xfId="12640"/>
    <cellStyle name="Normal 4 2 8 2 2 5 4" xfId="12641"/>
    <cellStyle name="Normal 4 2 8 2 2 5 5" xfId="12642"/>
    <cellStyle name="Normal 4 2 8 2 2 6" xfId="12643"/>
    <cellStyle name="Normal 4 2 8 2 2 6 2" xfId="12644"/>
    <cellStyle name="Normal 4 2 8 2 2 6 2 2" xfId="12645"/>
    <cellStyle name="Normal 4 2 8 2 2 6 2 3" xfId="12646"/>
    <cellStyle name="Normal 4 2 8 2 2 6 3" xfId="12647"/>
    <cellStyle name="Normal 4 2 8 2 2 6 3 2" xfId="34337"/>
    <cellStyle name="Normal 4 2 8 2 2 6 4" xfId="12648"/>
    <cellStyle name="Normal 4 2 8 2 2 6 5" xfId="12649"/>
    <cellStyle name="Normal 4 2 8 2 2 7" xfId="12650"/>
    <cellStyle name="Normal 4 2 8 2 2 7 2" xfId="12651"/>
    <cellStyle name="Normal 4 2 8 2 2 7 3" xfId="12652"/>
    <cellStyle name="Normal 4 2 8 2 2 8" xfId="12653"/>
    <cellStyle name="Normal 4 2 8 2 2 8 2" xfId="33504"/>
    <cellStyle name="Normal 4 2 8 2 2 9" xfId="12654"/>
    <cellStyle name="Normal 4 2 8 2 3" xfId="12655"/>
    <cellStyle name="Normal 4 2 8 2 3 2" xfId="12656"/>
    <cellStyle name="Normal 4 2 8 2 3 2 2" xfId="12657"/>
    <cellStyle name="Normal 4 2 8 2 3 2 2 2" xfId="12658"/>
    <cellStyle name="Normal 4 2 8 2 3 2 2 2 2" xfId="12659"/>
    <cellStyle name="Normal 4 2 8 2 3 2 2 2 3" xfId="12660"/>
    <cellStyle name="Normal 4 2 8 2 3 2 2 3" xfId="12661"/>
    <cellStyle name="Normal 4 2 8 2 3 2 2 3 2" xfId="34268"/>
    <cellStyle name="Normal 4 2 8 2 3 2 2 4" xfId="12662"/>
    <cellStyle name="Normal 4 2 8 2 3 2 2 5" xfId="12663"/>
    <cellStyle name="Normal 4 2 8 2 3 2 3" xfId="12664"/>
    <cellStyle name="Normal 4 2 8 2 3 2 3 2" xfId="12665"/>
    <cellStyle name="Normal 4 2 8 2 3 2 3 3" xfId="12666"/>
    <cellStyle name="Normal 4 2 8 2 3 2 4" xfId="12667"/>
    <cellStyle name="Normal 4 2 8 2 3 2 4 2" xfId="33510"/>
    <cellStyle name="Normal 4 2 8 2 3 2 5" xfId="12668"/>
    <cellStyle name="Normal 4 2 8 2 3 2 6" xfId="12669"/>
    <cellStyle name="Normal 4 2 8 2 3 3" xfId="12670"/>
    <cellStyle name="Normal 4 2 8 2 3 3 2" xfId="12671"/>
    <cellStyle name="Normal 4 2 8 2 3 3 3" xfId="12672"/>
    <cellStyle name="Normal 4 2 8 2 3 4" xfId="12673"/>
    <cellStyle name="Normal 4 2 8 2 3 5" xfId="12674"/>
    <cellStyle name="Normal 4 2 8 2 3 6" xfId="12675"/>
    <cellStyle name="Normal 4 2 8 2 4" xfId="12676"/>
    <cellStyle name="Normal 4 2 8 2 4 2" xfId="12677"/>
    <cellStyle name="Normal 4 2 8 2 4 2 2" xfId="12678"/>
    <cellStyle name="Normal 4 2 8 2 4 2 2 2" xfId="12679"/>
    <cellStyle name="Normal 4 2 8 2 4 2 2 3" xfId="12680"/>
    <cellStyle name="Normal 4 2 8 2 4 2 3" xfId="12681"/>
    <cellStyle name="Normal 4 2 8 2 4 2 3 2" xfId="34578"/>
    <cellStyle name="Normal 4 2 8 2 4 2 4" xfId="12682"/>
    <cellStyle name="Normal 4 2 8 2 4 2 5" xfId="12683"/>
    <cellStyle name="Normal 4 2 8 2 4 3" xfId="12684"/>
    <cellStyle name="Normal 4 2 8 2 4 3 2" xfId="12685"/>
    <cellStyle name="Normal 4 2 8 2 4 3 3" xfId="12686"/>
    <cellStyle name="Normal 4 2 8 2 4 4" xfId="12687"/>
    <cellStyle name="Normal 4 2 8 2 4 4 2" xfId="33511"/>
    <cellStyle name="Normal 4 2 8 2 4 5" xfId="12688"/>
    <cellStyle name="Normal 4 2 8 2 4 6" xfId="12689"/>
    <cellStyle name="Normal 4 2 8 2 5" xfId="12690"/>
    <cellStyle name="Normal 4 2 8 2 5 2" xfId="12691"/>
    <cellStyle name="Normal 4 2 8 2 5 2 2" xfId="12692"/>
    <cellStyle name="Normal 4 2 8 2 5 2 2 2" xfId="12693"/>
    <cellStyle name="Normal 4 2 8 2 5 2 2 2 2" xfId="12694"/>
    <cellStyle name="Normal 4 2 8 2 5 2 2 2 3" xfId="12695"/>
    <cellStyle name="Normal 4 2 8 2 5 2 2 3" xfId="12696"/>
    <cellStyle name="Normal 4 2 8 2 5 2 2 4" xfId="12697"/>
    <cellStyle name="Normal 4 2 8 2 5 2 2 5" xfId="12698"/>
    <cellStyle name="Normal 4 2 8 2 5 2 3" xfId="12699"/>
    <cellStyle name="Normal 4 2 8 2 5 2 3 2" xfId="12700"/>
    <cellStyle name="Normal 4 2 8 2 5 2 3 2 2" xfId="12701"/>
    <cellStyle name="Normal 4 2 8 2 5 2 3 2 3" xfId="12702"/>
    <cellStyle name="Normal 4 2 8 2 5 2 3 3" xfId="12703"/>
    <cellStyle name="Normal 4 2 8 2 5 2 3 3 2" xfId="34463"/>
    <cellStyle name="Normal 4 2 8 2 5 2 3 4" xfId="12704"/>
    <cellStyle name="Normal 4 2 8 2 5 2 3 5" xfId="12705"/>
    <cellStyle name="Normal 4 2 8 2 5 2 4" xfId="12706"/>
    <cellStyle name="Normal 4 2 8 2 5 2 4 2" xfId="12707"/>
    <cellStyle name="Normal 4 2 8 2 5 2 4 3" xfId="12708"/>
    <cellStyle name="Normal 4 2 8 2 5 2 5" xfId="12709"/>
    <cellStyle name="Normal 4 2 8 2 5 2 5 2" xfId="33512"/>
    <cellStyle name="Normal 4 2 8 2 5 2 6" xfId="12710"/>
    <cellStyle name="Normal 4 2 8 2 5 2 7" xfId="12711"/>
    <cellStyle name="Normal 4 2 8 2 5 3" xfId="12712"/>
    <cellStyle name="Normal 4 2 8 2 5 3 2" xfId="12713"/>
    <cellStyle name="Normal 4 2 8 2 5 3 2 2" xfId="12714"/>
    <cellStyle name="Normal 4 2 8 2 5 3 2 3" xfId="12715"/>
    <cellStyle name="Normal 4 2 8 2 5 3 3" xfId="12716"/>
    <cellStyle name="Normal 4 2 8 2 5 3 4" xfId="12717"/>
    <cellStyle name="Normal 4 2 8 2 5 3 5" xfId="12718"/>
    <cellStyle name="Normal 4 2 8 2 5 4" xfId="12719"/>
    <cellStyle name="Normal 4 2 8 2 5 4 2" xfId="12720"/>
    <cellStyle name="Normal 4 2 8 2 5 4 3" xfId="12721"/>
    <cellStyle name="Normal 4 2 8 2 5 5" xfId="12722"/>
    <cellStyle name="Normal 4 2 8 2 5 6" xfId="12723"/>
    <cellStyle name="Normal 4 2 8 2 5 7" xfId="12724"/>
    <cellStyle name="Normal 4 2 8 2 6" xfId="12725"/>
    <cellStyle name="Normal 4 2 8 2 6 2" xfId="12726"/>
    <cellStyle name="Normal 4 2 8 2 6 2 2" xfId="12727"/>
    <cellStyle name="Normal 4 2 8 2 6 2 2 2" xfId="12728"/>
    <cellStyle name="Normal 4 2 8 2 6 2 2 2 2" xfId="12729"/>
    <cellStyle name="Normal 4 2 8 2 6 2 2 2 3" xfId="12730"/>
    <cellStyle name="Normal 4 2 8 2 6 2 2 3" xfId="12731"/>
    <cellStyle name="Normal 4 2 8 2 6 2 2 3 2" xfId="34269"/>
    <cellStyle name="Normal 4 2 8 2 6 2 2 4" xfId="12732"/>
    <cellStyle name="Normal 4 2 8 2 6 2 2 5" xfId="12733"/>
    <cellStyle name="Normal 4 2 8 2 6 2 3" xfId="12734"/>
    <cellStyle name="Normal 4 2 8 2 6 2 3 2" xfId="12735"/>
    <cellStyle name="Normal 4 2 8 2 6 2 3 3" xfId="12736"/>
    <cellStyle name="Normal 4 2 8 2 6 2 4" xfId="12737"/>
    <cellStyle name="Normal 4 2 8 2 6 2 4 2" xfId="33513"/>
    <cellStyle name="Normal 4 2 8 2 6 2 5" xfId="12738"/>
    <cellStyle name="Normal 4 2 8 2 6 2 6" xfId="12739"/>
    <cellStyle name="Normal 4 2 8 2 6 3" xfId="12740"/>
    <cellStyle name="Normal 4 2 8 2 6 3 2" xfId="12741"/>
    <cellStyle name="Normal 4 2 8 2 6 3 3" xfId="12742"/>
    <cellStyle name="Normal 4 2 8 2 6 4" xfId="12743"/>
    <cellStyle name="Normal 4 2 8 2 6 5" xfId="12744"/>
    <cellStyle name="Normal 4 2 8 2 6 6" xfId="12745"/>
    <cellStyle name="Normal 4 2 8 2 7" xfId="12746"/>
    <cellStyle name="Normal 4 2 8 2 7 2" xfId="12747"/>
    <cellStyle name="Normal 4 2 8 2 7 2 2" xfId="12748"/>
    <cellStyle name="Normal 4 2 8 2 7 2 3" xfId="12749"/>
    <cellStyle name="Normal 4 2 8 2 7 3" xfId="12750"/>
    <cellStyle name="Normal 4 2 8 2 7 3 2" xfId="34270"/>
    <cellStyle name="Normal 4 2 8 2 7 4" xfId="12751"/>
    <cellStyle name="Normal 4 2 8 2 7 5" xfId="12752"/>
    <cellStyle name="Normal 4 2 8 2 8" xfId="12753"/>
    <cellStyle name="Normal 4 2 8 2 8 2" xfId="12754"/>
    <cellStyle name="Normal 4 2 8 2 8 3" xfId="12755"/>
    <cellStyle name="Normal 4 2 8 2 9" xfId="12756"/>
    <cellStyle name="Normal 4 2 8 2 9 2" xfId="33503"/>
    <cellStyle name="Normal 4 2 8 3" xfId="12757"/>
    <cellStyle name="Normal 4 2 8 3 2" xfId="12758"/>
    <cellStyle name="Normal 4 2 8 3 2 2" xfId="12759"/>
    <cellStyle name="Normal 4 2 8 3 2 2 2" xfId="12760"/>
    <cellStyle name="Normal 4 2 8 3 2 2 2 2" xfId="12761"/>
    <cellStyle name="Normal 4 2 8 3 2 2 2 3" xfId="12762"/>
    <cellStyle name="Normal 4 2 8 3 2 2 3" xfId="12763"/>
    <cellStyle name="Normal 4 2 8 3 2 2 3 2" xfId="34464"/>
    <cellStyle name="Normal 4 2 8 3 2 2 4" xfId="12764"/>
    <cellStyle name="Normal 4 2 8 3 2 2 5" xfId="12765"/>
    <cellStyle name="Normal 4 2 8 3 2 3" xfId="12766"/>
    <cellStyle name="Normal 4 2 8 3 2 3 2" xfId="12767"/>
    <cellStyle name="Normal 4 2 8 3 2 3 3" xfId="12768"/>
    <cellStyle name="Normal 4 2 8 3 2 4" xfId="12769"/>
    <cellStyle name="Normal 4 2 8 3 2 4 2" xfId="33515"/>
    <cellStyle name="Normal 4 2 8 3 2 5" xfId="12770"/>
    <cellStyle name="Normal 4 2 8 3 2 6" xfId="12771"/>
    <cellStyle name="Normal 4 2 8 3 3" xfId="12772"/>
    <cellStyle name="Normal 4 2 8 3 3 2" xfId="12773"/>
    <cellStyle name="Normal 4 2 8 3 3 2 2" xfId="12774"/>
    <cellStyle name="Normal 4 2 8 3 3 2 3" xfId="12775"/>
    <cellStyle name="Normal 4 2 8 3 3 3" xfId="12776"/>
    <cellStyle name="Normal 4 2 8 3 3 3 2" xfId="34210"/>
    <cellStyle name="Normal 4 2 8 3 3 4" xfId="12777"/>
    <cellStyle name="Normal 4 2 8 3 3 5" xfId="12778"/>
    <cellStyle name="Normal 4 2 8 3 4" xfId="12779"/>
    <cellStyle name="Normal 4 2 8 3 4 2" xfId="12780"/>
    <cellStyle name="Normal 4 2 8 3 4 3" xfId="12781"/>
    <cellStyle name="Normal 4 2 8 3 5" xfId="12782"/>
    <cellStyle name="Normal 4 2 8 3 5 2" xfId="33514"/>
    <cellStyle name="Normal 4 2 8 3 6" xfId="12783"/>
    <cellStyle name="Normal 4 2 8 3 7" xfId="12784"/>
    <cellStyle name="Normal 4 2 8 4" xfId="12785"/>
    <cellStyle name="Normal 4 2 8 4 2" xfId="12786"/>
    <cellStyle name="Normal 4 2 8 4 2 2" xfId="12787"/>
    <cellStyle name="Normal 4 2 8 4 2 2 2" xfId="12788"/>
    <cellStyle name="Normal 4 2 8 4 2 2 2 2" xfId="12789"/>
    <cellStyle name="Normal 4 2 8 4 2 2 2 2 2" xfId="12790"/>
    <cellStyle name="Normal 4 2 8 4 2 2 2 2 3" xfId="12791"/>
    <cellStyle name="Normal 4 2 8 4 2 2 2 3" xfId="12792"/>
    <cellStyle name="Normal 4 2 8 4 2 2 2 4" xfId="12793"/>
    <cellStyle name="Normal 4 2 8 4 2 2 2 5" xfId="12794"/>
    <cellStyle name="Normal 4 2 8 4 2 2 3" xfId="12795"/>
    <cellStyle name="Normal 4 2 8 4 2 2 3 2" xfId="12796"/>
    <cellStyle name="Normal 4 2 8 4 2 2 3 2 2" xfId="12797"/>
    <cellStyle name="Normal 4 2 8 4 2 2 3 2 3" xfId="12798"/>
    <cellStyle name="Normal 4 2 8 4 2 2 3 3" xfId="12799"/>
    <cellStyle name="Normal 4 2 8 4 2 2 3 3 2" xfId="34271"/>
    <cellStyle name="Normal 4 2 8 4 2 2 3 4" xfId="12800"/>
    <cellStyle name="Normal 4 2 8 4 2 2 3 5" xfId="12801"/>
    <cellStyle name="Normal 4 2 8 4 2 2 4" xfId="12802"/>
    <cellStyle name="Normal 4 2 8 4 2 2 4 2" xfId="12803"/>
    <cellStyle name="Normal 4 2 8 4 2 2 4 3" xfId="12804"/>
    <cellStyle name="Normal 4 2 8 4 2 2 5" xfId="12805"/>
    <cellStyle name="Normal 4 2 8 4 2 2 5 2" xfId="33517"/>
    <cellStyle name="Normal 4 2 8 4 2 2 6" xfId="12806"/>
    <cellStyle name="Normal 4 2 8 4 2 2 7" xfId="12807"/>
    <cellStyle name="Normal 4 2 8 4 2 3" xfId="12808"/>
    <cellStyle name="Normal 4 2 8 4 2 3 2" xfId="12809"/>
    <cellStyle name="Normal 4 2 8 4 2 3 2 2" xfId="12810"/>
    <cellStyle name="Normal 4 2 8 4 2 3 2 3" xfId="12811"/>
    <cellStyle name="Normal 4 2 8 4 2 3 3" xfId="12812"/>
    <cellStyle name="Normal 4 2 8 4 2 3 4" xfId="12813"/>
    <cellStyle name="Normal 4 2 8 4 2 3 5" xfId="12814"/>
    <cellStyle name="Normal 4 2 8 4 2 4" xfId="12815"/>
    <cellStyle name="Normal 4 2 8 4 2 4 2" xfId="12816"/>
    <cellStyle name="Normal 4 2 8 4 2 4 3" xfId="12817"/>
    <cellStyle name="Normal 4 2 8 4 2 5" xfId="12818"/>
    <cellStyle name="Normal 4 2 8 4 2 6" xfId="12819"/>
    <cellStyle name="Normal 4 2 8 4 2 7" xfId="12820"/>
    <cellStyle name="Normal 4 2 8 4 3" xfId="12821"/>
    <cellStyle name="Normal 4 2 8 4 3 2" xfId="12822"/>
    <cellStyle name="Normal 4 2 8 4 3 2 2" xfId="12823"/>
    <cellStyle name="Normal 4 2 8 4 3 2 3" xfId="12824"/>
    <cellStyle name="Normal 4 2 8 4 3 3" xfId="12825"/>
    <cellStyle name="Normal 4 2 8 4 3 4" xfId="12826"/>
    <cellStyle name="Normal 4 2 8 4 3 5" xfId="12827"/>
    <cellStyle name="Normal 4 2 8 4 4" xfId="12828"/>
    <cellStyle name="Normal 4 2 8 4 4 2" xfId="12829"/>
    <cellStyle name="Normal 4 2 8 4 4 2 2" xfId="12830"/>
    <cellStyle name="Normal 4 2 8 4 4 2 2 2" xfId="12831"/>
    <cellStyle name="Normal 4 2 8 4 4 2 2 2 2" xfId="12832"/>
    <cellStyle name="Normal 4 2 8 4 4 2 2 2 3" xfId="12833"/>
    <cellStyle name="Normal 4 2 8 4 4 2 2 3" xfId="12834"/>
    <cellStyle name="Normal 4 2 8 4 4 2 2 3 2" xfId="34272"/>
    <cellStyle name="Normal 4 2 8 4 4 2 2 4" xfId="12835"/>
    <cellStyle name="Normal 4 2 8 4 4 2 2 5" xfId="12836"/>
    <cellStyle name="Normal 4 2 8 4 4 2 3" xfId="12837"/>
    <cellStyle name="Normal 4 2 8 4 4 2 3 2" xfId="12838"/>
    <cellStyle name="Normal 4 2 8 4 4 2 3 3" xfId="12839"/>
    <cellStyle name="Normal 4 2 8 4 4 2 4" xfId="12840"/>
    <cellStyle name="Normal 4 2 8 4 4 2 4 2" xfId="33518"/>
    <cellStyle name="Normal 4 2 8 4 4 2 5" xfId="12841"/>
    <cellStyle name="Normal 4 2 8 4 4 2 6" xfId="12842"/>
    <cellStyle name="Normal 4 2 8 4 4 3" xfId="12843"/>
    <cellStyle name="Normal 4 2 8 4 4 3 2" xfId="12844"/>
    <cellStyle name="Normal 4 2 8 4 4 3 3" xfId="12845"/>
    <cellStyle name="Normal 4 2 8 4 4 4" xfId="12846"/>
    <cellStyle name="Normal 4 2 8 4 4 5" xfId="12847"/>
    <cellStyle name="Normal 4 2 8 4 4 6" xfId="12848"/>
    <cellStyle name="Normal 4 2 8 4 5" xfId="12849"/>
    <cellStyle name="Normal 4 2 8 4 5 2" xfId="12850"/>
    <cellStyle name="Normal 4 2 8 4 5 2 2" xfId="12851"/>
    <cellStyle name="Normal 4 2 8 4 5 2 3" xfId="12852"/>
    <cellStyle name="Normal 4 2 8 4 5 3" xfId="12853"/>
    <cellStyle name="Normal 4 2 8 4 5 3 2" xfId="34579"/>
    <cellStyle name="Normal 4 2 8 4 5 4" xfId="12854"/>
    <cellStyle name="Normal 4 2 8 4 5 5" xfId="12855"/>
    <cellStyle name="Normal 4 2 8 4 6" xfId="12856"/>
    <cellStyle name="Normal 4 2 8 4 6 2" xfId="12857"/>
    <cellStyle name="Normal 4 2 8 4 6 3" xfId="12858"/>
    <cellStyle name="Normal 4 2 8 4 7" xfId="12859"/>
    <cellStyle name="Normal 4 2 8 4 7 2" xfId="33516"/>
    <cellStyle name="Normal 4 2 8 4 8" xfId="12860"/>
    <cellStyle name="Normal 4 2 8 4 9" xfId="12861"/>
    <cellStyle name="Normal 4 2 8 5" xfId="12862"/>
    <cellStyle name="Normal 4 2 8 5 2" xfId="12863"/>
    <cellStyle name="Normal 4 2 8 5 2 2" xfId="12864"/>
    <cellStyle name="Normal 4 2 8 5 2 3" xfId="12865"/>
    <cellStyle name="Normal 4 2 8 5 3" xfId="12866"/>
    <cellStyle name="Normal 4 2 8 5 4" xfId="12867"/>
    <cellStyle name="Normal 4 2 8 5 5" xfId="12868"/>
    <cellStyle name="Normal 4 2 8 6" xfId="12869"/>
    <cellStyle name="Normal 4 2 8 6 2" xfId="12870"/>
    <cellStyle name="Normal 4 2 8 6 2 2" xfId="12871"/>
    <cellStyle name="Normal 4 2 8 6 2 2 2" xfId="12872"/>
    <cellStyle name="Normal 4 2 8 6 2 2 2 2" xfId="12873"/>
    <cellStyle name="Normal 4 2 8 6 2 2 2 2 2" xfId="12874"/>
    <cellStyle name="Normal 4 2 8 6 2 2 2 2 3" xfId="12875"/>
    <cellStyle name="Normal 4 2 8 6 2 2 2 3" xfId="12876"/>
    <cellStyle name="Normal 4 2 8 6 2 2 2 3 2" xfId="34338"/>
    <cellStyle name="Normal 4 2 8 6 2 2 2 4" xfId="12877"/>
    <cellStyle name="Normal 4 2 8 6 2 2 2 5" xfId="12878"/>
    <cellStyle name="Normal 4 2 8 6 2 2 3" xfId="12879"/>
    <cellStyle name="Normal 4 2 8 6 2 2 3 2" xfId="12880"/>
    <cellStyle name="Normal 4 2 8 6 2 2 3 3" xfId="12881"/>
    <cellStyle name="Normal 4 2 8 6 2 2 4" xfId="12882"/>
    <cellStyle name="Normal 4 2 8 6 2 2 4 2" xfId="33520"/>
    <cellStyle name="Normal 4 2 8 6 2 2 5" xfId="12883"/>
    <cellStyle name="Normal 4 2 8 6 2 2 6" xfId="12884"/>
    <cellStyle name="Normal 4 2 8 6 2 3" xfId="12885"/>
    <cellStyle name="Normal 4 2 8 6 2 3 2" xfId="12886"/>
    <cellStyle name="Normal 4 2 8 6 2 3 3" xfId="12887"/>
    <cellStyle name="Normal 4 2 8 6 2 4" xfId="12888"/>
    <cellStyle name="Normal 4 2 8 6 2 5" xfId="12889"/>
    <cellStyle name="Normal 4 2 8 6 2 6" xfId="12890"/>
    <cellStyle name="Normal 4 2 8 6 3" xfId="12891"/>
    <cellStyle name="Normal 4 2 8 6 3 2" xfId="12892"/>
    <cellStyle name="Normal 4 2 8 6 3 2 2" xfId="12893"/>
    <cellStyle name="Normal 4 2 8 6 3 2 2 2" xfId="12894"/>
    <cellStyle name="Normal 4 2 8 6 3 2 2 3" xfId="12895"/>
    <cellStyle name="Normal 4 2 8 6 3 2 3" xfId="12896"/>
    <cellStyle name="Normal 4 2 8 6 3 2 3 2" xfId="34339"/>
    <cellStyle name="Normal 4 2 8 6 3 2 4" xfId="12897"/>
    <cellStyle name="Normal 4 2 8 6 3 2 5" xfId="12898"/>
    <cellStyle name="Normal 4 2 8 6 3 3" xfId="12899"/>
    <cellStyle name="Normal 4 2 8 6 3 3 2" xfId="12900"/>
    <cellStyle name="Normal 4 2 8 6 3 3 3" xfId="12901"/>
    <cellStyle name="Normal 4 2 8 6 3 4" xfId="12902"/>
    <cellStyle name="Normal 4 2 8 6 3 4 2" xfId="33521"/>
    <cellStyle name="Normal 4 2 8 6 3 5" xfId="12903"/>
    <cellStyle name="Normal 4 2 8 6 3 6" xfId="12904"/>
    <cellStyle name="Normal 4 2 8 6 4" xfId="12905"/>
    <cellStyle name="Normal 4 2 8 6 4 2" xfId="12906"/>
    <cellStyle name="Normal 4 2 8 6 4 2 2" xfId="12907"/>
    <cellStyle name="Normal 4 2 8 6 4 2 3" xfId="12908"/>
    <cellStyle name="Normal 4 2 8 6 4 3" xfId="12909"/>
    <cellStyle name="Normal 4 2 8 6 4 3 2" xfId="34340"/>
    <cellStyle name="Normal 4 2 8 6 4 4" xfId="12910"/>
    <cellStyle name="Normal 4 2 8 6 4 5" xfId="12911"/>
    <cellStyle name="Normal 4 2 8 6 5" xfId="12912"/>
    <cellStyle name="Normal 4 2 8 6 5 2" xfId="12913"/>
    <cellStyle name="Normal 4 2 8 6 5 3" xfId="12914"/>
    <cellStyle name="Normal 4 2 8 6 6" xfId="12915"/>
    <cellStyle name="Normal 4 2 8 6 6 2" xfId="33519"/>
    <cellStyle name="Normal 4 2 8 6 7" xfId="12916"/>
    <cellStyle name="Normal 4 2 8 6 8" xfId="12917"/>
    <cellStyle name="Normal 4 2 8 7" xfId="12918"/>
    <cellStyle name="Normal 4 2 8 7 2" xfId="12919"/>
    <cellStyle name="Normal 4 2 8 7 2 2" xfId="12920"/>
    <cellStyle name="Normal 4 2 8 7 2 2 2" xfId="12921"/>
    <cellStyle name="Normal 4 2 8 7 2 2 3" xfId="12922"/>
    <cellStyle name="Normal 4 2 8 7 2 3" xfId="12923"/>
    <cellStyle name="Normal 4 2 8 7 2 4" xfId="12924"/>
    <cellStyle name="Normal 4 2 8 7 2 5" xfId="12925"/>
    <cellStyle name="Normal 4 2 8 7 3" xfId="12926"/>
    <cellStyle name="Normal 4 2 8 7 3 2" xfId="12927"/>
    <cellStyle name="Normal 4 2 8 7 3 2 2" xfId="12928"/>
    <cellStyle name="Normal 4 2 8 7 3 2 3" xfId="12929"/>
    <cellStyle name="Normal 4 2 8 7 3 3" xfId="12930"/>
    <cellStyle name="Normal 4 2 8 7 3 3 2" xfId="34489"/>
    <cellStyle name="Normal 4 2 8 7 3 4" xfId="12931"/>
    <cellStyle name="Normal 4 2 8 7 3 5" xfId="12932"/>
    <cellStyle name="Normal 4 2 8 7 4" xfId="12933"/>
    <cellStyle name="Normal 4 2 8 7 4 2" xfId="12934"/>
    <cellStyle name="Normal 4 2 8 7 4 3" xfId="12935"/>
    <cellStyle name="Normal 4 2 8 7 5" xfId="12936"/>
    <cellStyle name="Normal 4 2 8 7 5 2" xfId="33522"/>
    <cellStyle name="Normal 4 2 8 7 6" xfId="12937"/>
    <cellStyle name="Normal 4 2 8 7 7" xfId="12938"/>
    <cellStyle name="Normal 4 2 8 8" xfId="12939"/>
    <cellStyle name="Normal 4 2 8 8 2" xfId="12940"/>
    <cellStyle name="Normal 4 2 8 8 3" xfId="12941"/>
    <cellStyle name="Normal 4 2 8 9" xfId="12942"/>
    <cellStyle name="Normal 4 2 9" xfId="12943"/>
    <cellStyle name="Normal 4 2 9 10" xfId="12944"/>
    <cellStyle name="Normal 4 2 9 2" xfId="12945"/>
    <cellStyle name="Normal 4 2 9 2 2" xfId="12946"/>
    <cellStyle name="Normal 4 2 9 2 2 2" xfId="12947"/>
    <cellStyle name="Normal 4 2 9 2 2 2 2" xfId="12948"/>
    <cellStyle name="Normal 4 2 9 2 2 2 2 2" xfId="12949"/>
    <cellStyle name="Normal 4 2 9 2 2 2 2 2 2" xfId="12950"/>
    <cellStyle name="Normal 4 2 9 2 2 2 2 2 3" xfId="12951"/>
    <cellStyle name="Normal 4 2 9 2 2 2 2 3" xfId="12952"/>
    <cellStyle name="Normal 4 2 9 2 2 2 2 4" xfId="12953"/>
    <cellStyle name="Normal 4 2 9 2 2 2 2 5" xfId="12954"/>
    <cellStyle name="Normal 4 2 9 2 2 2 3" xfId="12955"/>
    <cellStyle name="Normal 4 2 9 2 2 2 3 2" xfId="12956"/>
    <cellStyle name="Normal 4 2 9 2 2 2 3 2 2" xfId="12957"/>
    <cellStyle name="Normal 4 2 9 2 2 2 3 2 3" xfId="12958"/>
    <cellStyle name="Normal 4 2 9 2 2 2 3 3" xfId="12959"/>
    <cellStyle name="Normal 4 2 9 2 2 2 3 3 2" xfId="34341"/>
    <cellStyle name="Normal 4 2 9 2 2 2 3 4" xfId="12960"/>
    <cellStyle name="Normal 4 2 9 2 2 2 3 5" xfId="12961"/>
    <cellStyle name="Normal 4 2 9 2 2 2 4" xfId="12962"/>
    <cellStyle name="Normal 4 2 9 2 2 2 4 2" xfId="12963"/>
    <cellStyle name="Normal 4 2 9 2 2 2 4 3" xfId="12964"/>
    <cellStyle name="Normal 4 2 9 2 2 2 5" xfId="12965"/>
    <cellStyle name="Normal 4 2 9 2 2 2 5 2" xfId="33523"/>
    <cellStyle name="Normal 4 2 9 2 2 2 6" xfId="12966"/>
    <cellStyle name="Normal 4 2 9 2 2 2 7" xfId="12967"/>
    <cellStyle name="Normal 4 2 9 2 2 3" xfId="12968"/>
    <cellStyle name="Normal 4 2 9 2 2 3 2" xfId="12969"/>
    <cellStyle name="Normal 4 2 9 2 2 3 2 2" xfId="12970"/>
    <cellStyle name="Normal 4 2 9 2 2 3 2 3" xfId="12971"/>
    <cellStyle name="Normal 4 2 9 2 2 3 3" xfId="12972"/>
    <cellStyle name="Normal 4 2 9 2 2 3 4" xfId="12973"/>
    <cellStyle name="Normal 4 2 9 2 2 3 5" xfId="12974"/>
    <cellStyle name="Normal 4 2 9 2 2 4" xfId="12975"/>
    <cellStyle name="Normal 4 2 9 2 2 4 2" xfId="12976"/>
    <cellStyle name="Normal 4 2 9 2 2 4 3" xfId="12977"/>
    <cellStyle name="Normal 4 2 9 2 2 5" xfId="12978"/>
    <cellStyle name="Normal 4 2 9 2 2 6" xfId="12979"/>
    <cellStyle name="Normal 4 2 9 2 2 7" xfId="12980"/>
    <cellStyle name="Normal 4 2 9 2 3" xfId="12981"/>
    <cellStyle name="Normal 4 2 9 2 3 2" xfId="12982"/>
    <cellStyle name="Normal 4 2 9 2 3 2 2" xfId="12983"/>
    <cellStyle name="Normal 4 2 9 2 3 2 3" xfId="12984"/>
    <cellStyle name="Normal 4 2 9 2 3 3" xfId="12985"/>
    <cellStyle name="Normal 4 2 9 2 3 4" xfId="12986"/>
    <cellStyle name="Normal 4 2 9 2 3 5" xfId="12987"/>
    <cellStyle name="Normal 4 2 9 2 4" xfId="12988"/>
    <cellStyle name="Normal 4 2 9 2 4 2" xfId="12989"/>
    <cellStyle name="Normal 4 2 9 2 4 2 2" xfId="12990"/>
    <cellStyle name="Normal 4 2 9 2 4 2 2 2" xfId="12991"/>
    <cellStyle name="Normal 4 2 9 2 4 2 2 2 2" xfId="12992"/>
    <cellStyle name="Normal 4 2 9 2 4 2 2 2 3" xfId="12993"/>
    <cellStyle name="Normal 4 2 9 2 4 2 2 3" xfId="12994"/>
    <cellStyle name="Normal 4 2 9 2 4 2 2 3 2" xfId="34466"/>
    <cellStyle name="Normal 4 2 9 2 4 2 2 4" xfId="12995"/>
    <cellStyle name="Normal 4 2 9 2 4 2 2 5" xfId="12996"/>
    <cellStyle name="Normal 4 2 9 2 4 2 3" xfId="12997"/>
    <cellStyle name="Normal 4 2 9 2 4 2 3 2" xfId="12998"/>
    <cellStyle name="Normal 4 2 9 2 4 2 3 3" xfId="12999"/>
    <cellStyle name="Normal 4 2 9 2 4 2 4" xfId="13000"/>
    <cellStyle name="Normal 4 2 9 2 4 2 4 2" xfId="33524"/>
    <cellStyle name="Normal 4 2 9 2 4 2 5" xfId="13001"/>
    <cellStyle name="Normal 4 2 9 2 4 2 6" xfId="13002"/>
    <cellStyle name="Normal 4 2 9 2 4 3" xfId="13003"/>
    <cellStyle name="Normal 4 2 9 2 4 3 2" xfId="13004"/>
    <cellStyle name="Normal 4 2 9 2 4 3 3" xfId="13005"/>
    <cellStyle name="Normal 4 2 9 2 4 4" xfId="13006"/>
    <cellStyle name="Normal 4 2 9 2 4 5" xfId="13007"/>
    <cellStyle name="Normal 4 2 9 2 4 6" xfId="13008"/>
    <cellStyle name="Normal 4 2 9 2 5" xfId="13009"/>
    <cellStyle name="Normal 4 2 9 2 5 2" xfId="13010"/>
    <cellStyle name="Normal 4 2 9 2 5 2 2" xfId="13011"/>
    <cellStyle name="Normal 4 2 9 2 5 2 2 2" xfId="13012"/>
    <cellStyle name="Normal 4 2 9 2 5 2 2 3" xfId="13013"/>
    <cellStyle name="Normal 4 2 9 2 5 2 3" xfId="13014"/>
    <cellStyle name="Normal 4 2 9 2 5 2 3 2" xfId="34580"/>
    <cellStyle name="Normal 4 2 9 2 5 2 4" xfId="13015"/>
    <cellStyle name="Normal 4 2 9 2 5 2 5" xfId="13016"/>
    <cellStyle name="Normal 4 2 9 2 5 3" xfId="13017"/>
    <cellStyle name="Normal 4 2 9 2 5 3 2" xfId="13018"/>
    <cellStyle name="Normal 4 2 9 2 5 3 3" xfId="13019"/>
    <cellStyle name="Normal 4 2 9 2 5 4" xfId="13020"/>
    <cellStyle name="Normal 4 2 9 2 5 4 2" xfId="33525"/>
    <cellStyle name="Normal 4 2 9 2 5 5" xfId="13021"/>
    <cellStyle name="Normal 4 2 9 2 5 6" xfId="13022"/>
    <cellStyle name="Normal 4 2 9 2 6" xfId="13023"/>
    <cellStyle name="Normal 4 2 9 2 6 2" xfId="13024"/>
    <cellStyle name="Normal 4 2 9 2 6 3" xfId="13025"/>
    <cellStyle name="Normal 4 2 9 2 7" xfId="13026"/>
    <cellStyle name="Normal 4 2 9 2 8" xfId="13027"/>
    <cellStyle name="Normal 4 2 9 2 9" xfId="13028"/>
    <cellStyle name="Normal 4 2 9 3" xfId="13029"/>
    <cellStyle name="Normal 4 2 9 3 2" xfId="13030"/>
    <cellStyle name="Normal 4 2 9 3 2 2" xfId="13031"/>
    <cellStyle name="Normal 4 2 9 3 2 2 2" xfId="13032"/>
    <cellStyle name="Normal 4 2 9 3 2 2 3" xfId="13033"/>
    <cellStyle name="Normal 4 2 9 3 2 3" xfId="13034"/>
    <cellStyle name="Normal 4 2 9 3 2 4" xfId="13035"/>
    <cellStyle name="Normal 4 2 9 3 2 5" xfId="13036"/>
    <cellStyle name="Normal 4 2 9 3 3" xfId="13037"/>
    <cellStyle name="Normal 4 2 9 3 3 2" xfId="13038"/>
    <cellStyle name="Normal 4 2 9 3 3 2 2" xfId="13039"/>
    <cellStyle name="Normal 4 2 9 3 3 2 3" xfId="13040"/>
    <cellStyle name="Normal 4 2 9 3 3 3" xfId="13041"/>
    <cellStyle name="Normal 4 2 9 3 3 3 2" xfId="34342"/>
    <cellStyle name="Normal 4 2 9 3 3 4" xfId="13042"/>
    <cellStyle name="Normal 4 2 9 3 3 5" xfId="13043"/>
    <cellStyle name="Normal 4 2 9 3 4" xfId="13044"/>
    <cellStyle name="Normal 4 2 9 3 4 2" xfId="13045"/>
    <cellStyle name="Normal 4 2 9 3 4 3" xfId="13046"/>
    <cellStyle name="Normal 4 2 9 3 5" xfId="13047"/>
    <cellStyle name="Normal 4 2 9 3 5 2" xfId="33526"/>
    <cellStyle name="Normal 4 2 9 3 6" xfId="13048"/>
    <cellStyle name="Normal 4 2 9 3 7" xfId="13049"/>
    <cellStyle name="Normal 4 2 9 4" xfId="13050"/>
    <cellStyle name="Normal 4 2 9 4 2" xfId="13051"/>
    <cellStyle name="Normal 4 2 9 4 2 2" xfId="13052"/>
    <cellStyle name="Normal 4 2 9 4 2 3" xfId="13053"/>
    <cellStyle name="Normal 4 2 9 4 3" xfId="13054"/>
    <cellStyle name="Normal 4 2 9 4 4" xfId="13055"/>
    <cellStyle name="Normal 4 2 9 4 5" xfId="13056"/>
    <cellStyle name="Normal 4 2 9 5" xfId="13057"/>
    <cellStyle name="Normal 4 2 9 5 2" xfId="13058"/>
    <cellStyle name="Normal 4 2 9 5 2 2" xfId="13059"/>
    <cellStyle name="Normal 4 2 9 5 2 2 2" xfId="13060"/>
    <cellStyle name="Normal 4 2 9 5 2 2 2 2" xfId="13061"/>
    <cellStyle name="Normal 4 2 9 5 2 2 2 2 2" xfId="13062"/>
    <cellStyle name="Normal 4 2 9 5 2 2 2 2 3" xfId="13063"/>
    <cellStyle name="Normal 4 2 9 5 2 2 2 3" xfId="13064"/>
    <cellStyle name="Normal 4 2 9 5 2 2 2 3 2" xfId="34343"/>
    <cellStyle name="Normal 4 2 9 5 2 2 2 4" xfId="13065"/>
    <cellStyle name="Normal 4 2 9 5 2 2 2 5" xfId="13066"/>
    <cellStyle name="Normal 4 2 9 5 2 2 3" xfId="13067"/>
    <cellStyle name="Normal 4 2 9 5 2 2 3 2" xfId="13068"/>
    <cellStyle name="Normal 4 2 9 5 2 2 3 3" xfId="13069"/>
    <cellStyle name="Normal 4 2 9 5 2 2 4" xfId="13070"/>
    <cellStyle name="Normal 4 2 9 5 2 2 4 2" xfId="33528"/>
    <cellStyle name="Normal 4 2 9 5 2 2 5" xfId="13071"/>
    <cellStyle name="Normal 4 2 9 5 2 2 6" xfId="13072"/>
    <cellStyle name="Normal 4 2 9 5 2 3" xfId="13073"/>
    <cellStyle name="Normal 4 2 9 5 2 3 2" xfId="13074"/>
    <cellStyle name="Normal 4 2 9 5 2 3 3" xfId="13075"/>
    <cellStyle name="Normal 4 2 9 5 2 4" xfId="13076"/>
    <cellStyle name="Normal 4 2 9 5 2 5" xfId="13077"/>
    <cellStyle name="Normal 4 2 9 5 2 6" xfId="13078"/>
    <cellStyle name="Normal 4 2 9 5 3" xfId="13079"/>
    <cellStyle name="Normal 4 2 9 5 3 2" xfId="13080"/>
    <cellStyle name="Normal 4 2 9 5 3 2 2" xfId="13081"/>
    <cellStyle name="Normal 4 2 9 5 3 2 2 2" xfId="13082"/>
    <cellStyle name="Normal 4 2 9 5 3 2 2 3" xfId="13083"/>
    <cellStyle name="Normal 4 2 9 5 3 2 3" xfId="13084"/>
    <cellStyle name="Normal 4 2 9 5 3 2 3 2" xfId="34344"/>
    <cellStyle name="Normal 4 2 9 5 3 2 4" xfId="13085"/>
    <cellStyle name="Normal 4 2 9 5 3 2 5" xfId="13086"/>
    <cellStyle name="Normal 4 2 9 5 3 3" xfId="13087"/>
    <cellStyle name="Normal 4 2 9 5 3 3 2" xfId="13088"/>
    <cellStyle name="Normal 4 2 9 5 3 3 3" xfId="13089"/>
    <cellStyle name="Normal 4 2 9 5 3 4" xfId="13090"/>
    <cellStyle name="Normal 4 2 9 5 3 4 2" xfId="33529"/>
    <cellStyle name="Normal 4 2 9 5 3 5" xfId="13091"/>
    <cellStyle name="Normal 4 2 9 5 3 6" xfId="13092"/>
    <cellStyle name="Normal 4 2 9 5 4" xfId="13093"/>
    <cellStyle name="Normal 4 2 9 5 4 2" xfId="13094"/>
    <cellStyle name="Normal 4 2 9 5 4 2 2" xfId="13095"/>
    <cellStyle name="Normal 4 2 9 5 4 2 3" xfId="13096"/>
    <cellStyle name="Normal 4 2 9 5 4 3" xfId="13097"/>
    <cellStyle name="Normal 4 2 9 5 4 3 2" xfId="34345"/>
    <cellStyle name="Normal 4 2 9 5 4 4" xfId="13098"/>
    <cellStyle name="Normal 4 2 9 5 4 5" xfId="13099"/>
    <cellStyle name="Normal 4 2 9 5 5" xfId="13100"/>
    <cellStyle name="Normal 4 2 9 5 5 2" xfId="13101"/>
    <cellStyle name="Normal 4 2 9 5 5 3" xfId="13102"/>
    <cellStyle name="Normal 4 2 9 5 6" xfId="13103"/>
    <cellStyle name="Normal 4 2 9 5 6 2" xfId="33527"/>
    <cellStyle name="Normal 4 2 9 5 7" xfId="13104"/>
    <cellStyle name="Normal 4 2 9 5 8" xfId="13105"/>
    <cellStyle name="Normal 4 2 9 6" xfId="13106"/>
    <cellStyle name="Normal 4 2 9 6 2" xfId="13107"/>
    <cellStyle name="Normal 4 2 9 6 2 2" xfId="13108"/>
    <cellStyle name="Normal 4 2 9 6 2 2 2" xfId="13109"/>
    <cellStyle name="Normal 4 2 9 6 2 2 3" xfId="13110"/>
    <cellStyle name="Normal 4 2 9 6 2 3" xfId="13111"/>
    <cellStyle name="Normal 4 2 9 6 2 4" xfId="13112"/>
    <cellStyle name="Normal 4 2 9 6 2 5" xfId="13113"/>
    <cellStyle name="Normal 4 2 9 6 3" xfId="13114"/>
    <cellStyle name="Normal 4 2 9 6 3 2" xfId="13115"/>
    <cellStyle name="Normal 4 2 9 6 3 2 2" xfId="13116"/>
    <cellStyle name="Normal 4 2 9 6 3 2 3" xfId="13117"/>
    <cellStyle name="Normal 4 2 9 6 3 3" xfId="13118"/>
    <cellStyle name="Normal 4 2 9 6 3 3 2" xfId="34465"/>
    <cellStyle name="Normal 4 2 9 6 3 4" xfId="13119"/>
    <cellStyle name="Normal 4 2 9 6 3 5" xfId="13120"/>
    <cellStyle name="Normal 4 2 9 6 4" xfId="13121"/>
    <cellStyle name="Normal 4 2 9 6 4 2" xfId="13122"/>
    <cellStyle name="Normal 4 2 9 6 4 3" xfId="13123"/>
    <cellStyle name="Normal 4 2 9 6 5" xfId="13124"/>
    <cellStyle name="Normal 4 2 9 6 5 2" xfId="33530"/>
    <cellStyle name="Normal 4 2 9 6 6" xfId="13125"/>
    <cellStyle name="Normal 4 2 9 6 7" xfId="13126"/>
    <cellStyle name="Normal 4 2 9 7" xfId="13127"/>
    <cellStyle name="Normal 4 2 9 7 2" xfId="13128"/>
    <cellStyle name="Normal 4 2 9 7 3" xfId="13129"/>
    <cellStyle name="Normal 4 2 9 8" xfId="13130"/>
    <cellStyle name="Normal 4 2 9 9" xfId="13131"/>
    <cellStyle name="Normal 4 20" xfId="13132"/>
    <cellStyle name="Normal 4 20 2" xfId="13133"/>
    <cellStyle name="Normal 4 20 2 2" xfId="13134"/>
    <cellStyle name="Normal 4 20 2 3" xfId="13135"/>
    <cellStyle name="Normal 4 20 3" xfId="13136"/>
    <cellStyle name="Normal 4 20 3 2" xfId="34912"/>
    <cellStyle name="Normal 4 20 4" xfId="13137"/>
    <cellStyle name="Normal 4 20 5" xfId="13138"/>
    <cellStyle name="Normal 4 21" xfId="13139"/>
    <cellStyle name="Normal 4 21 2" xfId="13140"/>
    <cellStyle name="Normal 4 21 2 2" xfId="13141"/>
    <cellStyle name="Normal 4 21 2 3" xfId="13142"/>
    <cellStyle name="Normal 4 21 3" xfId="13143"/>
    <cellStyle name="Normal 4 21 4" xfId="13144"/>
    <cellStyle name="Normal 4 21 5" xfId="13145"/>
    <cellStyle name="Normal 4 22" xfId="13146"/>
    <cellStyle name="Normal 4 22 2" xfId="13147"/>
    <cellStyle name="Normal 4 22 2 2" xfId="13148"/>
    <cellStyle name="Normal 4 22 2 3" xfId="13149"/>
    <cellStyle name="Normal 4 22 3" xfId="13150"/>
    <cellStyle name="Normal 4 22 4" xfId="13151"/>
    <cellStyle name="Normal 4 22 5" xfId="13152"/>
    <cellStyle name="Normal 4 23" xfId="13153"/>
    <cellStyle name="Normal 4 23 2" xfId="30128"/>
    <cellStyle name="Normal 4 24" xfId="13154"/>
    <cellStyle name="Normal 4 24 2" xfId="13155"/>
    <cellStyle name="Normal 4 24 3" xfId="13156"/>
    <cellStyle name="Normal 4 25" xfId="13157"/>
    <cellStyle name="Normal 4 25 2" xfId="32530"/>
    <cellStyle name="Normal 4 26" xfId="13158"/>
    <cellStyle name="Normal 4 26 2" xfId="13159"/>
    <cellStyle name="Normal 4 3" xfId="13160"/>
    <cellStyle name="Normal 4 3 10" xfId="13161"/>
    <cellStyle name="Normal 4 3 10 2" xfId="13162"/>
    <cellStyle name="Normal 4 3 11" xfId="13163"/>
    <cellStyle name="Normal 4 3 12" xfId="13164"/>
    <cellStyle name="Normal 4 3 13" xfId="13165"/>
    <cellStyle name="Normal 4 3 2" xfId="13166"/>
    <cellStyle name="Normal 4 3 2 2" xfId="13167"/>
    <cellStyle name="Normal 4 3 2 2 2" xfId="13168"/>
    <cellStyle name="Normal 4 3 2 2 2 2" xfId="13169"/>
    <cellStyle name="Normal 4 3 2 2 2 2 2" xfId="13170"/>
    <cellStyle name="Normal 4 3 2 2 2 2 3" xfId="13171"/>
    <cellStyle name="Normal 4 3 2 2 2 3" xfId="13172"/>
    <cellStyle name="Normal 4 3 2 2 2 3 2" xfId="34346"/>
    <cellStyle name="Normal 4 3 2 2 2 4" xfId="13173"/>
    <cellStyle name="Normal 4 3 2 2 2 5" xfId="13174"/>
    <cellStyle name="Normal 4 3 2 2 3" xfId="13175"/>
    <cellStyle name="Normal 4 3 2 2 3 2" xfId="13176"/>
    <cellStyle name="Normal 4 3 2 2 3 2 2" xfId="13177"/>
    <cellStyle name="Normal 4 3 2 2 3 2 3" xfId="13178"/>
    <cellStyle name="Normal 4 3 2 2 3 3" xfId="13179"/>
    <cellStyle name="Normal 4 3 2 2 3 3 2" xfId="35240"/>
    <cellStyle name="Normal 4 3 2 2 3 4" xfId="13180"/>
    <cellStyle name="Normal 4 3 2 2 3 5" xfId="13181"/>
    <cellStyle name="Normal 4 3 2 2 4" xfId="13182"/>
    <cellStyle name="Normal 4 3 2 2 4 2" xfId="13183"/>
    <cellStyle name="Normal 4 3 2 2 4 3" xfId="13184"/>
    <cellStyle name="Normal 4 3 2 2 5" xfId="13185"/>
    <cellStyle name="Normal 4 3 2 2 5 2" xfId="33532"/>
    <cellStyle name="Normal 4 3 2 2 6" xfId="13186"/>
    <cellStyle name="Normal 4 3 2 2 7" xfId="13187"/>
    <cellStyle name="Normal 4 3 2 2 8" xfId="13188"/>
    <cellStyle name="Normal 4 3 2 3" xfId="13189"/>
    <cellStyle name="Normal 4 3 2 3 2" xfId="13190"/>
    <cellStyle name="Normal 4 3 2 3 2 2" xfId="13191"/>
    <cellStyle name="Normal 4 3 2 3 2 2 2" xfId="13192"/>
    <cellStyle name="Normal 4 3 2 3 2 2 3" xfId="13193"/>
    <cellStyle name="Normal 4 3 2 3 2 3" xfId="13194"/>
    <cellStyle name="Normal 4 3 2 3 2 4" xfId="13195"/>
    <cellStyle name="Normal 4 3 2 3 2 5" xfId="13196"/>
    <cellStyle name="Normal 4 3 2 3 3" xfId="13197"/>
    <cellStyle name="Normal 4 3 2 3 3 2" xfId="13198"/>
    <cellStyle name="Normal 4 3 2 3 3 3" xfId="13199"/>
    <cellStyle name="Normal 4 3 2 3 4" xfId="13200"/>
    <cellStyle name="Normal 4 3 2 3 4 2" xfId="34347"/>
    <cellStyle name="Normal 4 3 2 3 5" xfId="13201"/>
    <cellStyle name="Normal 4 3 2 3 6" xfId="13202"/>
    <cellStyle name="Normal 4 3 2 3 7" xfId="13203"/>
    <cellStyle name="Normal 4 3 2 4" xfId="13204"/>
    <cellStyle name="Normal 4 3 2 4 2" xfId="13205"/>
    <cellStyle name="Normal 4 3 2 4 2 2" xfId="13206"/>
    <cellStyle name="Normal 4 3 2 4 2 3" xfId="13207"/>
    <cellStyle name="Normal 4 3 2 4 3" xfId="13208"/>
    <cellStyle name="Normal 4 3 2 4 4" xfId="13209"/>
    <cellStyle name="Normal 4 3 2 4 5" xfId="13210"/>
    <cellStyle name="Normal 4 3 2 5" xfId="13211"/>
    <cellStyle name="Normal 4 3 2 5 2" xfId="13212"/>
    <cellStyle name="Normal 4 3 2 5 3" xfId="13213"/>
    <cellStyle name="Normal 4 3 2 6" xfId="13214"/>
    <cellStyle name="Normal 4 3 2 6 2" xfId="33531"/>
    <cellStyle name="Normal 4 3 2 7" xfId="13215"/>
    <cellStyle name="Normal 4 3 2 8" xfId="13216"/>
    <cellStyle name="Normal 4 3 2 9" xfId="13217"/>
    <cellStyle name="Normal 4 3 3" xfId="13218"/>
    <cellStyle name="Normal 4 3 3 2" xfId="13219"/>
    <cellStyle name="Normal 4 3 3 2 2" xfId="13220"/>
    <cellStyle name="Normal 4 3 3 2 2 2" xfId="13221"/>
    <cellStyle name="Normal 4 3 3 2 2 3" xfId="13222"/>
    <cellStyle name="Normal 4 3 3 2 3" xfId="13223"/>
    <cellStyle name="Normal 4 3 3 2 3 2" xfId="34348"/>
    <cellStyle name="Normal 4 3 3 2 4" xfId="13224"/>
    <cellStyle name="Normal 4 3 3 2 5" xfId="13225"/>
    <cellStyle name="Normal 4 3 3 3" xfId="13226"/>
    <cellStyle name="Normal 4 3 3 3 2" xfId="13227"/>
    <cellStyle name="Normal 4 3 3 3 2 2" xfId="13228"/>
    <cellStyle name="Normal 4 3 3 3 2 3" xfId="13229"/>
    <cellStyle name="Normal 4 3 3 3 3" xfId="13230"/>
    <cellStyle name="Normal 4 3 3 3 4" xfId="13231"/>
    <cellStyle name="Normal 4 3 3 3 5" xfId="13232"/>
    <cellStyle name="Normal 4 3 3 4" xfId="13233"/>
    <cellStyle name="Normal 4 3 3 4 2" xfId="13234"/>
    <cellStyle name="Normal 4 3 3 4 3" xfId="13235"/>
    <cellStyle name="Normal 4 3 3 5" xfId="13236"/>
    <cellStyle name="Normal 4 3 3 5 2" xfId="33533"/>
    <cellStyle name="Normal 4 3 3 6" xfId="13237"/>
    <cellStyle name="Normal 4 3 3 7" xfId="13238"/>
    <cellStyle name="Normal 4 3 3 8" xfId="13239"/>
    <cellStyle name="Normal 4 3 4" xfId="13240"/>
    <cellStyle name="Normal 4 3 4 2" xfId="13241"/>
    <cellStyle name="Normal 4 3 4 2 2" xfId="13242"/>
    <cellStyle name="Normal 4 3 4 2 2 2" xfId="13243"/>
    <cellStyle name="Normal 4 3 4 2 2 2 2" xfId="13244"/>
    <cellStyle name="Normal 4 3 4 2 2 2 3" xfId="13245"/>
    <cellStyle name="Normal 4 3 4 2 2 3" xfId="13246"/>
    <cellStyle name="Normal 4 3 4 2 2 3 2" xfId="35241"/>
    <cellStyle name="Normal 4 3 4 2 2 4" xfId="13247"/>
    <cellStyle name="Normal 4 3 4 2 2 5" xfId="13248"/>
    <cellStyle name="Normal 4 3 4 2 2 6" xfId="13249"/>
    <cellStyle name="Normal 4 3 4 2 3" xfId="13250"/>
    <cellStyle name="Normal 4 3 4 2 3 2" xfId="13251"/>
    <cellStyle name="Normal 4 3 4 2 3 2 2" xfId="13252"/>
    <cellStyle name="Normal 4 3 4 2 3 2 3" xfId="13253"/>
    <cellStyle name="Normal 4 3 4 2 3 3" xfId="13254"/>
    <cellStyle name="Normal 4 3 4 2 3 3 2" xfId="35074"/>
    <cellStyle name="Normal 4 3 4 2 3 4" xfId="13255"/>
    <cellStyle name="Normal 4 3 4 2 3 5" xfId="13256"/>
    <cellStyle name="Normal 4 3 4 2 4" xfId="13257"/>
    <cellStyle name="Normal 4 3 4 2 4 2" xfId="13258"/>
    <cellStyle name="Normal 4 3 4 2 4 3" xfId="13259"/>
    <cellStyle name="Normal 4 3 4 2 5" xfId="13260"/>
    <cellStyle name="Normal 4 3 4 2 6" xfId="13261"/>
    <cellStyle name="Normal 4 3 4 2 7" xfId="13262"/>
    <cellStyle name="Normal 4 3 4 2 8" xfId="13263"/>
    <cellStyle name="Normal 4 3 4 3" xfId="13264"/>
    <cellStyle name="Normal 4 3 4 3 2" xfId="13265"/>
    <cellStyle name="Normal 4 3 4 3 2 2" xfId="13266"/>
    <cellStyle name="Normal 4 3 4 3 2 3" xfId="13267"/>
    <cellStyle name="Normal 4 3 4 3 3" xfId="13268"/>
    <cellStyle name="Normal 4 3 4 3 3 2" xfId="34918"/>
    <cellStyle name="Normal 4 3 4 3 4" xfId="13269"/>
    <cellStyle name="Normal 4 3 4 3 5" xfId="13270"/>
    <cellStyle name="Normal 4 3 4 3 6" xfId="13271"/>
    <cellStyle name="Normal 4 3 4 4" xfId="13272"/>
    <cellStyle name="Normal 4 3 4 4 2" xfId="13273"/>
    <cellStyle name="Normal 4 3 4 4 2 2" xfId="13274"/>
    <cellStyle name="Normal 4 3 4 4 2 3" xfId="13275"/>
    <cellStyle name="Normal 4 3 4 4 3" xfId="13276"/>
    <cellStyle name="Normal 4 3 4 4 3 2" xfId="35024"/>
    <cellStyle name="Normal 4 3 4 4 4" xfId="13277"/>
    <cellStyle name="Normal 4 3 4 4 5" xfId="13278"/>
    <cellStyle name="Normal 4 3 4 5" xfId="13279"/>
    <cellStyle name="Normal 4 3 4 5 2" xfId="13280"/>
    <cellStyle name="Normal 4 3 4 5 3" xfId="13281"/>
    <cellStyle name="Normal 4 3 4 6" xfId="13282"/>
    <cellStyle name="Normal 4 3 4 6 2" xfId="34113"/>
    <cellStyle name="Normal 4 3 4 7" xfId="13283"/>
    <cellStyle name="Normal 4 3 4 8" xfId="13284"/>
    <cellStyle name="Normal 4 3 4 9" xfId="13285"/>
    <cellStyle name="Normal 4 3 5" xfId="13286"/>
    <cellStyle name="Normal 4 3 5 2" xfId="13287"/>
    <cellStyle name="Normal 4 3 5 2 2" xfId="13288"/>
    <cellStyle name="Normal 4 3 5 2 2 2" xfId="13289"/>
    <cellStyle name="Normal 4 3 5 2 2 3" xfId="13290"/>
    <cellStyle name="Normal 4 3 5 2 3" xfId="13291"/>
    <cellStyle name="Normal 4 3 5 2 3 2" xfId="34349"/>
    <cellStyle name="Normal 4 3 5 2 4" xfId="13292"/>
    <cellStyle name="Normal 4 3 5 2 5" xfId="13293"/>
    <cellStyle name="Normal 4 3 5 3" xfId="13294"/>
    <cellStyle name="Normal 4 3 5 3 2" xfId="13295"/>
    <cellStyle name="Normal 4 3 5 3 2 2" xfId="13296"/>
    <cellStyle name="Normal 4 3 5 3 2 3" xfId="13297"/>
    <cellStyle name="Normal 4 3 5 3 3" xfId="13298"/>
    <cellStyle name="Normal 4 3 5 3 4" xfId="13299"/>
    <cellStyle name="Normal 4 3 5 3 5" xfId="13300"/>
    <cellStyle name="Normal 4 3 5 4" xfId="13301"/>
    <cellStyle name="Normal 4 3 5 4 2" xfId="13302"/>
    <cellStyle name="Normal 4 3 5 4 3" xfId="13303"/>
    <cellStyle name="Normal 4 3 5 5" xfId="13304"/>
    <cellStyle name="Normal 4 3 5 5 2" xfId="34178"/>
    <cellStyle name="Normal 4 3 5 6" xfId="13305"/>
    <cellStyle name="Normal 4 3 5 7" xfId="13306"/>
    <cellStyle name="Normal 4 3 5 8" xfId="13307"/>
    <cellStyle name="Normal 4 3 6" xfId="13308"/>
    <cellStyle name="Normal 4 3 6 2" xfId="13309"/>
    <cellStyle name="Normal 4 3 6 2 2" xfId="13310"/>
    <cellStyle name="Normal 4 3 6 2 2 2" xfId="13311"/>
    <cellStyle name="Normal 4 3 6 2 2 3" xfId="13312"/>
    <cellStyle name="Normal 4 3 6 2 3" xfId="13313"/>
    <cellStyle name="Normal 4 3 6 2 4" xfId="13314"/>
    <cellStyle name="Normal 4 3 6 2 5" xfId="13315"/>
    <cellStyle name="Normal 4 3 6 3" xfId="13316"/>
    <cellStyle name="Normal 4 3 6 3 2" xfId="13317"/>
    <cellStyle name="Normal 4 3 6 3 3" xfId="13318"/>
    <cellStyle name="Normal 4 3 6 4" xfId="13319"/>
    <cellStyle name="Normal 4 3 6 4 2" xfId="34350"/>
    <cellStyle name="Normal 4 3 6 5" xfId="13320"/>
    <cellStyle name="Normal 4 3 6 6" xfId="13321"/>
    <cellStyle name="Normal 4 3 6 7" xfId="13322"/>
    <cellStyle name="Normal 4 3 7" xfId="13323"/>
    <cellStyle name="Normal 4 3 7 2" xfId="13324"/>
    <cellStyle name="Normal 4 3 7 2 2" xfId="13325"/>
    <cellStyle name="Normal 4 3 7 2 2 2" xfId="13326"/>
    <cellStyle name="Normal 4 3 7 2 2 3" xfId="13327"/>
    <cellStyle name="Normal 4 3 7 2 3" xfId="13328"/>
    <cellStyle name="Normal 4 3 7 2 4" xfId="13329"/>
    <cellStyle name="Normal 4 3 7 2 5" xfId="13330"/>
    <cellStyle name="Normal 4 3 7 2 6" xfId="13331"/>
    <cellStyle name="Normal 4 3 7 3" xfId="13332"/>
    <cellStyle name="Normal 4 3 7 3 2" xfId="13333"/>
    <cellStyle name="Normal 4 3 7 3 2 2" xfId="13334"/>
    <cellStyle name="Normal 4 3 7 3 2 3" xfId="13335"/>
    <cellStyle name="Normal 4 3 7 3 3" xfId="13336"/>
    <cellStyle name="Normal 4 3 7 3 3 2" xfId="35049"/>
    <cellStyle name="Normal 4 3 7 3 4" xfId="13337"/>
    <cellStyle name="Normal 4 3 7 3 5" xfId="13338"/>
    <cellStyle name="Normal 4 3 7 3 6" xfId="13339"/>
    <cellStyle name="Normal 4 3 7 4" xfId="13340"/>
    <cellStyle name="Normal 4 3 7 4 2" xfId="13341"/>
    <cellStyle name="Normal 4 3 7 4 3" xfId="13342"/>
    <cellStyle name="Normal 4 3 7 5" xfId="13343"/>
    <cellStyle name="Normal 4 3 7 5 2" xfId="35210"/>
    <cellStyle name="Normal 4 3 7 6" xfId="13344"/>
    <cellStyle name="Normal 4 3 7 7" xfId="13345"/>
    <cellStyle name="Normal 4 3 7 8" xfId="13346"/>
    <cellStyle name="Normal 4 3 8" xfId="13347"/>
    <cellStyle name="Normal 4 3 8 2" xfId="13348"/>
    <cellStyle name="Normal 4 3 8 2 2" xfId="13349"/>
    <cellStyle name="Normal 4 3 8 2 3" xfId="13350"/>
    <cellStyle name="Normal 4 3 8 3" xfId="13351"/>
    <cellStyle name="Normal 4 3 8 4" xfId="13352"/>
    <cellStyle name="Normal 4 3 8 5" xfId="13353"/>
    <cellStyle name="Normal 4 3 8 6" xfId="13354"/>
    <cellStyle name="Normal 4 3 9" xfId="13355"/>
    <cellStyle name="Normal 4 3 9 2" xfId="13356"/>
    <cellStyle name="Normal 4 3 9 3" xfId="13357"/>
    <cellStyle name="Normal 4 3 9 4" xfId="13358"/>
    <cellStyle name="Normal 4 4" xfId="13359"/>
    <cellStyle name="Normal 4 4 10" xfId="13360"/>
    <cellStyle name="Normal 4 4 10 2" xfId="13361"/>
    <cellStyle name="Normal 4 4 10 2 2" xfId="13362"/>
    <cellStyle name="Normal 4 4 10 2 2 2" xfId="13363"/>
    <cellStyle name="Normal 4 4 10 2 2 3" xfId="13364"/>
    <cellStyle name="Normal 4 4 10 2 3" xfId="13365"/>
    <cellStyle name="Normal 4 4 10 2 3 2" xfId="32590"/>
    <cellStyle name="Normal 4 4 10 2 4" xfId="13366"/>
    <cellStyle name="Normal 4 4 10 2 5" xfId="13367"/>
    <cellStyle name="Normal 4 4 10 3" xfId="13368"/>
    <cellStyle name="Normal 4 4 10 3 2" xfId="13369"/>
    <cellStyle name="Normal 4 4 10 3 2 2" xfId="13370"/>
    <cellStyle name="Normal 4 4 10 3 2 3" xfId="13371"/>
    <cellStyle name="Normal 4 4 10 3 3" xfId="13372"/>
    <cellStyle name="Normal 4 4 10 3 4" xfId="13373"/>
    <cellStyle name="Normal 4 4 10 3 5" xfId="13374"/>
    <cellStyle name="Normal 4 4 10 4" xfId="13375"/>
    <cellStyle name="Normal 4 4 10 4 2" xfId="13376"/>
    <cellStyle name="Normal 4 4 10 4 2 2" xfId="13377"/>
    <cellStyle name="Normal 4 4 10 4 2 3" xfId="13378"/>
    <cellStyle name="Normal 4 4 10 4 3" xfId="13379"/>
    <cellStyle name="Normal 4 4 10 4 3 2" xfId="34943"/>
    <cellStyle name="Normal 4 4 10 4 4" xfId="13380"/>
    <cellStyle name="Normal 4 4 10 4 5" xfId="13381"/>
    <cellStyle name="Normal 4 4 10 5" xfId="13382"/>
    <cellStyle name="Normal 4 4 10 5 2" xfId="13383"/>
    <cellStyle name="Normal 4 4 10 5 3" xfId="13384"/>
    <cellStyle name="Normal 4 4 10 6" xfId="13385"/>
    <cellStyle name="Normal 4 4 10 6 2" xfId="32589"/>
    <cellStyle name="Normal 4 4 10 7" xfId="13386"/>
    <cellStyle name="Normal 4 4 10 8" xfId="13387"/>
    <cellStyle name="Normal 4 4 11" xfId="13388"/>
    <cellStyle name="Normal 4 4 11 2" xfId="13389"/>
    <cellStyle name="Normal 4 4 11 2 2" xfId="13390"/>
    <cellStyle name="Normal 4 4 11 2 2 2" xfId="13391"/>
    <cellStyle name="Normal 4 4 11 2 2 3" xfId="13392"/>
    <cellStyle name="Normal 4 4 11 2 3" xfId="13393"/>
    <cellStyle name="Normal 4 4 11 2 3 2" xfId="32592"/>
    <cellStyle name="Normal 4 4 11 2 4" xfId="13394"/>
    <cellStyle name="Normal 4 4 11 2 5" xfId="13395"/>
    <cellStyle name="Normal 4 4 11 3" xfId="13396"/>
    <cellStyle name="Normal 4 4 11 3 2" xfId="13397"/>
    <cellStyle name="Normal 4 4 11 3 2 2" xfId="13398"/>
    <cellStyle name="Normal 4 4 11 3 2 3" xfId="13399"/>
    <cellStyle name="Normal 4 4 11 3 3" xfId="13400"/>
    <cellStyle name="Normal 4 4 11 3 4" xfId="13401"/>
    <cellStyle name="Normal 4 4 11 3 5" xfId="13402"/>
    <cellStyle name="Normal 4 4 11 4" xfId="13403"/>
    <cellStyle name="Normal 4 4 11 4 2" xfId="13404"/>
    <cellStyle name="Normal 4 4 11 4 2 2" xfId="13405"/>
    <cellStyle name="Normal 4 4 11 4 2 3" xfId="13406"/>
    <cellStyle name="Normal 4 4 11 4 3" xfId="13407"/>
    <cellStyle name="Normal 4 4 11 4 3 2" xfId="34944"/>
    <cellStyle name="Normal 4 4 11 4 4" xfId="13408"/>
    <cellStyle name="Normal 4 4 11 4 5" xfId="13409"/>
    <cellStyle name="Normal 4 4 11 5" xfId="13410"/>
    <cellStyle name="Normal 4 4 11 5 2" xfId="13411"/>
    <cellStyle name="Normal 4 4 11 5 3" xfId="13412"/>
    <cellStyle name="Normal 4 4 11 6" xfId="13413"/>
    <cellStyle name="Normal 4 4 11 6 2" xfId="32591"/>
    <cellStyle name="Normal 4 4 11 7" xfId="13414"/>
    <cellStyle name="Normal 4 4 11 8" xfId="13415"/>
    <cellStyle name="Normal 4 4 12" xfId="13416"/>
    <cellStyle name="Normal 4 4 12 2" xfId="13417"/>
    <cellStyle name="Normal 4 4 12 2 2" xfId="13418"/>
    <cellStyle name="Normal 4 4 12 2 2 2" xfId="13419"/>
    <cellStyle name="Normal 4 4 12 2 2 3" xfId="13420"/>
    <cellStyle name="Normal 4 4 12 2 3" xfId="13421"/>
    <cellStyle name="Normal 4 4 12 2 3 2" xfId="32594"/>
    <cellStyle name="Normal 4 4 12 2 4" xfId="13422"/>
    <cellStyle name="Normal 4 4 12 2 5" xfId="13423"/>
    <cellStyle name="Normal 4 4 12 3" xfId="13424"/>
    <cellStyle name="Normal 4 4 12 3 2" xfId="13425"/>
    <cellStyle name="Normal 4 4 12 3 2 2" xfId="13426"/>
    <cellStyle name="Normal 4 4 12 3 2 3" xfId="13427"/>
    <cellStyle name="Normal 4 4 12 3 3" xfId="13428"/>
    <cellStyle name="Normal 4 4 12 3 4" xfId="13429"/>
    <cellStyle name="Normal 4 4 12 3 5" xfId="13430"/>
    <cellStyle name="Normal 4 4 12 4" xfId="13431"/>
    <cellStyle name="Normal 4 4 12 4 2" xfId="13432"/>
    <cellStyle name="Normal 4 4 12 4 2 2" xfId="13433"/>
    <cellStyle name="Normal 4 4 12 4 2 3" xfId="13434"/>
    <cellStyle name="Normal 4 4 12 4 3" xfId="13435"/>
    <cellStyle name="Normal 4 4 12 4 3 2" xfId="34945"/>
    <cellStyle name="Normal 4 4 12 4 4" xfId="13436"/>
    <cellStyle name="Normal 4 4 12 4 5" xfId="13437"/>
    <cellStyle name="Normal 4 4 12 5" xfId="13438"/>
    <cellStyle name="Normal 4 4 12 5 2" xfId="13439"/>
    <cellStyle name="Normal 4 4 12 5 3" xfId="13440"/>
    <cellStyle name="Normal 4 4 12 6" xfId="13441"/>
    <cellStyle name="Normal 4 4 12 6 2" xfId="32593"/>
    <cellStyle name="Normal 4 4 12 7" xfId="13442"/>
    <cellStyle name="Normal 4 4 12 8" xfId="13443"/>
    <cellStyle name="Normal 4 4 13" xfId="13444"/>
    <cellStyle name="Normal 4 4 13 2" xfId="13445"/>
    <cellStyle name="Normal 4 4 13 2 2" xfId="13446"/>
    <cellStyle name="Normal 4 4 13 2 2 2" xfId="13447"/>
    <cellStyle name="Normal 4 4 13 2 2 3" xfId="13448"/>
    <cellStyle name="Normal 4 4 13 2 3" xfId="13449"/>
    <cellStyle name="Normal 4 4 13 2 3 2" xfId="32596"/>
    <cellStyle name="Normal 4 4 13 2 4" xfId="13450"/>
    <cellStyle name="Normal 4 4 13 2 5" xfId="13451"/>
    <cellStyle name="Normal 4 4 13 3" xfId="13452"/>
    <cellStyle name="Normal 4 4 13 3 2" xfId="13453"/>
    <cellStyle name="Normal 4 4 13 3 2 2" xfId="13454"/>
    <cellStyle name="Normal 4 4 13 3 2 3" xfId="13455"/>
    <cellStyle name="Normal 4 4 13 3 3" xfId="13456"/>
    <cellStyle name="Normal 4 4 13 3 4" xfId="13457"/>
    <cellStyle name="Normal 4 4 13 3 5" xfId="13458"/>
    <cellStyle name="Normal 4 4 13 4" xfId="13459"/>
    <cellStyle name="Normal 4 4 13 4 2" xfId="13460"/>
    <cellStyle name="Normal 4 4 13 4 2 2" xfId="13461"/>
    <cellStyle name="Normal 4 4 13 4 2 3" xfId="13462"/>
    <cellStyle name="Normal 4 4 13 4 3" xfId="13463"/>
    <cellStyle name="Normal 4 4 13 4 3 2" xfId="34946"/>
    <cellStyle name="Normal 4 4 13 4 4" xfId="13464"/>
    <cellStyle name="Normal 4 4 13 4 5" xfId="13465"/>
    <cellStyle name="Normal 4 4 13 5" xfId="13466"/>
    <cellStyle name="Normal 4 4 13 5 2" xfId="13467"/>
    <cellStyle name="Normal 4 4 13 5 3" xfId="13468"/>
    <cellStyle name="Normal 4 4 13 6" xfId="13469"/>
    <cellStyle name="Normal 4 4 13 6 2" xfId="32595"/>
    <cellStyle name="Normal 4 4 13 7" xfId="13470"/>
    <cellStyle name="Normal 4 4 13 8" xfId="13471"/>
    <cellStyle name="Normal 4 4 14" xfId="13472"/>
    <cellStyle name="Normal 4 4 14 2" xfId="13473"/>
    <cellStyle name="Normal 4 4 14 2 2" xfId="13474"/>
    <cellStyle name="Normal 4 4 14 2 2 2" xfId="13475"/>
    <cellStyle name="Normal 4 4 14 2 2 3" xfId="13476"/>
    <cellStyle name="Normal 4 4 14 2 3" xfId="13477"/>
    <cellStyle name="Normal 4 4 14 2 3 2" xfId="32598"/>
    <cellStyle name="Normal 4 4 14 2 4" xfId="13478"/>
    <cellStyle name="Normal 4 4 14 2 5" xfId="13479"/>
    <cellStyle name="Normal 4 4 14 3" xfId="13480"/>
    <cellStyle name="Normal 4 4 14 3 2" xfId="13481"/>
    <cellStyle name="Normal 4 4 14 3 3" xfId="13482"/>
    <cellStyle name="Normal 4 4 14 4" xfId="13483"/>
    <cellStyle name="Normal 4 4 14 4 2" xfId="32597"/>
    <cellStyle name="Normal 4 4 14 5" xfId="13484"/>
    <cellStyle name="Normal 4 4 14 6" xfId="13485"/>
    <cellStyle name="Normal 4 4 15" xfId="13486"/>
    <cellStyle name="Normal 4 4 15 2" xfId="13487"/>
    <cellStyle name="Normal 4 4 15 2 2" xfId="13488"/>
    <cellStyle name="Normal 4 4 15 2 2 2" xfId="13489"/>
    <cellStyle name="Normal 4 4 15 2 2 3" xfId="13490"/>
    <cellStyle name="Normal 4 4 15 2 3" xfId="13491"/>
    <cellStyle name="Normal 4 4 15 2 3 2" xfId="32600"/>
    <cellStyle name="Normal 4 4 15 2 4" xfId="13492"/>
    <cellStyle name="Normal 4 4 15 2 5" xfId="13493"/>
    <cellStyle name="Normal 4 4 15 3" xfId="13494"/>
    <cellStyle name="Normal 4 4 15 3 2" xfId="13495"/>
    <cellStyle name="Normal 4 4 15 3 3" xfId="13496"/>
    <cellStyle name="Normal 4 4 15 4" xfId="13497"/>
    <cellStyle name="Normal 4 4 15 4 2" xfId="32599"/>
    <cellStyle name="Normal 4 4 15 5" xfId="13498"/>
    <cellStyle name="Normal 4 4 15 6" xfId="13499"/>
    <cellStyle name="Normal 4 4 16" xfId="13500"/>
    <cellStyle name="Normal 4 4 16 2" xfId="13501"/>
    <cellStyle name="Normal 4 4 16 2 2" xfId="13502"/>
    <cellStyle name="Normal 4 4 16 2 2 2" xfId="13503"/>
    <cellStyle name="Normal 4 4 16 2 2 3" xfId="13504"/>
    <cellStyle name="Normal 4 4 16 2 3" xfId="13505"/>
    <cellStyle name="Normal 4 4 16 2 3 2" xfId="32602"/>
    <cellStyle name="Normal 4 4 16 2 4" xfId="13506"/>
    <cellStyle name="Normal 4 4 16 2 5" xfId="13507"/>
    <cellStyle name="Normal 4 4 16 3" xfId="13508"/>
    <cellStyle name="Normal 4 4 16 3 2" xfId="13509"/>
    <cellStyle name="Normal 4 4 16 3 3" xfId="13510"/>
    <cellStyle name="Normal 4 4 16 4" xfId="13511"/>
    <cellStyle name="Normal 4 4 16 4 2" xfId="32601"/>
    <cellStyle name="Normal 4 4 16 5" xfId="13512"/>
    <cellStyle name="Normal 4 4 16 6" xfId="13513"/>
    <cellStyle name="Normal 4 4 17" xfId="13514"/>
    <cellStyle name="Normal 4 4 17 2" xfId="13515"/>
    <cellStyle name="Normal 4 4 17 2 2" xfId="13516"/>
    <cellStyle name="Normal 4 4 17 2 2 2" xfId="13517"/>
    <cellStyle name="Normal 4 4 17 2 2 3" xfId="13518"/>
    <cellStyle name="Normal 4 4 17 2 3" xfId="13519"/>
    <cellStyle name="Normal 4 4 17 2 3 2" xfId="32604"/>
    <cellStyle name="Normal 4 4 17 2 4" xfId="13520"/>
    <cellStyle name="Normal 4 4 17 2 5" xfId="13521"/>
    <cellStyle name="Normal 4 4 17 3" xfId="13522"/>
    <cellStyle name="Normal 4 4 17 3 2" xfId="13523"/>
    <cellStyle name="Normal 4 4 17 3 3" xfId="13524"/>
    <cellStyle name="Normal 4 4 17 4" xfId="13525"/>
    <cellStyle name="Normal 4 4 17 4 2" xfId="32603"/>
    <cellStyle name="Normal 4 4 17 5" xfId="13526"/>
    <cellStyle name="Normal 4 4 17 6" xfId="13527"/>
    <cellStyle name="Normal 4 4 18" xfId="13528"/>
    <cellStyle name="Normal 4 4 18 2" xfId="13529"/>
    <cellStyle name="Normal 4 4 18 2 2" xfId="13530"/>
    <cellStyle name="Normal 4 4 18 2 2 2" xfId="13531"/>
    <cellStyle name="Normal 4 4 18 2 2 3" xfId="13532"/>
    <cellStyle name="Normal 4 4 18 2 3" xfId="13533"/>
    <cellStyle name="Normal 4 4 18 2 3 2" xfId="32606"/>
    <cellStyle name="Normal 4 4 18 2 4" xfId="13534"/>
    <cellStyle name="Normal 4 4 18 2 5" xfId="13535"/>
    <cellStyle name="Normal 4 4 18 3" xfId="13536"/>
    <cellStyle name="Normal 4 4 18 3 2" xfId="13537"/>
    <cellStyle name="Normal 4 4 18 3 3" xfId="13538"/>
    <cellStyle name="Normal 4 4 18 4" xfId="13539"/>
    <cellStyle name="Normal 4 4 18 4 2" xfId="32605"/>
    <cellStyle name="Normal 4 4 18 5" xfId="13540"/>
    <cellStyle name="Normal 4 4 18 6" xfId="13541"/>
    <cellStyle name="Normal 4 4 19" xfId="13542"/>
    <cellStyle name="Normal 4 4 19 2" xfId="13543"/>
    <cellStyle name="Normal 4 4 19 2 2" xfId="13544"/>
    <cellStyle name="Normal 4 4 19 2 2 2" xfId="13545"/>
    <cellStyle name="Normal 4 4 19 2 2 3" xfId="13546"/>
    <cellStyle name="Normal 4 4 19 2 3" xfId="13547"/>
    <cellStyle name="Normal 4 4 19 2 3 2" xfId="32608"/>
    <cellStyle name="Normal 4 4 19 2 4" xfId="13548"/>
    <cellStyle name="Normal 4 4 19 2 5" xfId="13549"/>
    <cellStyle name="Normal 4 4 19 3" xfId="13550"/>
    <cellStyle name="Normal 4 4 19 3 2" xfId="13551"/>
    <cellStyle name="Normal 4 4 19 3 3" xfId="13552"/>
    <cellStyle name="Normal 4 4 19 4" xfId="13553"/>
    <cellStyle name="Normal 4 4 19 4 2" xfId="32607"/>
    <cellStyle name="Normal 4 4 19 5" xfId="13554"/>
    <cellStyle name="Normal 4 4 19 6" xfId="13555"/>
    <cellStyle name="Normal 4 4 2" xfId="13556"/>
    <cellStyle name="Normal 4 4 2 10" xfId="13557"/>
    <cellStyle name="Normal 4 4 2 10 2" xfId="13558"/>
    <cellStyle name="Normal 4 4 2 10 2 2" xfId="13559"/>
    <cellStyle name="Normal 4 4 2 10 2 3" xfId="13560"/>
    <cellStyle name="Normal 4 4 2 10 3" xfId="13561"/>
    <cellStyle name="Normal 4 4 2 10 3 2" xfId="32610"/>
    <cellStyle name="Normal 4 4 2 10 4" xfId="13562"/>
    <cellStyle name="Normal 4 4 2 10 5" xfId="13563"/>
    <cellStyle name="Normal 4 4 2 11" xfId="13564"/>
    <cellStyle name="Normal 4 4 2 11 2" xfId="13565"/>
    <cellStyle name="Normal 4 4 2 11 2 2" xfId="13566"/>
    <cellStyle name="Normal 4 4 2 11 2 3" xfId="13567"/>
    <cellStyle name="Normal 4 4 2 11 3" xfId="13568"/>
    <cellStyle name="Normal 4 4 2 11 3 2" xfId="32611"/>
    <cellStyle name="Normal 4 4 2 11 4" xfId="13569"/>
    <cellStyle name="Normal 4 4 2 11 5" xfId="13570"/>
    <cellStyle name="Normal 4 4 2 12" xfId="13571"/>
    <cellStyle name="Normal 4 4 2 12 2" xfId="13572"/>
    <cellStyle name="Normal 4 4 2 12 2 2" xfId="13573"/>
    <cellStyle name="Normal 4 4 2 12 2 3" xfId="13574"/>
    <cellStyle name="Normal 4 4 2 12 3" xfId="13575"/>
    <cellStyle name="Normal 4 4 2 12 3 2" xfId="32612"/>
    <cellStyle name="Normal 4 4 2 12 4" xfId="13576"/>
    <cellStyle name="Normal 4 4 2 12 5" xfId="13577"/>
    <cellStyle name="Normal 4 4 2 13" xfId="13578"/>
    <cellStyle name="Normal 4 4 2 13 2" xfId="13579"/>
    <cellStyle name="Normal 4 4 2 13 2 2" xfId="13580"/>
    <cellStyle name="Normal 4 4 2 13 2 3" xfId="13581"/>
    <cellStyle name="Normal 4 4 2 13 3" xfId="13582"/>
    <cellStyle name="Normal 4 4 2 13 3 2" xfId="32613"/>
    <cellStyle name="Normal 4 4 2 13 4" xfId="13583"/>
    <cellStyle name="Normal 4 4 2 13 5" xfId="13584"/>
    <cellStyle name="Normal 4 4 2 14" xfId="13585"/>
    <cellStyle name="Normal 4 4 2 14 2" xfId="13586"/>
    <cellStyle name="Normal 4 4 2 14 2 2" xfId="13587"/>
    <cellStyle name="Normal 4 4 2 14 2 3" xfId="13588"/>
    <cellStyle name="Normal 4 4 2 14 3" xfId="13589"/>
    <cellStyle name="Normal 4 4 2 14 3 2" xfId="32614"/>
    <cellStyle name="Normal 4 4 2 14 4" xfId="13590"/>
    <cellStyle name="Normal 4 4 2 14 5" xfId="13591"/>
    <cellStyle name="Normal 4 4 2 15" xfId="13592"/>
    <cellStyle name="Normal 4 4 2 15 2" xfId="13593"/>
    <cellStyle name="Normal 4 4 2 15 2 2" xfId="13594"/>
    <cellStyle name="Normal 4 4 2 15 2 3" xfId="13595"/>
    <cellStyle name="Normal 4 4 2 15 3" xfId="13596"/>
    <cellStyle name="Normal 4 4 2 15 3 2" xfId="32615"/>
    <cellStyle name="Normal 4 4 2 15 4" xfId="13597"/>
    <cellStyle name="Normal 4 4 2 15 5" xfId="13598"/>
    <cellStyle name="Normal 4 4 2 16" xfId="13599"/>
    <cellStyle name="Normal 4 4 2 16 2" xfId="13600"/>
    <cellStyle name="Normal 4 4 2 16 2 2" xfId="13601"/>
    <cellStyle name="Normal 4 4 2 16 2 3" xfId="13602"/>
    <cellStyle name="Normal 4 4 2 16 3" xfId="13603"/>
    <cellStyle name="Normal 4 4 2 16 3 2" xfId="32616"/>
    <cellStyle name="Normal 4 4 2 16 4" xfId="13604"/>
    <cellStyle name="Normal 4 4 2 16 5" xfId="13605"/>
    <cellStyle name="Normal 4 4 2 17" xfId="13606"/>
    <cellStyle name="Normal 4 4 2 17 2" xfId="13607"/>
    <cellStyle name="Normal 4 4 2 17 2 2" xfId="13608"/>
    <cellStyle name="Normal 4 4 2 17 2 3" xfId="13609"/>
    <cellStyle name="Normal 4 4 2 17 3" xfId="13610"/>
    <cellStyle name="Normal 4 4 2 17 3 2" xfId="32617"/>
    <cellStyle name="Normal 4 4 2 17 4" xfId="13611"/>
    <cellStyle name="Normal 4 4 2 17 5" xfId="13612"/>
    <cellStyle name="Normal 4 4 2 18" xfId="13613"/>
    <cellStyle name="Normal 4 4 2 18 2" xfId="13614"/>
    <cellStyle name="Normal 4 4 2 18 2 2" xfId="13615"/>
    <cellStyle name="Normal 4 4 2 18 2 3" xfId="13616"/>
    <cellStyle name="Normal 4 4 2 18 3" xfId="13617"/>
    <cellStyle name="Normal 4 4 2 18 3 2" xfId="32618"/>
    <cellStyle name="Normal 4 4 2 18 4" xfId="13618"/>
    <cellStyle name="Normal 4 4 2 18 5" xfId="13619"/>
    <cellStyle name="Normal 4 4 2 19" xfId="13620"/>
    <cellStyle name="Normal 4 4 2 19 2" xfId="13621"/>
    <cellStyle name="Normal 4 4 2 19 2 2" xfId="13622"/>
    <cellStyle name="Normal 4 4 2 19 2 3" xfId="13623"/>
    <cellStyle name="Normal 4 4 2 19 3" xfId="13624"/>
    <cellStyle name="Normal 4 4 2 19 3 2" xfId="32619"/>
    <cellStyle name="Normal 4 4 2 19 4" xfId="13625"/>
    <cellStyle name="Normal 4 4 2 19 5" xfId="13626"/>
    <cellStyle name="Normal 4 4 2 2" xfId="13627"/>
    <cellStyle name="Normal 4 4 2 2 2" xfId="13628"/>
    <cellStyle name="Normal 4 4 2 2 2 2" xfId="13629"/>
    <cellStyle name="Normal 4 4 2 2 2 2 2" xfId="13630"/>
    <cellStyle name="Normal 4 4 2 2 2 2 3" xfId="13631"/>
    <cellStyle name="Normal 4 4 2 2 2 3" xfId="13632"/>
    <cellStyle name="Normal 4 4 2 2 2 4" xfId="13633"/>
    <cellStyle name="Normal 4 4 2 2 2 5" xfId="13634"/>
    <cellStyle name="Normal 4 4 2 2 3" xfId="13635"/>
    <cellStyle name="Normal 4 4 2 2 3 2" xfId="13636"/>
    <cellStyle name="Normal 4 4 2 2 3 2 2" xfId="13637"/>
    <cellStyle name="Normal 4 4 2 2 3 2 3" xfId="13638"/>
    <cellStyle name="Normal 4 4 2 2 3 3" xfId="13639"/>
    <cellStyle name="Normal 4 4 2 2 3 3 2" xfId="34947"/>
    <cellStyle name="Normal 4 4 2 2 3 4" xfId="13640"/>
    <cellStyle name="Normal 4 4 2 2 3 5" xfId="13641"/>
    <cellStyle name="Normal 4 4 2 2 4" xfId="13642"/>
    <cellStyle name="Normal 4 4 2 2 4 2" xfId="13643"/>
    <cellStyle name="Normal 4 4 2 2 4 3" xfId="13644"/>
    <cellStyle name="Normal 4 4 2 2 5" xfId="13645"/>
    <cellStyle name="Normal 4 4 2 2 5 2" xfId="32620"/>
    <cellStyle name="Normal 4 4 2 2 6" xfId="13646"/>
    <cellStyle name="Normal 4 4 2 2 7" xfId="13647"/>
    <cellStyle name="Normal 4 4 2 20" xfId="13648"/>
    <cellStyle name="Normal 4 4 2 20 2" xfId="13649"/>
    <cellStyle name="Normal 4 4 2 20 3" xfId="13650"/>
    <cellStyle name="Normal 4 4 2 21" xfId="13651"/>
    <cellStyle name="Normal 4 4 2 21 2" xfId="32609"/>
    <cellStyle name="Normal 4 4 2 22" xfId="13652"/>
    <cellStyle name="Normal 4 4 2 23" xfId="13653"/>
    <cellStyle name="Normal 4 4 2 24" xfId="13654"/>
    <cellStyle name="Normal 4 4 2 3" xfId="13655"/>
    <cellStyle name="Normal 4 4 2 3 2" xfId="13656"/>
    <cellStyle name="Normal 4 4 2 3 2 2" xfId="13657"/>
    <cellStyle name="Normal 4 4 2 3 2 3" xfId="13658"/>
    <cellStyle name="Normal 4 4 2 3 3" xfId="13659"/>
    <cellStyle name="Normal 4 4 2 3 3 2" xfId="32621"/>
    <cellStyle name="Normal 4 4 2 3 4" xfId="13660"/>
    <cellStyle name="Normal 4 4 2 3 5" xfId="13661"/>
    <cellStyle name="Normal 4 4 2 4" xfId="13662"/>
    <cellStyle name="Normal 4 4 2 4 2" xfId="13663"/>
    <cellStyle name="Normal 4 4 2 4 2 2" xfId="13664"/>
    <cellStyle name="Normal 4 4 2 4 2 3" xfId="13665"/>
    <cellStyle name="Normal 4 4 2 4 3" xfId="13666"/>
    <cellStyle name="Normal 4 4 2 4 3 2" xfId="32622"/>
    <cellStyle name="Normal 4 4 2 4 4" xfId="13667"/>
    <cellStyle name="Normal 4 4 2 4 5" xfId="13668"/>
    <cellStyle name="Normal 4 4 2 5" xfId="13669"/>
    <cellStyle name="Normal 4 4 2 5 2" xfId="13670"/>
    <cellStyle name="Normal 4 4 2 5 2 2" xfId="13671"/>
    <cellStyle name="Normal 4 4 2 5 2 3" xfId="13672"/>
    <cellStyle name="Normal 4 4 2 5 3" xfId="13673"/>
    <cellStyle name="Normal 4 4 2 5 3 2" xfId="32623"/>
    <cellStyle name="Normal 4 4 2 5 4" xfId="13674"/>
    <cellStyle name="Normal 4 4 2 5 5" xfId="13675"/>
    <cellStyle name="Normal 4 4 2 6" xfId="13676"/>
    <cellStyle name="Normal 4 4 2 6 2" xfId="13677"/>
    <cellStyle name="Normal 4 4 2 6 2 2" xfId="13678"/>
    <cellStyle name="Normal 4 4 2 6 2 3" xfId="13679"/>
    <cellStyle name="Normal 4 4 2 6 3" xfId="13680"/>
    <cellStyle name="Normal 4 4 2 6 3 2" xfId="32624"/>
    <cellStyle name="Normal 4 4 2 6 4" xfId="13681"/>
    <cellStyle name="Normal 4 4 2 6 5" xfId="13682"/>
    <cellStyle name="Normal 4 4 2 7" xfId="13683"/>
    <cellStyle name="Normal 4 4 2 7 2" xfId="13684"/>
    <cellStyle name="Normal 4 4 2 7 2 2" xfId="13685"/>
    <cellStyle name="Normal 4 4 2 7 2 3" xfId="13686"/>
    <cellStyle name="Normal 4 4 2 7 3" xfId="13687"/>
    <cellStyle name="Normal 4 4 2 7 3 2" xfId="32625"/>
    <cellStyle name="Normal 4 4 2 7 4" xfId="13688"/>
    <cellStyle name="Normal 4 4 2 7 5" xfId="13689"/>
    <cellStyle name="Normal 4 4 2 8" xfId="13690"/>
    <cellStyle name="Normal 4 4 2 8 2" xfId="13691"/>
    <cellStyle name="Normal 4 4 2 8 2 2" xfId="13692"/>
    <cellStyle name="Normal 4 4 2 8 2 3" xfId="13693"/>
    <cellStyle name="Normal 4 4 2 8 3" xfId="13694"/>
    <cellStyle name="Normal 4 4 2 8 3 2" xfId="32626"/>
    <cellStyle name="Normal 4 4 2 8 4" xfId="13695"/>
    <cellStyle name="Normal 4 4 2 8 5" xfId="13696"/>
    <cellStyle name="Normal 4 4 2 9" xfId="13697"/>
    <cellStyle name="Normal 4 4 2 9 2" xfId="13698"/>
    <cellStyle name="Normal 4 4 2 9 2 2" xfId="13699"/>
    <cellStyle name="Normal 4 4 2 9 2 3" xfId="13700"/>
    <cellStyle name="Normal 4 4 2 9 3" xfId="13701"/>
    <cellStyle name="Normal 4 4 2 9 3 2" xfId="32627"/>
    <cellStyle name="Normal 4 4 2 9 4" xfId="13702"/>
    <cellStyle name="Normal 4 4 2 9 5" xfId="13703"/>
    <cellStyle name="Normal 4 4 20" xfId="13704"/>
    <cellStyle name="Normal 4 4 20 2" xfId="13705"/>
    <cellStyle name="Normal 4 4 20 2 2" xfId="13706"/>
    <cellStyle name="Normal 4 4 20 2 2 2" xfId="13707"/>
    <cellStyle name="Normal 4 4 20 2 2 3" xfId="13708"/>
    <cellStyle name="Normal 4 4 20 2 3" xfId="13709"/>
    <cellStyle name="Normal 4 4 20 2 3 2" xfId="32629"/>
    <cellStyle name="Normal 4 4 20 2 4" xfId="13710"/>
    <cellStyle name="Normal 4 4 20 2 5" xfId="13711"/>
    <cellStyle name="Normal 4 4 20 3" xfId="13712"/>
    <cellStyle name="Normal 4 4 20 3 2" xfId="13713"/>
    <cellStyle name="Normal 4 4 20 3 3" xfId="13714"/>
    <cellStyle name="Normal 4 4 20 4" xfId="13715"/>
    <cellStyle name="Normal 4 4 20 4 2" xfId="32628"/>
    <cellStyle name="Normal 4 4 20 5" xfId="13716"/>
    <cellStyle name="Normal 4 4 20 6" xfId="13717"/>
    <cellStyle name="Normal 4 4 21" xfId="13718"/>
    <cellStyle name="Normal 4 4 21 2" xfId="13719"/>
    <cellStyle name="Normal 4 4 21 2 2" xfId="13720"/>
    <cellStyle name="Normal 4 4 21 2 2 2" xfId="13721"/>
    <cellStyle name="Normal 4 4 21 2 2 3" xfId="13722"/>
    <cellStyle name="Normal 4 4 21 2 3" xfId="13723"/>
    <cellStyle name="Normal 4 4 21 2 3 2" xfId="32631"/>
    <cellStyle name="Normal 4 4 21 2 4" xfId="13724"/>
    <cellStyle name="Normal 4 4 21 2 5" xfId="13725"/>
    <cellStyle name="Normal 4 4 21 3" xfId="13726"/>
    <cellStyle name="Normal 4 4 21 3 2" xfId="13727"/>
    <cellStyle name="Normal 4 4 21 3 3" xfId="13728"/>
    <cellStyle name="Normal 4 4 21 4" xfId="13729"/>
    <cellStyle name="Normal 4 4 21 4 2" xfId="32630"/>
    <cellStyle name="Normal 4 4 21 5" xfId="13730"/>
    <cellStyle name="Normal 4 4 21 6" xfId="13731"/>
    <cellStyle name="Normal 4 4 22" xfId="13732"/>
    <cellStyle name="Normal 4 4 22 2" xfId="13733"/>
    <cellStyle name="Normal 4 4 22 2 2" xfId="13734"/>
    <cellStyle name="Normal 4 4 22 2 2 2" xfId="13735"/>
    <cellStyle name="Normal 4 4 22 2 2 3" xfId="13736"/>
    <cellStyle name="Normal 4 4 22 2 3" xfId="13737"/>
    <cellStyle name="Normal 4 4 22 2 3 2" xfId="32633"/>
    <cellStyle name="Normal 4 4 22 2 4" xfId="13738"/>
    <cellStyle name="Normal 4 4 22 2 5" xfId="13739"/>
    <cellStyle name="Normal 4 4 22 3" xfId="13740"/>
    <cellStyle name="Normal 4 4 22 3 2" xfId="13741"/>
    <cellStyle name="Normal 4 4 22 3 3" xfId="13742"/>
    <cellStyle name="Normal 4 4 22 4" xfId="13743"/>
    <cellStyle name="Normal 4 4 22 4 2" xfId="32632"/>
    <cellStyle name="Normal 4 4 22 5" xfId="13744"/>
    <cellStyle name="Normal 4 4 22 6" xfId="13745"/>
    <cellStyle name="Normal 4 4 23" xfId="13746"/>
    <cellStyle name="Normal 4 4 23 2" xfId="13747"/>
    <cellStyle name="Normal 4 4 23 3" xfId="13748"/>
    <cellStyle name="Normal 4 4 24" xfId="13749"/>
    <cellStyle name="Normal 4 4 24 2" xfId="32588"/>
    <cellStyle name="Normal 4 4 25" xfId="13750"/>
    <cellStyle name="Normal 4 4 25 2" xfId="13751"/>
    <cellStyle name="Normal 4 4 26" xfId="13752"/>
    <cellStyle name="Normal 4 4 3" xfId="13753"/>
    <cellStyle name="Normal 4 4 3 2" xfId="13754"/>
    <cellStyle name="Normal 4 4 3 2 2" xfId="13755"/>
    <cellStyle name="Normal 4 4 3 2 2 2" xfId="13756"/>
    <cellStyle name="Normal 4 4 3 2 2 3" xfId="13757"/>
    <cellStyle name="Normal 4 4 3 2 3" xfId="13758"/>
    <cellStyle name="Normal 4 4 3 2 4" xfId="13759"/>
    <cellStyle name="Normal 4 4 3 2 5" xfId="13760"/>
    <cellStyle name="Normal 4 4 3 3" xfId="13761"/>
    <cellStyle name="Normal 4 4 3 3 2" xfId="13762"/>
    <cellStyle name="Normal 4 4 3 3 2 2" xfId="13763"/>
    <cellStyle name="Normal 4 4 3 3 2 3" xfId="13764"/>
    <cellStyle name="Normal 4 4 3 3 3" xfId="13765"/>
    <cellStyle name="Normal 4 4 3 3 3 2" xfId="34948"/>
    <cellStyle name="Normal 4 4 3 3 4" xfId="13766"/>
    <cellStyle name="Normal 4 4 3 3 5" xfId="13767"/>
    <cellStyle name="Normal 4 4 3 4" xfId="13768"/>
    <cellStyle name="Normal 4 4 3 4 2" xfId="13769"/>
    <cellStyle name="Normal 4 4 3 4 3" xfId="13770"/>
    <cellStyle name="Normal 4 4 3 5" xfId="13771"/>
    <cellStyle name="Normal 4 4 3 5 2" xfId="32634"/>
    <cellStyle name="Normal 4 4 3 6" xfId="13772"/>
    <cellStyle name="Normal 4 4 3 7" xfId="13773"/>
    <cellStyle name="Normal 4 4 3 8" xfId="13774"/>
    <cellStyle name="Normal 4 4 4" xfId="13775"/>
    <cellStyle name="Normal 4 4 4 2" xfId="13776"/>
    <cellStyle name="Normal 4 4 4 2 2" xfId="13777"/>
    <cellStyle name="Normal 4 4 4 2 2 2" xfId="13778"/>
    <cellStyle name="Normal 4 4 4 2 2 3" xfId="13779"/>
    <cellStyle name="Normal 4 4 4 2 3" xfId="13780"/>
    <cellStyle name="Normal 4 4 4 2 4" xfId="13781"/>
    <cellStyle name="Normal 4 4 4 2 5" xfId="13782"/>
    <cellStyle name="Normal 4 4 4 3" xfId="13783"/>
    <cellStyle name="Normal 4 4 4 3 2" xfId="13784"/>
    <cellStyle name="Normal 4 4 4 3 2 2" xfId="13785"/>
    <cellStyle name="Normal 4 4 4 3 2 3" xfId="13786"/>
    <cellStyle name="Normal 4 4 4 3 3" xfId="13787"/>
    <cellStyle name="Normal 4 4 4 3 3 2" xfId="34949"/>
    <cellStyle name="Normal 4 4 4 3 4" xfId="13788"/>
    <cellStyle name="Normal 4 4 4 3 5" xfId="13789"/>
    <cellStyle name="Normal 4 4 4 4" xfId="13790"/>
    <cellStyle name="Normal 4 4 4 4 2" xfId="13791"/>
    <cellStyle name="Normal 4 4 4 4 3" xfId="13792"/>
    <cellStyle name="Normal 4 4 4 5" xfId="13793"/>
    <cellStyle name="Normal 4 4 4 5 2" xfId="32635"/>
    <cellStyle name="Normal 4 4 4 6" xfId="13794"/>
    <cellStyle name="Normal 4 4 4 7" xfId="13795"/>
    <cellStyle name="Normal 4 4 4 8" xfId="13796"/>
    <cellStyle name="Normal 4 4 5" xfId="13797"/>
    <cellStyle name="Normal 4 4 5 2" xfId="13798"/>
    <cellStyle name="Normal 4 4 5 2 2" xfId="13799"/>
    <cellStyle name="Normal 4 4 5 2 2 2" xfId="13800"/>
    <cellStyle name="Normal 4 4 5 2 2 3" xfId="13801"/>
    <cellStyle name="Normal 4 4 5 2 3" xfId="13802"/>
    <cellStyle name="Normal 4 4 5 2 4" xfId="13803"/>
    <cellStyle name="Normal 4 4 5 2 5" xfId="13804"/>
    <cellStyle name="Normal 4 4 5 3" xfId="13805"/>
    <cellStyle name="Normal 4 4 5 3 2" xfId="13806"/>
    <cellStyle name="Normal 4 4 5 3 2 2" xfId="13807"/>
    <cellStyle name="Normal 4 4 5 3 2 3" xfId="13808"/>
    <cellStyle name="Normal 4 4 5 3 3" xfId="13809"/>
    <cellStyle name="Normal 4 4 5 3 3 2" xfId="34950"/>
    <cellStyle name="Normal 4 4 5 3 4" xfId="13810"/>
    <cellStyle name="Normal 4 4 5 3 5" xfId="13811"/>
    <cellStyle name="Normal 4 4 5 4" xfId="13812"/>
    <cellStyle name="Normal 4 4 5 4 2" xfId="13813"/>
    <cellStyle name="Normal 4 4 5 4 3" xfId="13814"/>
    <cellStyle name="Normal 4 4 5 5" xfId="13815"/>
    <cellStyle name="Normal 4 4 5 5 2" xfId="32636"/>
    <cellStyle name="Normal 4 4 5 6" xfId="13816"/>
    <cellStyle name="Normal 4 4 5 7" xfId="13817"/>
    <cellStyle name="Normal 4 4 6" xfId="13818"/>
    <cellStyle name="Normal 4 4 6 2" xfId="13819"/>
    <cellStyle name="Normal 4 4 6 2 2" xfId="13820"/>
    <cellStyle name="Normal 4 4 6 2 2 2" xfId="13821"/>
    <cellStyle name="Normal 4 4 6 2 2 3" xfId="13822"/>
    <cellStyle name="Normal 4 4 6 2 3" xfId="13823"/>
    <cellStyle name="Normal 4 4 6 2 4" xfId="13824"/>
    <cellStyle name="Normal 4 4 6 2 5" xfId="13825"/>
    <cellStyle name="Normal 4 4 6 3" xfId="13826"/>
    <cellStyle name="Normal 4 4 6 3 2" xfId="13827"/>
    <cellStyle name="Normal 4 4 6 3 2 2" xfId="13828"/>
    <cellStyle name="Normal 4 4 6 3 2 3" xfId="13829"/>
    <cellStyle name="Normal 4 4 6 3 3" xfId="13830"/>
    <cellStyle name="Normal 4 4 6 3 3 2" xfId="34951"/>
    <cellStyle name="Normal 4 4 6 3 4" xfId="13831"/>
    <cellStyle name="Normal 4 4 6 3 5" xfId="13832"/>
    <cellStyle name="Normal 4 4 6 4" xfId="13833"/>
    <cellStyle name="Normal 4 4 6 4 2" xfId="13834"/>
    <cellStyle name="Normal 4 4 6 4 3" xfId="13835"/>
    <cellStyle name="Normal 4 4 6 5" xfId="13836"/>
    <cellStyle name="Normal 4 4 6 5 2" xfId="32637"/>
    <cellStyle name="Normal 4 4 6 6" xfId="13837"/>
    <cellStyle name="Normal 4 4 6 7" xfId="13838"/>
    <cellStyle name="Normal 4 4 7" xfId="13839"/>
    <cellStyle name="Normal 4 4 7 2" xfId="13840"/>
    <cellStyle name="Normal 4 4 7 2 2" xfId="13841"/>
    <cellStyle name="Normal 4 4 7 2 2 2" xfId="13842"/>
    <cellStyle name="Normal 4 4 7 2 2 3" xfId="13843"/>
    <cellStyle name="Normal 4 4 7 2 3" xfId="13844"/>
    <cellStyle name="Normal 4 4 7 2 4" xfId="13845"/>
    <cellStyle name="Normal 4 4 7 2 5" xfId="13846"/>
    <cellStyle name="Normal 4 4 7 3" xfId="13847"/>
    <cellStyle name="Normal 4 4 7 3 2" xfId="13848"/>
    <cellStyle name="Normal 4 4 7 3 2 2" xfId="13849"/>
    <cellStyle name="Normal 4 4 7 3 2 3" xfId="13850"/>
    <cellStyle name="Normal 4 4 7 3 3" xfId="13851"/>
    <cellStyle name="Normal 4 4 7 3 3 2" xfId="34952"/>
    <cellStyle name="Normal 4 4 7 3 4" xfId="13852"/>
    <cellStyle name="Normal 4 4 7 3 5" xfId="13853"/>
    <cellStyle name="Normal 4 4 7 4" xfId="13854"/>
    <cellStyle name="Normal 4 4 7 4 2" xfId="13855"/>
    <cellStyle name="Normal 4 4 7 4 3" xfId="13856"/>
    <cellStyle name="Normal 4 4 7 5" xfId="13857"/>
    <cellStyle name="Normal 4 4 7 5 2" xfId="32638"/>
    <cellStyle name="Normal 4 4 7 6" xfId="13858"/>
    <cellStyle name="Normal 4 4 7 7" xfId="13859"/>
    <cellStyle name="Normal 4 4 8" xfId="13860"/>
    <cellStyle name="Normal 4 4 8 2" xfId="13861"/>
    <cellStyle name="Normal 4 4 8 2 2" xfId="13862"/>
    <cellStyle name="Normal 4 4 8 2 2 2" xfId="13863"/>
    <cellStyle name="Normal 4 4 8 2 2 3" xfId="13864"/>
    <cellStyle name="Normal 4 4 8 2 3" xfId="13865"/>
    <cellStyle name="Normal 4 4 8 2 3 2" xfId="32640"/>
    <cellStyle name="Normal 4 4 8 2 4" xfId="13866"/>
    <cellStyle name="Normal 4 4 8 2 5" xfId="13867"/>
    <cellStyle name="Normal 4 4 8 3" xfId="13868"/>
    <cellStyle name="Normal 4 4 8 3 2" xfId="13869"/>
    <cellStyle name="Normal 4 4 8 3 2 2" xfId="13870"/>
    <cellStyle name="Normal 4 4 8 3 2 3" xfId="13871"/>
    <cellStyle name="Normal 4 4 8 3 3" xfId="13872"/>
    <cellStyle name="Normal 4 4 8 3 4" xfId="13873"/>
    <cellStyle name="Normal 4 4 8 3 5" xfId="13874"/>
    <cellStyle name="Normal 4 4 8 4" xfId="13875"/>
    <cellStyle name="Normal 4 4 8 4 2" xfId="13876"/>
    <cellStyle name="Normal 4 4 8 4 2 2" xfId="13877"/>
    <cellStyle name="Normal 4 4 8 4 2 3" xfId="13878"/>
    <cellStyle name="Normal 4 4 8 4 3" xfId="13879"/>
    <cellStyle name="Normal 4 4 8 4 3 2" xfId="34953"/>
    <cellStyle name="Normal 4 4 8 4 4" xfId="13880"/>
    <cellStyle name="Normal 4 4 8 4 5" xfId="13881"/>
    <cellStyle name="Normal 4 4 8 5" xfId="13882"/>
    <cellStyle name="Normal 4 4 8 5 2" xfId="13883"/>
    <cellStyle name="Normal 4 4 8 5 3" xfId="13884"/>
    <cellStyle name="Normal 4 4 8 6" xfId="13885"/>
    <cellStyle name="Normal 4 4 8 6 2" xfId="32639"/>
    <cellStyle name="Normal 4 4 8 7" xfId="13886"/>
    <cellStyle name="Normal 4 4 8 8" xfId="13887"/>
    <cellStyle name="Normal 4 4 9" xfId="13888"/>
    <cellStyle name="Normal 4 4 9 2" xfId="13889"/>
    <cellStyle name="Normal 4 4 9 2 2" xfId="13890"/>
    <cellStyle name="Normal 4 4 9 2 2 2" xfId="13891"/>
    <cellStyle name="Normal 4 4 9 2 2 3" xfId="13892"/>
    <cellStyle name="Normal 4 4 9 2 3" xfId="13893"/>
    <cellStyle name="Normal 4 4 9 2 3 2" xfId="32642"/>
    <cellStyle name="Normal 4 4 9 2 4" xfId="13894"/>
    <cellStyle name="Normal 4 4 9 2 5" xfId="13895"/>
    <cellStyle name="Normal 4 4 9 3" xfId="13896"/>
    <cellStyle name="Normal 4 4 9 3 2" xfId="13897"/>
    <cellStyle name="Normal 4 4 9 3 2 2" xfId="13898"/>
    <cellStyle name="Normal 4 4 9 3 2 3" xfId="13899"/>
    <cellStyle name="Normal 4 4 9 3 3" xfId="13900"/>
    <cellStyle name="Normal 4 4 9 3 4" xfId="13901"/>
    <cellStyle name="Normal 4 4 9 3 5" xfId="13902"/>
    <cellStyle name="Normal 4 4 9 4" xfId="13903"/>
    <cellStyle name="Normal 4 4 9 4 2" xfId="13904"/>
    <cellStyle name="Normal 4 4 9 4 2 2" xfId="13905"/>
    <cellStyle name="Normal 4 4 9 4 2 3" xfId="13906"/>
    <cellStyle name="Normal 4 4 9 4 3" xfId="13907"/>
    <cellStyle name="Normal 4 4 9 4 3 2" xfId="34954"/>
    <cellStyle name="Normal 4 4 9 4 4" xfId="13908"/>
    <cellStyle name="Normal 4 4 9 4 5" xfId="13909"/>
    <cellStyle name="Normal 4 4 9 5" xfId="13910"/>
    <cellStyle name="Normal 4 4 9 5 2" xfId="13911"/>
    <cellStyle name="Normal 4 4 9 5 3" xfId="13912"/>
    <cellStyle name="Normal 4 4 9 6" xfId="13913"/>
    <cellStyle name="Normal 4 4 9 6 2" xfId="32641"/>
    <cellStyle name="Normal 4 4 9 7" xfId="13914"/>
    <cellStyle name="Normal 4 4 9 8" xfId="13915"/>
    <cellStyle name="Normal 4 5" xfId="13916"/>
    <cellStyle name="Normal 4 5 10" xfId="13917"/>
    <cellStyle name="Normal 4 5 10 2" xfId="13918"/>
    <cellStyle name="Normal 4 5 10 2 2" xfId="13919"/>
    <cellStyle name="Normal 4 5 10 2 3" xfId="13920"/>
    <cellStyle name="Normal 4 5 10 3" xfId="13921"/>
    <cellStyle name="Normal 4 5 10 4" xfId="13922"/>
    <cellStyle name="Normal 4 5 10 5" xfId="13923"/>
    <cellStyle name="Normal 4 5 11" xfId="13924"/>
    <cellStyle name="Normal 4 5 11 2" xfId="13925"/>
    <cellStyle name="Normal 4 5 11 2 2" xfId="13926"/>
    <cellStyle name="Normal 4 5 11 2 3" xfId="13927"/>
    <cellStyle name="Normal 4 5 11 3" xfId="13928"/>
    <cellStyle name="Normal 4 5 11 4" xfId="13929"/>
    <cellStyle name="Normal 4 5 11 5" xfId="13930"/>
    <cellStyle name="Normal 4 5 12" xfId="13931"/>
    <cellStyle name="Normal 4 5 12 2" xfId="13932"/>
    <cellStyle name="Normal 4 5 12 2 2" xfId="13933"/>
    <cellStyle name="Normal 4 5 12 2 3" xfId="13934"/>
    <cellStyle name="Normal 4 5 12 3" xfId="13935"/>
    <cellStyle name="Normal 4 5 12 4" xfId="13936"/>
    <cellStyle name="Normal 4 5 12 5" xfId="13937"/>
    <cellStyle name="Normal 4 5 13" xfId="13938"/>
    <cellStyle name="Normal 4 5 13 2" xfId="13939"/>
    <cellStyle name="Normal 4 5 13 2 2" xfId="13940"/>
    <cellStyle name="Normal 4 5 13 2 3" xfId="13941"/>
    <cellStyle name="Normal 4 5 13 3" xfId="13942"/>
    <cellStyle name="Normal 4 5 13 4" xfId="13943"/>
    <cellStyle name="Normal 4 5 13 5" xfId="13944"/>
    <cellStyle name="Normal 4 5 14" xfId="13945"/>
    <cellStyle name="Normal 4 5 14 2" xfId="13946"/>
    <cellStyle name="Normal 4 5 14 2 2" xfId="13947"/>
    <cellStyle name="Normal 4 5 14 2 3" xfId="13948"/>
    <cellStyle name="Normal 4 5 14 3" xfId="13949"/>
    <cellStyle name="Normal 4 5 14 4" xfId="13950"/>
    <cellStyle name="Normal 4 5 14 5" xfId="13951"/>
    <cellStyle name="Normal 4 5 15" xfId="13952"/>
    <cellStyle name="Normal 4 5 15 2" xfId="13953"/>
    <cellStyle name="Normal 4 5 15 2 2" xfId="13954"/>
    <cellStyle name="Normal 4 5 15 2 3" xfId="13955"/>
    <cellStyle name="Normal 4 5 15 3" xfId="13956"/>
    <cellStyle name="Normal 4 5 15 3 2" xfId="33534"/>
    <cellStyle name="Normal 4 5 15 4" xfId="13957"/>
    <cellStyle name="Normal 4 5 15 5" xfId="13958"/>
    <cellStyle name="Normal 4 5 16" xfId="13959"/>
    <cellStyle name="Normal 4 5 16 2" xfId="13960"/>
    <cellStyle name="Normal 4 5 16 2 2" xfId="13961"/>
    <cellStyle name="Normal 4 5 16 2 3" xfId="13962"/>
    <cellStyle name="Normal 4 5 16 3" xfId="13963"/>
    <cellStyle name="Normal 4 5 16 3 2" xfId="33933"/>
    <cellStyle name="Normal 4 5 16 4" xfId="13964"/>
    <cellStyle name="Normal 4 5 16 5" xfId="13965"/>
    <cellStyle name="Normal 4 5 17" xfId="13966"/>
    <cellStyle name="Normal 4 5 17 2" xfId="13967"/>
    <cellStyle name="Normal 4 5 17 2 2" xfId="13968"/>
    <cellStyle name="Normal 4 5 17 2 3" xfId="13969"/>
    <cellStyle name="Normal 4 5 17 3" xfId="13970"/>
    <cellStyle name="Normal 4 5 17 3 2" xfId="34955"/>
    <cellStyle name="Normal 4 5 17 4" xfId="13971"/>
    <cellStyle name="Normal 4 5 17 5" xfId="13972"/>
    <cellStyle name="Normal 4 5 18" xfId="13973"/>
    <cellStyle name="Normal 4 5 18 2" xfId="13974"/>
    <cellStyle name="Normal 4 5 18 3" xfId="13975"/>
    <cellStyle name="Normal 4 5 19" xfId="13976"/>
    <cellStyle name="Normal 4 5 19 2" xfId="32643"/>
    <cellStyle name="Normal 4 5 2" xfId="13977"/>
    <cellStyle name="Normal 4 5 2 2" xfId="13978"/>
    <cellStyle name="Normal 4 5 2 2 2" xfId="13979"/>
    <cellStyle name="Normal 4 5 2 2 2 2" xfId="13980"/>
    <cellStyle name="Normal 4 5 2 2 2 3" xfId="13981"/>
    <cellStyle name="Normal 4 5 2 2 3" xfId="13982"/>
    <cellStyle name="Normal 4 5 2 2 4" xfId="13983"/>
    <cellStyle name="Normal 4 5 2 2 5" xfId="13984"/>
    <cellStyle name="Normal 4 5 2 3" xfId="13985"/>
    <cellStyle name="Normal 4 5 2 3 2" xfId="13986"/>
    <cellStyle name="Normal 4 5 2 3 2 2" xfId="13987"/>
    <cellStyle name="Normal 4 5 2 3 2 3" xfId="13988"/>
    <cellStyle name="Normal 4 5 2 3 3" xfId="13989"/>
    <cellStyle name="Normal 4 5 2 3 3 2" xfId="34490"/>
    <cellStyle name="Normal 4 5 2 3 4" xfId="13990"/>
    <cellStyle name="Normal 4 5 2 3 5" xfId="13991"/>
    <cellStyle name="Normal 4 5 2 4" xfId="13992"/>
    <cellStyle name="Normal 4 5 2 4 2" xfId="13993"/>
    <cellStyle name="Normal 4 5 2 4 3" xfId="13994"/>
    <cellStyle name="Normal 4 5 2 5" xfId="13995"/>
    <cellStyle name="Normal 4 5 2 5 2" xfId="33535"/>
    <cellStyle name="Normal 4 5 2 6" xfId="13996"/>
    <cellStyle name="Normal 4 5 2 7" xfId="13997"/>
    <cellStyle name="Normal 4 5 2 8" xfId="13998"/>
    <cellStyle name="Normal 4 5 20" xfId="13999"/>
    <cellStyle name="Normal 4 5 20 2" xfId="14000"/>
    <cellStyle name="Normal 4 5 21" xfId="14001"/>
    <cellStyle name="Normal 4 5 3" xfId="14002"/>
    <cellStyle name="Normal 4 5 3 2" xfId="14003"/>
    <cellStyle name="Normal 4 5 3 2 2" xfId="14004"/>
    <cellStyle name="Normal 4 5 3 2 3" xfId="14005"/>
    <cellStyle name="Normal 4 5 3 3" xfId="14006"/>
    <cellStyle name="Normal 4 5 3 4" xfId="14007"/>
    <cellStyle name="Normal 4 5 3 5" xfId="14008"/>
    <cellStyle name="Normal 4 5 4" xfId="14009"/>
    <cellStyle name="Normal 4 5 4 2" xfId="14010"/>
    <cellStyle name="Normal 4 5 4 2 2" xfId="14011"/>
    <cellStyle name="Normal 4 5 4 2 3" xfId="14012"/>
    <cellStyle name="Normal 4 5 4 3" xfId="14013"/>
    <cellStyle name="Normal 4 5 4 4" xfId="14014"/>
    <cellStyle name="Normal 4 5 4 5" xfId="14015"/>
    <cellStyle name="Normal 4 5 5" xfId="14016"/>
    <cellStyle name="Normal 4 5 5 2" xfId="14017"/>
    <cellStyle name="Normal 4 5 5 2 2" xfId="14018"/>
    <cellStyle name="Normal 4 5 5 2 3" xfId="14019"/>
    <cellStyle name="Normal 4 5 5 3" xfId="14020"/>
    <cellStyle name="Normal 4 5 5 4" xfId="14021"/>
    <cellStyle name="Normal 4 5 5 5" xfId="14022"/>
    <cellStyle name="Normal 4 5 6" xfId="14023"/>
    <cellStyle name="Normal 4 5 6 2" xfId="14024"/>
    <cellStyle name="Normal 4 5 6 2 2" xfId="14025"/>
    <cellStyle name="Normal 4 5 6 2 3" xfId="14026"/>
    <cellStyle name="Normal 4 5 6 3" xfId="14027"/>
    <cellStyle name="Normal 4 5 6 4" xfId="14028"/>
    <cellStyle name="Normal 4 5 6 5" xfId="14029"/>
    <cellStyle name="Normal 4 5 7" xfId="14030"/>
    <cellStyle name="Normal 4 5 7 2" xfId="14031"/>
    <cellStyle name="Normal 4 5 7 2 2" xfId="14032"/>
    <cellStyle name="Normal 4 5 7 2 3" xfId="14033"/>
    <cellStyle name="Normal 4 5 7 3" xfId="14034"/>
    <cellStyle name="Normal 4 5 7 4" xfId="14035"/>
    <cellStyle name="Normal 4 5 7 5" xfId="14036"/>
    <cellStyle name="Normal 4 5 8" xfId="14037"/>
    <cellStyle name="Normal 4 5 8 2" xfId="14038"/>
    <cellStyle name="Normal 4 5 8 2 2" xfId="14039"/>
    <cellStyle name="Normal 4 5 8 2 3" xfId="14040"/>
    <cellStyle name="Normal 4 5 8 3" xfId="14041"/>
    <cellStyle name="Normal 4 5 8 4" xfId="14042"/>
    <cellStyle name="Normal 4 5 8 5" xfId="14043"/>
    <cellStyle name="Normal 4 5 9" xfId="14044"/>
    <cellStyle name="Normal 4 5 9 2" xfId="14045"/>
    <cellStyle name="Normal 4 5 9 2 2" xfId="14046"/>
    <cellStyle name="Normal 4 5 9 2 3" xfId="14047"/>
    <cellStyle name="Normal 4 5 9 3" xfId="14048"/>
    <cellStyle name="Normal 4 5 9 4" xfId="14049"/>
    <cellStyle name="Normal 4 5 9 5" xfId="14050"/>
    <cellStyle name="Normal 4 6" xfId="14051"/>
    <cellStyle name="Normal 4 6 2" xfId="14052"/>
    <cellStyle name="Normal 4 6 2 2" xfId="14053"/>
    <cellStyle name="Normal 4 6 2 2 2" xfId="14054"/>
    <cellStyle name="Normal 4 6 2 2 2 2" xfId="14055"/>
    <cellStyle name="Normal 4 6 2 2 2 3" xfId="14056"/>
    <cellStyle name="Normal 4 6 2 2 3" xfId="14057"/>
    <cellStyle name="Normal 4 6 2 2 3 2" xfId="34800"/>
    <cellStyle name="Normal 4 6 2 2 4" xfId="14058"/>
    <cellStyle name="Normal 4 6 2 2 5" xfId="14059"/>
    <cellStyle name="Normal 4 6 2 2 6" xfId="14060"/>
    <cellStyle name="Normal 4 6 2 3" xfId="14061"/>
    <cellStyle name="Normal 4 6 2 3 2" xfId="14062"/>
    <cellStyle name="Normal 4 6 2 3 3" xfId="14063"/>
    <cellStyle name="Normal 4 6 2 4" xfId="14064"/>
    <cellStyle name="Normal 4 6 2 4 2" xfId="33537"/>
    <cellStyle name="Normal 4 6 2 5" xfId="14065"/>
    <cellStyle name="Normal 4 6 2 6" xfId="14066"/>
    <cellStyle name="Normal 4 6 2 7" xfId="14067"/>
    <cellStyle name="Normal 4 6 3" xfId="14068"/>
    <cellStyle name="Normal 4 6 3 2" xfId="14069"/>
    <cellStyle name="Normal 4 6 3 2 2" xfId="14070"/>
    <cellStyle name="Normal 4 6 3 2 2 2" xfId="14071"/>
    <cellStyle name="Normal 4 6 3 2 2 3" xfId="14072"/>
    <cellStyle name="Normal 4 6 3 2 3" xfId="14073"/>
    <cellStyle name="Normal 4 6 3 2 3 2" xfId="34674"/>
    <cellStyle name="Normal 4 6 3 2 4" xfId="14074"/>
    <cellStyle name="Normal 4 6 3 2 5" xfId="14075"/>
    <cellStyle name="Normal 4 6 3 3" xfId="14076"/>
    <cellStyle name="Normal 4 6 3 3 2" xfId="14077"/>
    <cellStyle name="Normal 4 6 3 3 3" xfId="14078"/>
    <cellStyle name="Normal 4 6 3 4" xfId="14079"/>
    <cellStyle name="Normal 4 6 3 4 2" xfId="33538"/>
    <cellStyle name="Normal 4 6 3 5" xfId="14080"/>
    <cellStyle name="Normal 4 6 3 6" xfId="14081"/>
    <cellStyle name="Normal 4 6 3 7" xfId="14082"/>
    <cellStyle name="Normal 4 6 4" xfId="14083"/>
    <cellStyle name="Normal 4 6 4 2" xfId="14084"/>
    <cellStyle name="Normal 4 6 4 2 2" xfId="14085"/>
    <cellStyle name="Normal 4 6 4 2 3" xfId="14086"/>
    <cellStyle name="Normal 4 6 4 3" xfId="14087"/>
    <cellStyle name="Normal 4 6 4 3 2" xfId="34467"/>
    <cellStyle name="Normal 4 6 4 4" xfId="14088"/>
    <cellStyle name="Normal 4 6 4 5" xfId="14089"/>
    <cellStyle name="Normal 4 6 5" xfId="14090"/>
    <cellStyle name="Normal 4 6 5 2" xfId="14091"/>
    <cellStyle name="Normal 4 6 5 2 2" xfId="14092"/>
    <cellStyle name="Normal 4 6 5 2 3" xfId="14093"/>
    <cellStyle name="Normal 4 6 5 3" xfId="14094"/>
    <cellStyle name="Normal 4 6 5 4" xfId="14095"/>
    <cellStyle name="Normal 4 6 5 5" xfId="14096"/>
    <cellStyle name="Normal 4 6 6" xfId="14097"/>
    <cellStyle name="Normal 4 6 6 2" xfId="14098"/>
    <cellStyle name="Normal 4 6 6 3" xfId="14099"/>
    <cellStyle name="Normal 4 6 7" xfId="14100"/>
    <cellStyle name="Normal 4 6 7 2" xfId="33536"/>
    <cellStyle name="Normal 4 6 8" xfId="14101"/>
    <cellStyle name="Normal 4 6 8 2" xfId="14102"/>
    <cellStyle name="Normal 4 6 9" xfId="14103"/>
    <cellStyle name="Normal 4 7" xfId="14104"/>
    <cellStyle name="Normal 4 7 10" xfId="14105"/>
    <cellStyle name="Normal 4 7 2" xfId="14106"/>
    <cellStyle name="Normal 4 7 2 2" xfId="14107"/>
    <cellStyle name="Normal 4 7 2 2 2" xfId="14108"/>
    <cellStyle name="Normal 4 7 2 2 2 2" xfId="14109"/>
    <cellStyle name="Normal 4 7 2 2 2 3" xfId="14110"/>
    <cellStyle name="Normal 4 7 2 2 3" xfId="14111"/>
    <cellStyle name="Normal 4 7 2 2 3 2" xfId="34902"/>
    <cellStyle name="Normal 4 7 2 2 4" xfId="14112"/>
    <cellStyle name="Normal 4 7 2 2 5" xfId="14113"/>
    <cellStyle name="Normal 4 7 2 3" xfId="14114"/>
    <cellStyle name="Normal 4 7 2 3 2" xfId="14115"/>
    <cellStyle name="Normal 4 7 2 3 3" xfId="14116"/>
    <cellStyle name="Normal 4 7 2 4" xfId="14117"/>
    <cellStyle name="Normal 4 7 2 4 2" xfId="33540"/>
    <cellStyle name="Normal 4 7 2 5" xfId="14118"/>
    <cellStyle name="Normal 4 7 2 6" xfId="14119"/>
    <cellStyle name="Normal 4 7 2 7" xfId="14120"/>
    <cellStyle name="Normal 4 7 3" xfId="14121"/>
    <cellStyle name="Normal 4 7 3 2" xfId="14122"/>
    <cellStyle name="Normal 4 7 3 2 2" xfId="14123"/>
    <cellStyle name="Normal 4 7 3 2 3" xfId="14124"/>
    <cellStyle name="Normal 4 7 3 3" xfId="14125"/>
    <cellStyle name="Normal 4 7 3 4" xfId="14126"/>
    <cellStyle name="Normal 4 7 3 5" xfId="14127"/>
    <cellStyle name="Normal 4 7 4" xfId="14128"/>
    <cellStyle name="Normal 4 7 4 2" xfId="14129"/>
    <cellStyle name="Normal 4 7 4 2 2" xfId="14130"/>
    <cellStyle name="Normal 4 7 4 2 3" xfId="14131"/>
    <cellStyle name="Normal 4 7 4 3" xfId="14132"/>
    <cellStyle name="Normal 4 7 4 3 2" xfId="34903"/>
    <cellStyle name="Normal 4 7 4 4" xfId="14133"/>
    <cellStyle name="Normal 4 7 4 5" xfId="14134"/>
    <cellStyle name="Normal 4 7 5" xfId="14135"/>
    <cellStyle name="Normal 4 7 5 2" xfId="14136"/>
    <cellStyle name="Normal 4 7 5 2 2" xfId="14137"/>
    <cellStyle name="Normal 4 7 5 2 3" xfId="14138"/>
    <cellStyle name="Normal 4 7 5 3" xfId="14139"/>
    <cellStyle name="Normal 4 7 5 3 2" xfId="35075"/>
    <cellStyle name="Normal 4 7 5 4" xfId="14140"/>
    <cellStyle name="Normal 4 7 5 5" xfId="14141"/>
    <cellStyle name="Normal 4 7 6" xfId="14142"/>
    <cellStyle name="Normal 4 7 6 2" xfId="14143"/>
    <cellStyle name="Normal 4 7 6 3" xfId="14144"/>
    <cellStyle name="Normal 4 7 7" xfId="14145"/>
    <cellStyle name="Normal 4 7 7 2" xfId="33539"/>
    <cellStyle name="Normal 4 7 8" xfId="14146"/>
    <cellStyle name="Normal 4 7 9" xfId="14147"/>
    <cellStyle name="Normal 4 8" xfId="14148"/>
    <cellStyle name="Normal 4 8 10" xfId="14149"/>
    <cellStyle name="Normal 4 8 2" xfId="14150"/>
    <cellStyle name="Normal 4 8 2 2" xfId="14151"/>
    <cellStyle name="Normal 4 8 2 2 2" xfId="14152"/>
    <cellStyle name="Normal 4 8 2 2 2 2" xfId="14153"/>
    <cellStyle name="Normal 4 8 2 2 2 3" xfId="14154"/>
    <cellStyle name="Normal 4 8 2 2 3" xfId="14155"/>
    <cellStyle name="Normal 4 8 2 2 3 2" xfId="34913"/>
    <cellStyle name="Normal 4 8 2 2 4" xfId="14156"/>
    <cellStyle name="Normal 4 8 2 2 5" xfId="14157"/>
    <cellStyle name="Normal 4 8 2 3" xfId="14158"/>
    <cellStyle name="Normal 4 8 2 3 2" xfId="14159"/>
    <cellStyle name="Normal 4 8 2 3 3" xfId="14160"/>
    <cellStyle name="Normal 4 8 2 4" xfId="14161"/>
    <cellStyle name="Normal 4 8 2 4 2" xfId="33542"/>
    <cellStyle name="Normal 4 8 2 5" xfId="14162"/>
    <cellStyle name="Normal 4 8 2 6" xfId="14163"/>
    <cellStyle name="Normal 4 8 3" xfId="14164"/>
    <cellStyle name="Normal 4 8 3 2" xfId="14165"/>
    <cellStyle name="Normal 4 8 3 2 2" xfId="14166"/>
    <cellStyle name="Normal 4 8 3 2 3" xfId="14167"/>
    <cellStyle name="Normal 4 8 3 3" xfId="14168"/>
    <cellStyle name="Normal 4 8 3 4" xfId="14169"/>
    <cellStyle name="Normal 4 8 3 5" xfId="14170"/>
    <cellStyle name="Normal 4 8 4" xfId="14171"/>
    <cellStyle name="Normal 4 8 4 2" xfId="14172"/>
    <cellStyle name="Normal 4 8 4 2 2" xfId="14173"/>
    <cellStyle name="Normal 4 8 4 2 3" xfId="14174"/>
    <cellStyle name="Normal 4 8 4 3" xfId="14175"/>
    <cellStyle name="Normal 4 8 4 3 2" xfId="34675"/>
    <cellStyle name="Normal 4 8 4 4" xfId="14176"/>
    <cellStyle name="Normal 4 8 4 5" xfId="14177"/>
    <cellStyle name="Normal 4 8 5" xfId="14178"/>
    <cellStyle name="Normal 4 8 5 2" xfId="14179"/>
    <cellStyle name="Normal 4 8 5 2 2" xfId="14180"/>
    <cellStyle name="Normal 4 8 5 2 3" xfId="14181"/>
    <cellStyle name="Normal 4 8 5 3" xfId="14182"/>
    <cellStyle name="Normal 4 8 5 4" xfId="14183"/>
    <cellStyle name="Normal 4 8 5 5" xfId="14184"/>
    <cellStyle name="Normal 4 8 6" xfId="14185"/>
    <cellStyle name="Normal 4 8 6 2" xfId="14186"/>
    <cellStyle name="Normal 4 8 6 3" xfId="14187"/>
    <cellStyle name="Normal 4 8 7" xfId="14188"/>
    <cellStyle name="Normal 4 8 7 2" xfId="33541"/>
    <cellStyle name="Normal 4 8 8" xfId="14189"/>
    <cellStyle name="Normal 4 8 9" xfId="14190"/>
    <cellStyle name="Normal 4 9" xfId="14191"/>
    <cellStyle name="Normal 4 9 2" xfId="14192"/>
    <cellStyle name="Normal 4 9 2 2" xfId="14193"/>
    <cellStyle name="Normal 4 9 2 2 2" xfId="14194"/>
    <cellStyle name="Normal 4 9 2 2 3" xfId="14195"/>
    <cellStyle name="Normal 4 9 2 3" xfId="14196"/>
    <cellStyle name="Normal 4 9 2 4" xfId="14197"/>
    <cellStyle name="Normal 4 9 2 5" xfId="14198"/>
    <cellStyle name="Normal 4 9 3" xfId="14199"/>
    <cellStyle name="Normal 4 9 3 2" xfId="14200"/>
    <cellStyle name="Normal 4 9 3 2 2" xfId="14201"/>
    <cellStyle name="Normal 4 9 3 2 3" xfId="14202"/>
    <cellStyle name="Normal 4 9 3 3" xfId="14203"/>
    <cellStyle name="Normal 4 9 3 3 2" xfId="34581"/>
    <cellStyle name="Normal 4 9 3 4" xfId="14204"/>
    <cellStyle name="Normal 4 9 3 5" xfId="14205"/>
    <cellStyle name="Normal 4 9 4" xfId="14206"/>
    <cellStyle name="Normal 4 9 4 2" xfId="14207"/>
    <cellStyle name="Normal 4 9 4 3" xfId="14208"/>
    <cellStyle name="Normal 4 9 5" xfId="14209"/>
    <cellStyle name="Normal 4 9 5 2" xfId="33543"/>
    <cellStyle name="Normal 4 9 6" xfId="14210"/>
    <cellStyle name="Normal 4 9 7" xfId="14211"/>
    <cellStyle name="Normal 4 9 8" xfId="14212"/>
    <cellStyle name="Normal 4_For_Allens_Appendix" xfId="14213"/>
    <cellStyle name="Normal 5" xfId="14214"/>
    <cellStyle name="Normal 5 10" xfId="14215"/>
    <cellStyle name="Normal 5 10 2" xfId="14216"/>
    <cellStyle name="Normal 5 10 2 2" xfId="14217"/>
    <cellStyle name="Normal 5 10 2 2 2" xfId="14218"/>
    <cellStyle name="Normal 5 10 2 2 2 2" xfId="14219"/>
    <cellStyle name="Normal 5 10 2 2 2 3" xfId="14220"/>
    <cellStyle name="Normal 5 10 2 2 3" xfId="14221"/>
    <cellStyle name="Normal 5 10 2 2 3 2" xfId="34455"/>
    <cellStyle name="Normal 5 10 2 2 4" xfId="14222"/>
    <cellStyle name="Normal 5 10 2 2 5" xfId="14223"/>
    <cellStyle name="Normal 5 10 2 3" xfId="14224"/>
    <cellStyle name="Normal 5 10 2 3 2" xfId="14225"/>
    <cellStyle name="Normal 5 10 2 3 3" xfId="14226"/>
    <cellStyle name="Normal 5 10 2 4" xfId="14227"/>
    <cellStyle name="Normal 5 10 2 4 2" xfId="33545"/>
    <cellStyle name="Normal 5 10 2 5" xfId="14228"/>
    <cellStyle name="Normal 5 10 2 6" xfId="14229"/>
    <cellStyle name="Normal 5 10 3" xfId="14230"/>
    <cellStyle name="Normal 5 10 3 2" xfId="14231"/>
    <cellStyle name="Normal 5 10 3 2 2" xfId="14232"/>
    <cellStyle name="Normal 5 10 3 2 3" xfId="14233"/>
    <cellStyle name="Normal 5 10 3 3" xfId="14234"/>
    <cellStyle name="Normal 5 10 3 4" xfId="14235"/>
    <cellStyle name="Normal 5 10 3 5" xfId="14236"/>
    <cellStyle name="Normal 5 10 4" xfId="14237"/>
    <cellStyle name="Normal 5 10 4 2" xfId="14238"/>
    <cellStyle name="Normal 5 10 4 2 2" xfId="14239"/>
    <cellStyle name="Normal 5 10 4 2 3" xfId="14240"/>
    <cellStyle name="Normal 5 10 4 3" xfId="14241"/>
    <cellStyle name="Normal 5 10 4 3 2" xfId="14242"/>
    <cellStyle name="Normal 5 10 4 3 2 2" xfId="14243"/>
    <cellStyle name="Normal 5 10 4 3 2 3" xfId="14244"/>
    <cellStyle name="Normal 5 10 4 3 3" xfId="14245"/>
    <cellStyle name="Normal 5 10 4 3 3 2" xfId="34911"/>
    <cellStyle name="Normal 5 10 4 3 4" xfId="14246"/>
    <cellStyle name="Normal 5 10 4 3 5" xfId="14247"/>
    <cellStyle name="Normal 5 10 4 4" xfId="14248"/>
    <cellStyle name="Normal 5 10 4 5" xfId="14249"/>
    <cellStyle name="Normal 5 10 5" xfId="14250"/>
    <cellStyle name="Normal 5 10 5 2" xfId="14251"/>
    <cellStyle name="Normal 5 10 5 2 2" xfId="14252"/>
    <cellStyle name="Normal 5 10 5 2 3" xfId="14253"/>
    <cellStyle name="Normal 5 10 5 3" xfId="14254"/>
    <cellStyle name="Normal 5 10 5 3 2" xfId="34062"/>
    <cellStyle name="Normal 5 10 5 4" xfId="14255"/>
    <cellStyle name="Normal 5 10 5 5" xfId="14256"/>
    <cellStyle name="Normal 5 10 6" xfId="14257"/>
    <cellStyle name="Normal 5 10 6 2" xfId="33544"/>
    <cellStyle name="Normal 5 10 7" xfId="14258"/>
    <cellStyle name="Normal 5 10 8" xfId="14259"/>
    <cellStyle name="Normal 5 10 9" xfId="14260"/>
    <cellStyle name="Normal 5 11" xfId="14261"/>
    <cellStyle name="Normal 5 11 2" xfId="14262"/>
    <cellStyle name="Normal 5 11 2 2" xfId="14263"/>
    <cellStyle name="Normal 5 11 2 2 2" xfId="14264"/>
    <cellStyle name="Normal 5 11 2 2 2 2" xfId="14265"/>
    <cellStyle name="Normal 5 11 2 2 2 3" xfId="14266"/>
    <cellStyle name="Normal 5 11 2 2 3" xfId="14267"/>
    <cellStyle name="Normal 5 11 2 2 3 2" xfId="34582"/>
    <cellStyle name="Normal 5 11 2 2 4" xfId="14268"/>
    <cellStyle name="Normal 5 11 2 2 5" xfId="14269"/>
    <cellStyle name="Normal 5 11 2 3" xfId="14270"/>
    <cellStyle name="Normal 5 11 2 3 2" xfId="14271"/>
    <cellStyle name="Normal 5 11 2 3 3" xfId="14272"/>
    <cellStyle name="Normal 5 11 2 4" xfId="14273"/>
    <cellStyle name="Normal 5 11 2 4 2" xfId="33547"/>
    <cellStyle name="Normal 5 11 2 5" xfId="14274"/>
    <cellStyle name="Normal 5 11 2 6" xfId="14275"/>
    <cellStyle name="Normal 5 11 3" xfId="14276"/>
    <cellStyle name="Normal 5 11 3 2" xfId="14277"/>
    <cellStyle name="Normal 5 11 3 2 2" xfId="14278"/>
    <cellStyle name="Normal 5 11 3 2 3" xfId="14279"/>
    <cellStyle name="Normal 5 11 3 3" xfId="14280"/>
    <cellStyle name="Normal 5 11 3 4" xfId="14281"/>
    <cellStyle name="Normal 5 11 3 5" xfId="14282"/>
    <cellStyle name="Normal 5 11 4" xfId="14283"/>
    <cellStyle name="Normal 5 11 4 2" xfId="14284"/>
    <cellStyle name="Normal 5 11 4 2 2" xfId="14285"/>
    <cellStyle name="Normal 5 11 4 2 3" xfId="14286"/>
    <cellStyle name="Normal 5 11 4 3" xfId="14287"/>
    <cellStyle name="Normal 5 11 4 3 2" xfId="14288"/>
    <cellStyle name="Normal 5 11 4 3 2 2" xfId="14289"/>
    <cellStyle name="Normal 5 11 4 3 2 3" xfId="14290"/>
    <cellStyle name="Normal 5 11 4 3 3" xfId="14291"/>
    <cellStyle name="Normal 5 11 4 3 3 2" xfId="34892"/>
    <cellStyle name="Normal 5 11 4 3 4" xfId="14292"/>
    <cellStyle name="Normal 5 11 4 3 5" xfId="14293"/>
    <cellStyle name="Normal 5 11 4 4" xfId="14294"/>
    <cellStyle name="Normal 5 11 4 5" xfId="14295"/>
    <cellStyle name="Normal 5 11 5" xfId="14296"/>
    <cellStyle name="Normal 5 11 5 2" xfId="14297"/>
    <cellStyle name="Normal 5 11 5 2 2" xfId="14298"/>
    <cellStyle name="Normal 5 11 5 2 3" xfId="14299"/>
    <cellStyle name="Normal 5 11 5 3" xfId="14300"/>
    <cellStyle name="Normal 5 11 5 3 2" xfId="34063"/>
    <cellStyle name="Normal 5 11 5 4" xfId="14301"/>
    <cellStyle name="Normal 5 11 5 5" xfId="14302"/>
    <cellStyle name="Normal 5 11 6" xfId="14303"/>
    <cellStyle name="Normal 5 11 6 2" xfId="33546"/>
    <cellStyle name="Normal 5 11 7" xfId="14304"/>
    <cellStyle name="Normal 5 11 8" xfId="14305"/>
    <cellStyle name="Normal 5 11 9" xfId="14306"/>
    <cellStyle name="Normal 5 12" xfId="14307"/>
    <cellStyle name="Normal 5 12 2" xfId="14308"/>
    <cellStyle name="Normal 5 12 2 2" xfId="14309"/>
    <cellStyle name="Normal 5 12 2 2 2" xfId="14310"/>
    <cellStyle name="Normal 5 12 2 2 2 2" xfId="14311"/>
    <cellStyle name="Normal 5 12 2 2 2 3" xfId="14312"/>
    <cellStyle name="Normal 5 12 2 2 3" xfId="14313"/>
    <cellStyle name="Normal 5 12 2 2 3 2" xfId="34824"/>
    <cellStyle name="Normal 5 12 2 2 4" xfId="14314"/>
    <cellStyle name="Normal 5 12 2 2 5" xfId="14315"/>
    <cellStyle name="Normal 5 12 2 3" xfId="14316"/>
    <cellStyle name="Normal 5 12 2 3 2" xfId="14317"/>
    <cellStyle name="Normal 5 12 2 3 3" xfId="14318"/>
    <cellStyle name="Normal 5 12 2 4" xfId="14319"/>
    <cellStyle name="Normal 5 12 2 4 2" xfId="33549"/>
    <cellStyle name="Normal 5 12 2 5" xfId="14320"/>
    <cellStyle name="Normal 5 12 2 6" xfId="14321"/>
    <cellStyle name="Normal 5 12 3" xfId="14322"/>
    <cellStyle name="Normal 5 12 3 2" xfId="14323"/>
    <cellStyle name="Normal 5 12 3 2 2" xfId="14324"/>
    <cellStyle name="Normal 5 12 3 2 3" xfId="14325"/>
    <cellStyle name="Normal 5 12 3 3" xfId="14326"/>
    <cellStyle name="Normal 5 12 3 3 2" xfId="14327"/>
    <cellStyle name="Normal 5 12 3 3 2 2" xfId="14328"/>
    <cellStyle name="Normal 5 12 3 3 2 3" xfId="14329"/>
    <cellStyle name="Normal 5 12 3 3 3" xfId="14330"/>
    <cellStyle name="Normal 5 12 3 3 3 2" xfId="34825"/>
    <cellStyle name="Normal 5 12 3 3 4" xfId="14331"/>
    <cellStyle name="Normal 5 12 3 3 5" xfId="14332"/>
    <cellStyle name="Normal 5 12 3 4" xfId="14333"/>
    <cellStyle name="Normal 5 12 3 5" xfId="14334"/>
    <cellStyle name="Normal 5 12 4" xfId="14335"/>
    <cellStyle name="Normal 5 12 4 2" xfId="14336"/>
    <cellStyle name="Normal 5 12 4 2 2" xfId="14337"/>
    <cellStyle name="Normal 5 12 4 2 3" xfId="14338"/>
    <cellStyle name="Normal 5 12 4 3" xfId="14339"/>
    <cellStyle name="Normal 5 12 4 3 2" xfId="34064"/>
    <cellStyle name="Normal 5 12 4 4" xfId="14340"/>
    <cellStyle name="Normal 5 12 4 5" xfId="14341"/>
    <cellStyle name="Normal 5 12 5" xfId="14342"/>
    <cellStyle name="Normal 5 12 5 2" xfId="33548"/>
    <cellStyle name="Normal 5 12 6" xfId="14343"/>
    <cellStyle name="Normal 5 12 7" xfId="14344"/>
    <cellStyle name="Normal 5 12 8" xfId="14345"/>
    <cellStyle name="Normal 5 13" xfId="14346"/>
    <cellStyle name="Normal 5 13 10" xfId="14347"/>
    <cellStyle name="Normal 5 13 11" xfId="14348"/>
    <cellStyle name="Normal 5 13 2" xfId="14349"/>
    <cellStyle name="Normal 5 13 2 2" xfId="14350"/>
    <cellStyle name="Normal 5 13 2 2 2" xfId="14351"/>
    <cellStyle name="Normal 5 13 2 2 2 2" xfId="14352"/>
    <cellStyle name="Normal 5 13 2 2 2 3" xfId="14353"/>
    <cellStyle name="Normal 5 13 2 2 3" xfId="14354"/>
    <cellStyle name="Normal 5 13 2 2 3 2" xfId="34891"/>
    <cellStyle name="Normal 5 13 2 2 4" xfId="14355"/>
    <cellStyle name="Normal 5 13 2 2 5" xfId="14356"/>
    <cellStyle name="Normal 5 13 2 3" xfId="14357"/>
    <cellStyle name="Normal 5 13 2 3 2" xfId="14358"/>
    <cellStyle name="Normal 5 13 2 3 2 2" xfId="14359"/>
    <cellStyle name="Normal 5 13 2 3 2 3" xfId="14360"/>
    <cellStyle name="Normal 5 13 2 3 3" xfId="14361"/>
    <cellStyle name="Normal 5 13 2 3 3 2" xfId="35076"/>
    <cellStyle name="Normal 5 13 2 3 4" xfId="14362"/>
    <cellStyle name="Normal 5 13 2 3 5" xfId="14363"/>
    <cellStyle name="Normal 5 13 2 4" xfId="14364"/>
    <cellStyle name="Normal 5 13 2 4 2" xfId="14365"/>
    <cellStyle name="Normal 5 13 2 4 3" xfId="14366"/>
    <cellStyle name="Normal 5 13 2 5" xfId="14367"/>
    <cellStyle name="Normal 5 13 2 5 2" xfId="33551"/>
    <cellStyle name="Normal 5 13 2 6" xfId="14368"/>
    <cellStyle name="Normal 5 13 2 7" xfId="14369"/>
    <cellStyle name="Normal 5 13 2 8" xfId="14370"/>
    <cellStyle name="Normal 5 13 3" xfId="14371"/>
    <cellStyle name="Normal 5 13 3 2" xfId="14372"/>
    <cellStyle name="Normal 5 13 3 2 2" xfId="14373"/>
    <cellStyle name="Normal 5 13 3 2 2 2" xfId="14374"/>
    <cellStyle name="Normal 5 13 3 2 2 3" xfId="14375"/>
    <cellStyle name="Normal 5 13 3 2 3" xfId="14376"/>
    <cellStyle name="Normal 5 13 3 2 3 2" xfId="34969"/>
    <cellStyle name="Normal 5 13 3 2 4" xfId="14377"/>
    <cellStyle name="Normal 5 13 3 2 5" xfId="14378"/>
    <cellStyle name="Normal 5 13 3 3" xfId="14379"/>
    <cellStyle name="Normal 5 13 3 3 2" xfId="14380"/>
    <cellStyle name="Normal 5 13 3 3 2 2" xfId="14381"/>
    <cellStyle name="Normal 5 13 3 3 2 3" xfId="14382"/>
    <cellStyle name="Normal 5 13 3 3 3" xfId="14383"/>
    <cellStyle name="Normal 5 13 3 3 3 2" xfId="34583"/>
    <cellStyle name="Normal 5 13 3 3 4" xfId="14384"/>
    <cellStyle name="Normal 5 13 3 3 5" xfId="14385"/>
    <cellStyle name="Normal 5 13 3 4" xfId="14386"/>
    <cellStyle name="Normal 5 13 3 4 2" xfId="14387"/>
    <cellStyle name="Normal 5 13 3 4 3" xfId="14388"/>
    <cellStyle name="Normal 5 13 3 5" xfId="14389"/>
    <cellStyle name="Normal 5 13 3 5 2" xfId="33945"/>
    <cellStyle name="Normal 5 13 3 6" xfId="14390"/>
    <cellStyle name="Normal 5 13 3 7" xfId="14391"/>
    <cellStyle name="Normal 5 13 3 8" xfId="14392"/>
    <cellStyle name="Normal 5 13 4" xfId="14393"/>
    <cellStyle name="Normal 5 13 4 2" xfId="14394"/>
    <cellStyle name="Normal 5 13 4 2 2" xfId="14395"/>
    <cellStyle name="Normal 5 13 4 2 2 2" xfId="14396"/>
    <cellStyle name="Normal 5 13 4 2 2 3" xfId="14397"/>
    <cellStyle name="Normal 5 13 4 2 3" xfId="14398"/>
    <cellStyle name="Normal 5 13 4 2 3 2" xfId="35208"/>
    <cellStyle name="Normal 5 13 4 2 4" xfId="14399"/>
    <cellStyle name="Normal 5 13 4 2 5" xfId="14400"/>
    <cellStyle name="Normal 5 13 4 3" xfId="14401"/>
    <cellStyle name="Normal 5 13 4 3 2" xfId="14402"/>
    <cellStyle name="Normal 5 13 4 3 3" xfId="14403"/>
    <cellStyle name="Normal 5 13 4 4" xfId="14404"/>
    <cellStyle name="Normal 5 13 4 4 2" xfId="34065"/>
    <cellStyle name="Normal 5 13 4 5" xfId="14405"/>
    <cellStyle name="Normal 5 13 4 6" xfId="14406"/>
    <cellStyle name="Normal 5 13 4 7" xfId="14407"/>
    <cellStyle name="Normal 5 13 5" xfId="14408"/>
    <cellStyle name="Normal 5 13 5 2" xfId="14409"/>
    <cellStyle name="Normal 5 13 5 2 2" xfId="14410"/>
    <cellStyle name="Normal 5 13 5 2 3" xfId="14411"/>
    <cellStyle name="Normal 5 13 5 3" xfId="14412"/>
    <cellStyle name="Normal 5 13 5 3 2" xfId="35329"/>
    <cellStyle name="Normal 5 13 5 4" xfId="14413"/>
    <cellStyle name="Normal 5 13 5 5" xfId="14414"/>
    <cellStyle name="Normal 5 13 5 6" xfId="14415"/>
    <cellStyle name="Normal 5 13 6" xfId="14416"/>
    <cellStyle name="Normal 5 13 6 2" xfId="14417"/>
    <cellStyle name="Normal 5 13 6 2 2" xfId="14418"/>
    <cellStyle name="Normal 5 13 6 2 3" xfId="14419"/>
    <cellStyle name="Normal 5 13 6 3" xfId="14420"/>
    <cellStyle name="Normal 5 13 6 3 2" xfId="35271"/>
    <cellStyle name="Normal 5 13 6 4" xfId="14421"/>
    <cellStyle name="Normal 5 13 6 5" xfId="14422"/>
    <cellStyle name="Normal 5 13 6 6" xfId="14423"/>
    <cellStyle name="Normal 5 13 7" xfId="14424"/>
    <cellStyle name="Normal 5 13 7 2" xfId="14425"/>
    <cellStyle name="Normal 5 13 7 3" xfId="14426"/>
    <cellStyle name="Normal 5 13 8" xfId="14427"/>
    <cellStyle name="Normal 5 13 8 2" xfId="33550"/>
    <cellStyle name="Normal 5 13 9" xfId="14428"/>
    <cellStyle name="Normal 5 14" xfId="14429"/>
    <cellStyle name="Normal 5 14 2" xfId="14430"/>
    <cellStyle name="Normal 5 14 2 2" xfId="14431"/>
    <cellStyle name="Normal 5 14 2 2 2" xfId="14432"/>
    <cellStyle name="Normal 5 14 2 2 3" xfId="14433"/>
    <cellStyle name="Normal 5 14 2 3" xfId="14434"/>
    <cellStyle name="Normal 5 14 2 3 2" xfId="33946"/>
    <cellStyle name="Normal 5 14 2 4" xfId="14435"/>
    <cellStyle name="Normal 5 14 2 5" xfId="14436"/>
    <cellStyle name="Normal 5 14 2 6" xfId="14437"/>
    <cellStyle name="Normal 5 14 3" xfId="14438"/>
    <cellStyle name="Normal 5 14 3 2" xfId="14439"/>
    <cellStyle name="Normal 5 14 3 2 2" xfId="14440"/>
    <cellStyle name="Normal 5 14 3 2 2 2" xfId="14441"/>
    <cellStyle name="Normal 5 14 3 2 2 3" xfId="14442"/>
    <cellStyle name="Normal 5 14 3 2 3" xfId="14443"/>
    <cellStyle name="Normal 5 14 3 2 3 2" xfId="35218"/>
    <cellStyle name="Normal 5 14 3 2 4" xfId="14444"/>
    <cellStyle name="Normal 5 14 3 2 5" xfId="14445"/>
    <cellStyle name="Normal 5 14 3 3" xfId="14446"/>
    <cellStyle name="Normal 5 14 3 4" xfId="14447"/>
    <cellStyle name="Normal 5 14 3 5" xfId="14448"/>
    <cellStyle name="Normal 5 14 4" xfId="14449"/>
    <cellStyle name="Normal 5 14 4 2" xfId="14450"/>
    <cellStyle name="Normal 5 14 4 2 2" xfId="14451"/>
    <cellStyle name="Normal 5 14 4 2 3" xfId="14452"/>
    <cellStyle name="Normal 5 14 4 3" xfId="14453"/>
    <cellStyle name="Normal 5 14 4 3 2" xfId="35050"/>
    <cellStyle name="Normal 5 14 4 4" xfId="14454"/>
    <cellStyle name="Normal 5 14 4 5" xfId="14455"/>
    <cellStyle name="Normal 5 14 4 6" xfId="14456"/>
    <cellStyle name="Normal 5 14 5" xfId="14457"/>
    <cellStyle name="Normal 5 14 5 2" xfId="14458"/>
    <cellStyle name="Normal 5 14 5 2 2" xfId="14459"/>
    <cellStyle name="Normal 5 14 5 2 3" xfId="14460"/>
    <cellStyle name="Normal 5 14 5 3" xfId="14461"/>
    <cellStyle name="Normal 5 14 5 3 2" xfId="35077"/>
    <cellStyle name="Normal 5 14 5 4" xfId="14462"/>
    <cellStyle name="Normal 5 14 5 5" xfId="14463"/>
    <cellStyle name="Normal 5 14 5 6" xfId="14464"/>
    <cellStyle name="Normal 5 14 6" xfId="14465"/>
    <cellStyle name="Normal 5 14 6 2" xfId="14466"/>
    <cellStyle name="Normal 5 14 6 2 2" xfId="14467"/>
    <cellStyle name="Normal 5 14 6 2 3" xfId="14468"/>
    <cellStyle name="Normal 5 14 6 3" xfId="14469"/>
    <cellStyle name="Normal 5 14 6 3 2" xfId="35078"/>
    <cellStyle name="Normal 5 14 6 4" xfId="14470"/>
    <cellStyle name="Normal 5 14 6 5" xfId="14471"/>
    <cellStyle name="Normal 5 14 6 6" xfId="14472"/>
    <cellStyle name="Normal 5 14 7" xfId="14473"/>
    <cellStyle name="Normal 5 14 8" xfId="14474"/>
    <cellStyle name="Normal 5 14 9" xfId="14475"/>
    <cellStyle name="Normal 5 15" xfId="14476"/>
    <cellStyle name="Normal 5 15 2" xfId="14477"/>
    <cellStyle name="Normal 5 15 2 2" xfId="14478"/>
    <cellStyle name="Normal 5 15 2 2 2" xfId="14479"/>
    <cellStyle name="Normal 5 15 2 2 3" xfId="14480"/>
    <cellStyle name="Normal 5 15 2 3" xfId="14481"/>
    <cellStyle name="Normal 5 15 2 4" xfId="14482"/>
    <cellStyle name="Normal 5 15 2 5" xfId="14483"/>
    <cellStyle name="Normal 5 15 3" xfId="14484"/>
    <cellStyle name="Normal 5 15 4" xfId="14485"/>
    <cellStyle name="Normal 5 15 5" xfId="14486"/>
    <cellStyle name="Normal 5 16" xfId="14487"/>
    <cellStyle name="Normal 5 16 2" xfId="14488"/>
    <cellStyle name="Normal 5 16 2 2" xfId="14489"/>
    <cellStyle name="Normal 5 16 2 2 2" xfId="14490"/>
    <cellStyle name="Normal 5 16 2 2 3" xfId="14491"/>
    <cellStyle name="Normal 5 16 2 3" xfId="14492"/>
    <cellStyle name="Normal 5 16 2 3 2" xfId="34108"/>
    <cellStyle name="Normal 5 16 2 4" xfId="14493"/>
    <cellStyle name="Normal 5 16 2 5" xfId="14494"/>
    <cellStyle name="Normal 5 16 3" xfId="14495"/>
    <cellStyle name="Normal 5 16 4" xfId="14496"/>
    <cellStyle name="Normal 5 16 5" xfId="14497"/>
    <cellStyle name="Normal 5 17" xfId="14498"/>
    <cellStyle name="Normal 5 17 2" xfId="14499"/>
    <cellStyle name="Normal 5 17 3" xfId="14500"/>
    <cellStyle name="Normal 5 18" xfId="14501"/>
    <cellStyle name="Normal 5 18 2" xfId="14502"/>
    <cellStyle name="Normal 5 18 2 2" xfId="14503"/>
    <cellStyle name="Normal 5 18 2 3" xfId="14504"/>
    <cellStyle name="Normal 5 18 3" xfId="14505"/>
    <cellStyle name="Normal 5 18 4" xfId="14506"/>
    <cellStyle name="Normal 5 18 5" xfId="14507"/>
    <cellStyle name="Normal 5 19" xfId="14508"/>
    <cellStyle name="Normal 5 19 2" xfId="14509"/>
    <cellStyle name="Normal 5 19 2 2" xfId="14510"/>
    <cellStyle name="Normal 5 19 2 3" xfId="14511"/>
    <cellStyle name="Normal 5 19 3" xfId="14512"/>
    <cellStyle name="Normal 5 19 4" xfId="14513"/>
    <cellStyle name="Normal 5 19 5" xfId="14514"/>
    <cellStyle name="Normal 5 2" xfId="14515"/>
    <cellStyle name="Normal 5 2 10" xfId="14516"/>
    <cellStyle name="Normal 5 2 10 10" xfId="14517"/>
    <cellStyle name="Normal 5 2 10 10 2" xfId="33552"/>
    <cellStyle name="Normal 5 2 10 11" xfId="14518"/>
    <cellStyle name="Normal 5 2 10 12" xfId="14519"/>
    <cellStyle name="Normal 5 2 10 13" xfId="14520"/>
    <cellStyle name="Normal 5 2 10 2" xfId="14521"/>
    <cellStyle name="Normal 5 2 10 2 10" xfId="14522"/>
    <cellStyle name="Normal 5 2 10 2 11" xfId="14523"/>
    <cellStyle name="Normal 5 2 10 2 2" xfId="14524"/>
    <cellStyle name="Normal 5 2 10 2 2 2" xfId="14525"/>
    <cellStyle name="Normal 5 2 10 2 2 2 2" xfId="14526"/>
    <cellStyle name="Normal 5 2 10 2 2 2 2 2" xfId="14527"/>
    <cellStyle name="Normal 5 2 10 2 2 2 2 3" xfId="14528"/>
    <cellStyle name="Normal 5 2 10 2 2 2 3" xfId="14529"/>
    <cellStyle name="Normal 5 2 10 2 2 2 3 2" xfId="34970"/>
    <cellStyle name="Normal 5 2 10 2 2 2 4" xfId="14530"/>
    <cellStyle name="Normal 5 2 10 2 2 2 5" xfId="14531"/>
    <cellStyle name="Normal 5 2 10 2 2 3" xfId="14532"/>
    <cellStyle name="Normal 5 2 10 2 2 3 2" xfId="14533"/>
    <cellStyle name="Normal 5 2 10 2 2 3 2 2" xfId="14534"/>
    <cellStyle name="Normal 5 2 10 2 2 3 2 3" xfId="14535"/>
    <cellStyle name="Normal 5 2 10 2 2 3 3" xfId="14536"/>
    <cellStyle name="Normal 5 2 10 2 2 3 3 2" xfId="34211"/>
    <cellStyle name="Normal 5 2 10 2 2 3 4" xfId="14537"/>
    <cellStyle name="Normal 5 2 10 2 2 3 5" xfId="14538"/>
    <cellStyle name="Normal 5 2 10 2 2 4" xfId="14539"/>
    <cellStyle name="Normal 5 2 10 2 2 4 2" xfId="14540"/>
    <cellStyle name="Normal 5 2 10 2 2 4 3" xfId="14541"/>
    <cellStyle name="Normal 5 2 10 2 2 5" xfId="14542"/>
    <cellStyle name="Normal 5 2 10 2 2 5 2" xfId="33948"/>
    <cellStyle name="Normal 5 2 10 2 2 6" xfId="14543"/>
    <cellStyle name="Normal 5 2 10 2 2 7" xfId="14544"/>
    <cellStyle name="Normal 5 2 10 2 2 8" xfId="14545"/>
    <cellStyle name="Normal 5 2 10 2 3" xfId="14546"/>
    <cellStyle name="Normal 5 2 10 2 3 2" xfId="14547"/>
    <cellStyle name="Normal 5 2 10 2 3 2 2" xfId="14548"/>
    <cellStyle name="Normal 5 2 10 2 3 2 2 2" xfId="14549"/>
    <cellStyle name="Normal 5 2 10 2 3 2 2 3" xfId="14550"/>
    <cellStyle name="Normal 5 2 10 2 3 2 3" xfId="14551"/>
    <cellStyle name="Normal 5 2 10 2 3 2 3 2" xfId="35079"/>
    <cellStyle name="Normal 5 2 10 2 3 2 4" xfId="14552"/>
    <cellStyle name="Normal 5 2 10 2 3 2 5" xfId="14553"/>
    <cellStyle name="Normal 5 2 10 2 3 3" xfId="14554"/>
    <cellStyle name="Normal 5 2 10 2 3 3 2" xfId="14555"/>
    <cellStyle name="Normal 5 2 10 2 3 3 3" xfId="14556"/>
    <cellStyle name="Normal 5 2 10 2 3 4" xfId="14557"/>
    <cellStyle name="Normal 5 2 10 2 3 4 2" xfId="34067"/>
    <cellStyle name="Normal 5 2 10 2 3 5" xfId="14558"/>
    <cellStyle name="Normal 5 2 10 2 3 6" xfId="14559"/>
    <cellStyle name="Normal 5 2 10 2 3 7" xfId="14560"/>
    <cellStyle name="Normal 5 2 10 2 4" xfId="14561"/>
    <cellStyle name="Normal 5 2 10 2 4 2" xfId="14562"/>
    <cellStyle name="Normal 5 2 10 2 4 2 2" xfId="14563"/>
    <cellStyle name="Normal 5 2 10 2 4 2 3" xfId="14564"/>
    <cellStyle name="Normal 5 2 10 2 4 3" xfId="14565"/>
    <cellStyle name="Normal 5 2 10 2 4 3 2" xfId="35209"/>
    <cellStyle name="Normal 5 2 10 2 4 4" xfId="14566"/>
    <cellStyle name="Normal 5 2 10 2 4 5" xfId="14567"/>
    <cellStyle name="Normal 5 2 10 2 4 6" xfId="14568"/>
    <cellStyle name="Normal 5 2 10 2 5" xfId="14569"/>
    <cellStyle name="Normal 5 2 10 2 5 2" xfId="14570"/>
    <cellStyle name="Normal 5 2 10 2 5 2 2" xfId="14571"/>
    <cellStyle name="Normal 5 2 10 2 5 2 3" xfId="14572"/>
    <cellStyle name="Normal 5 2 10 2 5 3" xfId="14573"/>
    <cellStyle name="Normal 5 2 10 2 5 3 2" xfId="35330"/>
    <cellStyle name="Normal 5 2 10 2 5 4" xfId="14574"/>
    <cellStyle name="Normal 5 2 10 2 5 5" xfId="14575"/>
    <cellStyle name="Normal 5 2 10 2 5 6" xfId="14576"/>
    <cellStyle name="Normal 5 2 10 2 6" xfId="14577"/>
    <cellStyle name="Normal 5 2 10 2 6 2" xfId="14578"/>
    <cellStyle name="Normal 5 2 10 2 6 2 2" xfId="14579"/>
    <cellStyle name="Normal 5 2 10 2 6 2 3" xfId="14580"/>
    <cellStyle name="Normal 5 2 10 2 6 3" xfId="14581"/>
    <cellStyle name="Normal 5 2 10 2 6 3 2" xfId="35272"/>
    <cellStyle name="Normal 5 2 10 2 6 4" xfId="14582"/>
    <cellStyle name="Normal 5 2 10 2 6 5" xfId="14583"/>
    <cellStyle name="Normal 5 2 10 2 6 6" xfId="14584"/>
    <cellStyle name="Normal 5 2 10 2 7" xfId="14585"/>
    <cellStyle name="Normal 5 2 10 2 7 2" xfId="14586"/>
    <cellStyle name="Normal 5 2 10 2 7 3" xfId="14587"/>
    <cellStyle name="Normal 5 2 10 2 8" xfId="14588"/>
    <cellStyle name="Normal 5 2 10 2 8 2" xfId="33553"/>
    <cellStyle name="Normal 5 2 10 2 9" xfId="14589"/>
    <cellStyle name="Normal 5 2 10 3" xfId="14590"/>
    <cellStyle name="Normal 5 2 10 3 10" xfId="14591"/>
    <cellStyle name="Normal 5 2 10 3 11" xfId="14592"/>
    <cellStyle name="Normal 5 2 10 3 2" xfId="14593"/>
    <cellStyle name="Normal 5 2 10 3 2 2" xfId="14594"/>
    <cellStyle name="Normal 5 2 10 3 2 2 2" xfId="14595"/>
    <cellStyle name="Normal 5 2 10 3 2 2 3" xfId="14596"/>
    <cellStyle name="Normal 5 2 10 3 2 3" xfId="14597"/>
    <cellStyle name="Normal 5 2 10 3 2 3 2" xfId="34971"/>
    <cellStyle name="Normal 5 2 10 3 2 4" xfId="14598"/>
    <cellStyle name="Normal 5 2 10 3 2 5" xfId="14599"/>
    <cellStyle name="Normal 5 2 10 3 2 6" xfId="14600"/>
    <cellStyle name="Normal 5 2 10 3 3" xfId="14601"/>
    <cellStyle name="Normal 5 2 10 3 3 2" xfId="14602"/>
    <cellStyle name="Normal 5 2 10 3 3 2 2" xfId="14603"/>
    <cellStyle name="Normal 5 2 10 3 3 2 2 2" xfId="14604"/>
    <cellStyle name="Normal 5 2 10 3 3 2 2 3" xfId="14605"/>
    <cellStyle name="Normal 5 2 10 3 3 2 3" xfId="14606"/>
    <cellStyle name="Normal 5 2 10 3 3 2 3 2" xfId="35080"/>
    <cellStyle name="Normal 5 2 10 3 3 2 4" xfId="14607"/>
    <cellStyle name="Normal 5 2 10 3 3 2 5" xfId="14608"/>
    <cellStyle name="Normal 5 2 10 3 3 3" xfId="14609"/>
    <cellStyle name="Normal 5 2 10 3 3 3 2" xfId="14610"/>
    <cellStyle name="Normal 5 2 10 3 3 3 3" xfId="14611"/>
    <cellStyle name="Normal 5 2 10 3 3 4" xfId="14612"/>
    <cellStyle name="Normal 5 2 10 3 3 4 2" xfId="34212"/>
    <cellStyle name="Normal 5 2 10 3 3 5" xfId="14613"/>
    <cellStyle name="Normal 5 2 10 3 3 6" xfId="14614"/>
    <cellStyle name="Normal 5 2 10 3 3 7" xfId="14615"/>
    <cellStyle name="Normal 5 2 10 3 4" xfId="14616"/>
    <cellStyle name="Normal 5 2 10 3 4 2" xfId="14617"/>
    <cellStyle name="Normal 5 2 10 3 4 2 2" xfId="14618"/>
    <cellStyle name="Normal 5 2 10 3 4 2 3" xfId="14619"/>
    <cellStyle name="Normal 5 2 10 3 4 3" xfId="14620"/>
    <cellStyle name="Normal 5 2 10 3 4 3 2" xfId="35081"/>
    <cellStyle name="Normal 5 2 10 3 4 4" xfId="14621"/>
    <cellStyle name="Normal 5 2 10 3 4 5" xfId="14622"/>
    <cellStyle name="Normal 5 2 10 3 4 6" xfId="14623"/>
    <cellStyle name="Normal 5 2 10 3 5" xfId="14624"/>
    <cellStyle name="Normal 5 2 10 3 5 2" xfId="14625"/>
    <cellStyle name="Normal 5 2 10 3 5 2 2" xfId="14626"/>
    <cellStyle name="Normal 5 2 10 3 5 2 3" xfId="14627"/>
    <cellStyle name="Normal 5 2 10 3 5 3" xfId="14628"/>
    <cellStyle name="Normal 5 2 10 3 5 3 2" xfId="35082"/>
    <cellStyle name="Normal 5 2 10 3 5 4" xfId="14629"/>
    <cellStyle name="Normal 5 2 10 3 5 5" xfId="14630"/>
    <cellStyle name="Normal 5 2 10 3 5 6" xfId="14631"/>
    <cellStyle name="Normal 5 2 10 3 6" xfId="14632"/>
    <cellStyle name="Normal 5 2 10 3 6 2" xfId="14633"/>
    <cellStyle name="Normal 5 2 10 3 6 2 2" xfId="14634"/>
    <cellStyle name="Normal 5 2 10 3 6 2 3" xfId="14635"/>
    <cellStyle name="Normal 5 2 10 3 6 3" xfId="14636"/>
    <cellStyle name="Normal 5 2 10 3 6 3 2" xfId="35273"/>
    <cellStyle name="Normal 5 2 10 3 6 4" xfId="14637"/>
    <cellStyle name="Normal 5 2 10 3 6 5" xfId="14638"/>
    <cellStyle name="Normal 5 2 10 3 6 6" xfId="14639"/>
    <cellStyle name="Normal 5 2 10 3 7" xfId="14640"/>
    <cellStyle name="Normal 5 2 10 3 7 2" xfId="14641"/>
    <cellStyle name="Normal 5 2 10 3 7 3" xfId="14642"/>
    <cellStyle name="Normal 5 2 10 3 8" xfId="14643"/>
    <cellStyle name="Normal 5 2 10 3 8 2" xfId="33949"/>
    <cellStyle name="Normal 5 2 10 3 9" xfId="14644"/>
    <cellStyle name="Normal 5 2 10 4" xfId="14645"/>
    <cellStyle name="Normal 5 2 10 4 2" xfId="14646"/>
    <cellStyle name="Normal 5 2 10 4 2 2" xfId="14647"/>
    <cellStyle name="Normal 5 2 10 4 2 3" xfId="14648"/>
    <cellStyle name="Normal 5 2 10 4 3" xfId="14649"/>
    <cellStyle name="Normal 5 2 10 4 3 2" xfId="33947"/>
    <cellStyle name="Normal 5 2 10 4 4" xfId="14650"/>
    <cellStyle name="Normal 5 2 10 4 5" xfId="14651"/>
    <cellStyle name="Normal 5 2 10 4 6" xfId="14652"/>
    <cellStyle name="Normal 5 2 10 5" xfId="14653"/>
    <cellStyle name="Normal 5 2 10 5 2" xfId="14654"/>
    <cellStyle name="Normal 5 2 10 5 2 2" xfId="14655"/>
    <cellStyle name="Normal 5 2 10 5 2 2 2" xfId="14656"/>
    <cellStyle name="Normal 5 2 10 5 2 2 3" xfId="14657"/>
    <cellStyle name="Normal 5 2 10 5 2 3" xfId="14658"/>
    <cellStyle name="Normal 5 2 10 5 2 3 2" xfId="35334"/>
    <cellStyle name="Normal 5 2 10 5 2 4" xfId="14659"/>
    <cellStyle name="Normal 5 2 10 5 2 5" xfId="14660"/>
    <cellStyle name="Normal 5 2 10 5 3" xfId="14661"/>
    <cellStyle name="Normal 5 2 10 5 3 2" xfId="14662"/>
    <cellStyle name="Normal 5 2 10 5 3 3" xfId="14663"/>
    <cellStyle name="Normal 5 2 10 5 4" xfId="14664"/>
    <cellStyle name="Normal 5 2 10 5 4 2" xfId="34066"/>
    <cellStyle name="Normal 5 2 10 5 5" xfId="14665"/>
    <cellStyle name="Normal 5 2 10 5 6" xfId="14666"/>
    <cellStyle name="Normal 5 2 10 5 7" xfId="14667"/>
    <cellStyle name="Normal 5 2 10 6" xfId="14668"/>
    <cellStyle name="Normal 5 2 10 6 2" xfId="14669"/>
    <cellStyle name="Normal 5 2 10 6 2 2" xfId="14670"/>
    <cellStyle name="Normal 5 2 10 6 2 3" xfId="14671"/>
    <cellStyle name="Normal 5 2 10 6 3" xfId="14672"/>
    <cellStyle name="Normal 5 2 10 6 3 2" xfId="35309"/>
    <cellStyle name="Normal 5 2 10 6 4" xfId="14673"/>
    <cellStyle name="Normal 5 2 10 6 5" xfId="14674"/>
    <cellStyle name="Normal 5 2 10 6 6" xfId="14675"/>
    <cellStyle name="Normal 5 2 10 7" xfId="14676"/>
    <cellStyle name="Normal 5 2 10 7 2" xfId="14677"/>
    <cellStyle name="Normal 5 2 10 7 2 2" xfId="14678"/>
    <cellStyle name="Normal 5 2 10 7 2 3" xfId="14679"/>
    <cellStyle name="Normal 5 2 10 7 3" xfId="14680"/>
    <cellStyle name="Normal 5 2 10 7 3 2" xfId="35213"/>
    <cellStyle name="Normal 5 2 10 7 4" xfId="14681"/>
    <cellStyle name="Normal 5 2 10 7 5" xfId="14682"/>
    <cellStyle name="Normal 5 2 10 7 6" xfId="14683"/>
    <cellStyle name="Normal 5 2 10 8" xfId="14684"/>
    <cellStyle name="Normal 5 2 10 8 2" xfId="14685"/>
    <cellStyle name="Normal 5 2 10 8 2 2" xfId="14686"/>
    <cellStyle name="Normal 5 2 10 8 2 3" xfId="14687"/>
    <cellStyle name="Normal 5 2 10 8 3" xfId="14688"/>
    <cellStyle name="Normal 5 2 10 8 3 2" xfId="35083"/>
    <cellStyle name="Normal 5 2 10 8 4" xfId="14689"/>
    <cellStyle name="Normal 5 2 10 8 5" xfId="14690"/>
    <cellStyle name="Normal 5 2 10 8 6" xfId="14691"/>
    <cellStyle name="Normal 5 2 10 9" xfId="14692"/>
    <cellStyle name="Normal 5 2 10 9 2" xfId="14693"/>
    <cellStyle name="Normal 5 2 10 9 3" xfId="14694"/>
    <cellStyle name="Normal 5 2 11" xfId="14695"/>
    <cellStyle name="Normal 5 2 11 10" xfId="14696"/>
    <cellStyle name="Normal 5 2 11 11" xfId="14697"/>
    <cellStyle name="Normal 5 2 11 2" xfId="14698"/>
    <cellStyle name="Normal 5 2 11 2 2" xfId="14699"/>
    <cellStyle name="Normal 5 2 11 2 2 2" xfId="14700"/>
    <cellStyle name="Normal 5 2 11 2 2 2 2" xfId="14701"/>
    <cellStyle name="Normal 5 2 11 2 2 2 3" xfId="14702"/>
    <cellStyle name="Normal 5 2 11 2 2 3" xfId="14703"/>
    <cellStyle name="Normal 5 2 11 2 2 3 2" xfId="34491"/>
    <cellStyle name="Normal 5 2 11 2 2 4" xfId="14704"/>
    <cellStyle name="Normal 5 2 11 2 2 5" xfId="14705"/>
    <cellStyle name="Normal 5 2 11 2 3" xfId="14706"/>
    <cellStyle name="Normal 5 2 11 2 3 2" xfId="14707"/>
    <cellStyle name="Normal 5 2 11 2 3 2 2" xfId="14708"/>
    <cellStyle name="Normal 5 2 11 2 3 2 3" xfId="14709"/>
    <cellStyle name="Normal 5 2 11 2 3 3" xfId="14710"/>
    <cellStyle name="Normal 5 2 11 2 3 3 2" xfId="35274"/>
    <cellStyle name="Normal 5 2 11 2 3 4" xfId="14711"/>
    <cellStyle name="Normal 5 2 11 2 3 5" xfId="14712"/>
    <cellStyle name="Normal 5 2 11 2 4" xfId="14713"/>
    <cellStyle name="Normal 5 2 11 2 4 2" xfId="14714"/>
    <cellStyle name="Normal 5 2 11 2 4 3" xfId="14715"/>
    <cellStyle name="Normal 5 2 11 2 5" xfId="14716"/>
    <cellStyle name="Normal 5 2 11 2 5 2" xfId="33555"/>
    <cellStyle name="Normal 5 2 11 2 6" xfId="14717"/>
    <cellStyle name="Normal 5 2 11 2 7" xfId="14718"/>
    <cellStyle name="Normal 5 2 11 2 8" xfId="14719"/>
    <cellStyle name="Normal 5 2 11 3" xfId="14720"/>
    <cellStyle name="Normal 5 2 11 3 2" xfId="14721"/>
    <cellStyle name="Normal 5 2 11 3 2 2" xfId="14722"/>
    <cellStyle name="Normal 5 2 11 3 2 2 2" xfId="14723"/>
    <cellStyle name="Normal 5 2 11 3 2 2 3" xfId="14724"/>
    <cellStyle name="Normal 5 2 11 3 2 3" xfId="14725"/>
    <cellStyle name="Normal 5 2 11 3 2 3 2" xfId="34972"/>
    <cellStyle name="Normal 5 2 11 3 2 4" xfId="14726"/>
    <cellStyle name="Normal 5 2 11 3 2 5" xfId="14727"/>
    <cellStyle name="Normal 5 2 11 3 3" xfId="14728"/>
    <cellStyle name="Normal 5 2 11 3 3 2" xfId="14729"/>
    <cellStyle name="Normal 5 2 11 3 3 2 2" xfId="14730"/>
    <cellStyle name="Normal 5 2 11 3 3 2 3" xfId="14731"/>
    <cellStyle name="Normal 5 2 11 3 3 3" xfId="14732"/>
    <cellStyle name="Normal 5 2 11 3 3 3 2" xfId="34584"/>
    <cellStyle name="Normal 5 2 11 3 3 4" xfId="14733"/>
    <cellStyle name="Normal 5 2 11 3 3 5" xfId="14734"/>
    <cellStyle name="Normal 5 2 11 3 4" xfId="14735"/>
    <cellStyle name="Normal 5 2 11 3 4 2" xfId="14736"/>
    <cellStyle name="Normal 5 2 11 3 4 3" xfId="14737"/>
    <cellStyle name="Normal 5 2 11 3 5" xfId="14738"/>
    <cellStyle name="Normal 5 2 11 3 5 2" xfId="33950"/>
    <cellStyle name="Normal 5 2 11 3 6" xfId="14739"/>
    <cellStyle name="Normal 5 2 11 3 7" xfId="14740"/>
    <cellStyle name="Normal 5 2 11 3 8" xfId="14741"/>
    <cellStyle name="Normal 5 2 11 4" xfId="14742"/>
    <cellStyle name="Normal 5 2 11 4 2" xfId="14743"/>
    <cellStyle name="Normal 5 2 11 4 2 2" xfId="14744"/>
    <cellStyle name="Normal 5 2 11 4 2 2 2" xfId="14745"/>
    <cellStyle name="Normal 5 2 11 4 2 2 3" xfId="14746"/>
    <cellStyle name="Normal 5 2 11 4 2 3" xfId="14747"/>
    <cellStyle name="Normal 5 2 11 4 2 3 2" xfId="35331"/>
    <cellStyle name="Normal 5 2 11 4 2 4" xfId="14748"/>
    <cellStyle name="Normal 5 2 11 4 2 5" xfId="14749"/>
    <cellStyle name="Normal 5 2 11 4 3" xfId="14750"/>
    <cellStyle name="Normal 5 2 11 4 3 2" xfId="14751"/>
    <cellStyle name="Normal 5 2 11 4 3 3" xfId="14752"/>
    <cellStyle name="Normal 5 2 11 4 4" xfId="14753"/>
    <cellStyle name="Normal 5 2 11 4 4 2" xfId="34068"/>
    <cellStyle name="Normal 5 2 11 4 5" xfId="14754"/>
    <cellStyle name="Normal 5 2 11 4 6" xfId="14755"/>
    <cellStyle name="Normal 5 2 11 4 7" xfId="14756"/>
    <cellStyle name="Normal 5 2 11 5" xfId="14757"/>
    <cellStyle name="Normal 5 2 11 5 2" xfId="14758"/>
    <cellStyle name="Normal 5 2 11 5 2 2" xfId="14759"/>
    <cellStyle name="Normal 5 2 11 5 2 3" xfId="14760"/>
    <cellStyle name="Normal 5 2 11 5 3" xfId="14761"/>
    <cellStyle name="Normal 5 2 11 5 3 2" xfId="35275"/>
    <cellStyle name="Normal 5 2 11 5 4" xfId="14762"/>
    <cellStyle name="Normal 5 2 11 5 5" xfId="14763"/>
    <cellStyle name="Normal 5 2 11 5 6" xfId="14764"/>
    <cellStyle name="Normal 5 2 11 6" xfId="14765"/>
    <cellStyle name="Normal 5 2 11 6 2" xfId="14766"/>
    <cellStyle name="Normal 5 2 11 6 2 2" xfId="14767"/>
    <cellStyle name="Normal 5 2 11 6 2 3" xfId="14768"/>
    <cellStyle name="Normal 5 2 11 6 3" xfId="14769"/>
    <cellStyle name="Normal 5 2 11 6 3 2" xfId="35214"/>
    <cellStyle name="Normal 5 2 11 6 4" xfId="14770"/>
    <cellStyle name="Normal 5 2 11 6 5" xfId="14771"/>
    <cellStyle name="Normal 5 2 11 6 6" xfId="14772"/>
    <cellStyle name="Normal 5 2 11 7" xfId="14773"/>
    <cellStyle name="Normal 5 2 11 7 2" xfId="14774"/>
    <cellStyle name="Normal 5 2 11 7 3" xfId="14775"/>
    <cellStyle name="Normal 5 2 11 8" xfId="14776"/>
    <cellStyle name="Normal 5 2 11 8 2" xfId="33554"/>
    <cellStyle name="Normal 5 2 11 9" xfId="14777"/>
    <cellStyle name="Normal 5 2 12" xfId="14778"/>
    <cellStyle name="Normal 5 2 12 10" xfId="14779"/>
    <cellStyle name="Normal 5 2 12 11" xfId="14780"/>
    <cellStyle name="Normal 5 2 12 2" xfId="14781"/>
    <cellStyle name="Normal 5 2 12 2 2" xfId="14782"/>
    <cellStyle name="Normal 5 2 12 2 2 2" xfId="14783"/>
    <cellStyle name="Normal 5 2 12 2 2 2 2" xfId="14784"/>
    <cellStyle name="Normal 5 2 12 2 2 2 3" xfId="14785"/>
    <cellStyle name="Normal 5 2 12 2 2 3" xfId="14786"/>
    <cellStyle name="Normal 5 2 12 2 2 3 2" xfId="34452"/>
    <cellStyle name="Normal 5 2 12 2 2 4" xfId="14787"/>
    <cellStyle name="Normal 5 2 12 2 2 5" xfId="14788"/>
    <cellStyle name="Normal 5 2 12 2 3" xfId="14789"/>
    <cellStyle name="Normal 5 2 12 2 3 2" xfId="14790"/>
    <cellStyle name="Normal 5 2 12 2 3 2 2" xfId="14791"/>
    <cellStyle name="Normal 5 2 12 2 3 2 3" xfId="14792"/>
    <cellStyle name="Normal 5 2 12 2 3 3" xfId="14793"/>
    <cellStyle name="Normal 5 2 12 2 3 3 2" xfId="35084"/>
    <cellStyle name="Normal 5 2 12 2 3 4" xfId="14794"/>
    <cellStyle name="Normal 5 2 12 2 3 5" xfId="14795"/>
    <cellStyle name="Normal 5 2 12 2 4" xfId="14796"/>
    <cellStyle name="Normal 5 2 12 2 4 2" xfId="14797"/>
    <cellStyle name="Normal 5 2 12 2 4 3" xfId="14798"/>
    <cellStyle name="Normal 5 2 12 2 5" xfId="14799"/>
    <cellStyle name="Normal 5 2 12 2 5 2" xfId="33557"/>
    <cellStyle name="Normal 5 2 12 2 6" xfId="14800"/>
    <cellStyle name="Normal 5 2 12 2 7" xfId="14801"/>
    <cellStyle name="Normal 5 2 12 2 8" xfId="14802"/>
    <cellStyle name="Normal 5 2 12 3" xfId="14803"/>
    <cellStyle name="Normal 5 2 12 3 2" xfId="14804"/>
    <cellStyle name="Normal 5 2 12 3 2 2" xfId="14805"/>
    <cellStyle name="Normal 5 2 12 3 2 2 2" xfId="14806"/>
    <cellStyle name="Normal 5 2 12 3 2 2 3" xfId="14807"/>
    <cellStyle name="Normal 5 2 12 3 2 3" xfId="14808"/>
    <cellStyle name="Normal 5 2 12 3 2 3 2" xfId="34973"/>
    <cellStyle name="Normal 5 2 12 3 2 4" xfId="14809"/>
    <cellStyle name="Normal 5 2 12 3 2 5" xfId="14810"/>
    <cellStyle name="Normal 5 2 12 3 3" xfId="14811"/>
    <cellStyle name="Normal 5 2 12 3 3 2" xfId="14812"/>
    <cellStyle name="Normal 5 2 12 3 3 2 2" xfId="14813"/>
    <cellStyle name="Normal 5 2 12 3 3 2 3" xfId="14814"/>
    <cellStyle name="Normal 5 2 12 3 3 3" xfId="14815"/>
    <cellStyle name="Normal 5 2 12 3 3 3 2" xfId="34468"/>
    <cellStyle name="Normal 5 2 12 3 3 4" xfId="14816"/>
    <cellStyle name="Normal 5 2 12 3 3 5" xfId="14817"/>
    <cellStyle name="Normal 5 2 12 3 4" xfId="14818"/>
    <cellStyle name="Normal 5 2 12 3 4 2" xfId="14819"/>
    <cellStyle name="Normal 5 2 12 3 4 3" xfId="14820"/>
    <cellStyle name="Normal 5 2 12 3 5" xfId="14821"/>
    <cellStyle name="Normal 5 2 12 3 5 2" xfId="33951"/>
    <cellStyle name="Normal 5 2 12 3 6" xfId="14822"/>
    <cellStyle name="Normal 5 2 12 3 7" xfId="14823"/>
    <cellStyle name="Normal 5 2 12 3 8" xfId="14824"/>
    <cellStyle name="Normal 5 2 12 4" xfId="14825"/>
    <cellStyle name="Normal 5 2 12 4 2" xfId="14826"/>
    <cellStyle name="Normal 5 2 12 4 2 2" xfId="14827"/>
    <cellStyle name="Normal 5 2 12 4 2 2 2" xfId="14828"/>
    <cellStyle name="Normal 5 2 12 4 2 2 3" xfId="14829"/>
    <cellStyle name="Normal 5 2 12 4 2 3" xfId="14830"/>
    <cellStyle name="Normal 5 2 12 4 2 3 2" xfId="35310"/>
    <cellStyle name="Normal 5 2 12 4 2 4" xfId="14831"/>
    <cellStyle name="Normal 5 2 12 4 2 5" xfId="14832"/>
    <cellStyle name="Normal 5 2 12 4 3" xfId="14833"/>
    <cellStyle name="Normal 5 2 12 4 3 2" xfId="14834"/>
    <cellStyle name="Normal 5 2 12 4 3 3" xfId="14835"/>
    <cellStyle name="Normal 5 2 12 4 4" xfId="14836"/>
    <cellStyle name="Normal 5 2 12 4 4 2" xfId="34069"/>
    <cellStyle name="Normal 5 2 12 4 5" xfId="14837"/>
    <cellStyle name="Normal 5 2 12 4 6" xfId="14838"/>
    <cellStyle name="Normal 5 2 12 4 7" xfId="14839"/>
    <cellStyle name="Normal 5 2 12 5" xfId="14840"/>
    <cellStyle name="Normal 5 2 12 5 2" xfId="14841"/>
    <cellStyle name="Normal 5 2 12 5 2 2" xfId="14842"/>
    <cellStyle name="Normal 5 2 12 5 2 3" xfId="14843"/>
    <cellStyle name="Normal 5 2 12 5 3" xfId="14844"/>
    <cellStyle name="Normal 5 2 12 5 3 2" xfId="35085"/>
    <cellStyle name="Normal 5 2 12 5 4" xfId="14845"/>
    <cellStyle name="Normal 5 2 12 5 5" xfId="14846"/>
    <cellStyle name="Normal 5 2 12 5 6" xfId="14847"/>
    <cellStyle name="Normal 5 2 12 6" xfId="14848"/>
    <cellStyle name="Normal 5 2 12 6 2" xfId="14849"/>
    <cellStyle name="Normal 5 2 12 6 2 2" xfId="14850"/>
    <cellStyle name="Normal 5 2 12 6 2 3" xfId="14851"/>
    <cellStyle name="Normal 5 2 12 6 3" xfId="14852"/>
    <cellStyle name="Normal 5 2 12 6 3 2" xfId="35086"/>
    <cellStyle name="Normal 5 2 12 6 4" xfId="14853"/>
    <cellStyle name="Normal 5 2 12 6 5" xfId="14854"/>
    <cellStyle name="Normal 5 2 12 6 6" xfId="14855"/>
    <cellStyle name="Normal 5 2 12 7" xfId="14856"/>
    <cellStyle name="Normal 5 2 12 7 2" xfId="14857"/>
    <cellStyle name="Normal 5 2 12 7 3" xfId="14858"/>
    <cellStyle name="Normal 5 2 12 8" xfId="14859"/>
    <cellStyle name="Normal 5 2 12 8 2" xfId="33556"/>
    <cellStyle name="Normal 5 2 12 9" xfId="14860"/>
    <cellStyle name="Normal 5 2 13" xfId="14861"/>
    <cellStyle name="Normal 5 2 13 10" xfId="14862"/>
    <cellStyle name="Normal 5 2 13 11" xfId="14863"/>
    <cellStyle name="Normal 5 2 13 2" xfId="14864"/>
    <cellStyle name="Normal 5 2 13 2 2" xfId="14865"/>
    <cellStyle name="Normal 5 2 13 2 2 2" xfId="14866"/>
    <cellStyle name="Normal 5 2 13 2 2 2 2" xfId="14867"/>
    <cellStyle name="Normal 5 2 13 2 2 2 3" xfId="14868"/>
    <cellStyle name="Normal 5 2 13 2 2 3" xfId="14869"/>
    <cellStyle name="Normal 5 2 13 2 2 3 2" xfId="34585"/>
    <cellStyle name="Normal 5 2 13 2 2 4" xfId="14870"/>
    <cellStyle name="Normal 5 2 13 2 2 5" xfId="14871"/>
    <cellStyle name="Normal 5 2 13 2 3" xfId="14872"/>
    <cellStyle name="Normal 5 2 13 2 3 2" xfId="14873"/>
    <cellStyle name="Normal 5 2 13 2 3 2 2" xfId="14874"/>
    <cellStyle name="Normal 5 2 13 2 3 2 3" xfId="14875"/>
    <cellStyle name="Normal 5 2 13 2 3 3" xfId="14876"/>
    <cellStyle name="Normal 5 2 13 2 3 3 2" xfId="35276"/>
    <cellStyle name="Normal 5 2 13 2 3 4" xfId="14877"/>
    <cellStyle name="Normal 5 2 13 2 3 5" xfId="14878"/>
    <cellStyle name="Normal 5 2 13 2 4" xfId="14879"/>
    <cellStyle name="Normal 5 2 13 2 4 2" xfId="14880"/>
    <cellStyle name="Normal 5 2 13 2 4 3" xfId="14881"/>
    <cellStyle name="Normal 5 2 13 2 5" xfId="14882"/>
    <cellStyle name="Normal 5 2 13 2 5 2" xfId="33559"/>
    <cellStyle name="Normal 5 2 13 2 6" xfId="14883"/>
    <cellStyle name="Normal 5 2 13 2 7" xfId="14884"/>
    <cellStyle name="Normal 5 2 13 2 8" xfId="14885"/>
    <cellStyle name="Normal 5 2 13 3" xfId="14886"/>
    <cellStyle name="Normal 5 2 13 3 2" xfId="14887"/>
    <cellStyle name="Normal 5 2 13 3 2 2" xfId="14888"/>
    <cellStyle name="Normal 5 2 13 3 2 2 2" xfId="14889"/>
    <cellStyle name="Normal 5 2 13 3 2 2 3" xfId="14890"/>
    <cellStyle name="Normal 5 2 13 3 2 3" xfId="14891"/>
    <cellStyle name="Normal 5 2 13 3 2 3 2" xfId="34974"/>
    <cellStyle name="Normal 5 2 13 3 2 4" xfId="14892"/>
    <cellStyle name="Normal 5 2 13 3 2 5" xfId="14893"/>
    <cellStyle name="Normal 5 2 13 3 3" xfId="14894"/>
    <cellStyle name="Normal 5 2 13 3 3 2" xfId="14895"/>
    <cellStyle name="Normal 5 2 13 3 3 2 2" xfId="14896"/>
    <cellStyle name="Normal 5 2 13 3 3 2 3" xfId="14897"/>
    <cellStyle name="Normal 5 2 13 3 3 3" xfId="14898"/>
    <cellStyle name="Normal 5 2 13 3 3 3 2" xfId="34586"/>
    <cellStyle name="Normal 5 2 13 3 3 4" xfId="14899"/>
    <cellStyle name="Normal 5 2 13 3 3 5" xfId="14900"/>
    <cellStyle name="Normal 5 2 13 3 4" xfId="14901"/>
    <cellStyle name="Normal 5 2 13 3 4 2" xfId="14902"/>
    <cellStyle name="Normal 5 2 13 3 4 3" xfId="14903"/>
    <cellStyle name="Normal 5 2 13 3 5" xfId="14904"/>
    <cellStyle name="Normal 5 2 13 3 5 2" xfId="33952"/>
    <cellStyle name="Normal 5 2 13 3 6" xfId="14905"/>
    <cellStyle name="Normal 5 2 13 3 7" xfId="14906"/>
    <cellStyle name="Normal 5 2 13 3 8" xfId="14907"/>
    <cellStyle name="Normal 5 2 13 4" xfId="14908"/>
    <cellStyle name="Normal 5 2 13 4 2" xfId="14909"/>
    <cellStyle name="Normal 5 2 13 4 2 2" xfId="14910"/>
    <cellStyle name="Normal 5 2 13 4 2 2 2" xfId="14911"/>
    <cellStyle name="Normal 5 2 13 4 2 2 3" xfId="14912"/>
    <cellStyle name="Normal 5 2 13 4 2 3" xfId="14913"/>
    <cellStyle name="Normal 5 2 13 4 2 3 2" xfId="35305"/>
    <cellStyle name="Normal 5 2 13 4 2 4" xfId="14914"/>
    <cellStyle name="Normal 5 2 13 4 2 5" xfId="14915"/>
    <cellStyle name="Normal 5 2 13 4 3" xfId="14916"/>
    <cellStyle name="Normal 5 2 13 4 3 2" xfId="14917"/>
    <cellStyle name="Normal 5 2 13 4 3 3" xfId="14918"/>
    <cellStyle name="Normal 5 2 13 4 4" xfId="14919"/>
    <cellStyle name="Normal 5 2 13 4 4 2" xfId="34070"/>
    <cellStyle name="Normal 5 2 13 4 5" xfId="14920"/>
    <cellStyle name="Normal 5 2 13 4 6" xfId="14921"/>
    <cellStyle name="Normal 5 2 13 4 7" xfId="14922"/>
    <cellStyle name="Normal 5 2 13 5" xfId="14923"/>
    <cellStyle name="Normal 5 2 13 5 2" xfId="14924"/>
    <cellStyle name="Normal 5 2 13 5 2 2" xfId="14925"/>
    <cellStyle name="Normal 5 2 13 5 2 3" xfId="14926"/>
    <cellStyle name="Normal 5 2 13 5 3" xfId="14927"/>
    <cellStyle name="Normal 5 2 13 5 3 2" xfId="35206"/>
    <cellStyle name="Normal 5 2 13 5 4" xfId="14928"/>
    <cellStyle name="Normal 5 2 13 5 5" xfId="14929"/>
    <cellStyle name="Normal 5 2 13 5 6" xfId="14930"/>
    <cellStyle name="Normal 5 2 13 6" xfId="14931"/>
    <cellStyle name="Normal 5 2 13 6 2" xfId="14932"/>
    <cellStyle name="Normal 5 2 13 6 2 2" xfId="14933"/>
    <cellStyle name="Normal 5 2 13 6 2 3" xfId="14934"/>
    <cellStyle name="Normal 5 2 13 6 3" xfId="14935"/>
    <cellStyle name="Normal 5 2 13 6 3 2" xfId="35328"/>
    <cellStyle name="Normal 5 2 13 6 4" xfId="14936"/>
    <cellStyle name="Normal 5 2 13 6 5" xfId="14937"/>
    <cellStyle name="Normal 5 2 13 6 6" xfId="14938"/>
    <cellStyle name="Normal 5 2 13 7" xfId="14939"/>
    <cellStyle name="Normal 5 2 13 7 2" xfId="14940"/>
    <cellStyle name="Normal 5 2 13 7 3" xfId="14941"/>
    <cellStyle name="Normal 5 2 13 8" xfId="14942"/>
    <cellStyle name="Normal 5 2 13 8 2" xfId="33558"/>
    <cellStyle name="Normal 5 2 13 9" xfId="14943"/>
    <cellStyle name="Normal 5 2 14" xfId="14944"/>
    <cellStyle name="Normal 5 2 14 10" xfId="14945"/>
    <cellStyle name="Normal 5 2 14 11" xfId="14946"/>
    <cellStyle name="Normal 5 2 14 2" xfId="14947"/>
    <cellStyle name="Normal 5 2 14 2 2" xfId="14948"/>
    <cellStyle name="Normal 5 2 14 2 2 2" xfId="14949"/>
    <cellStyle name="Normal 5 2 14 2 2 2 2" xfId="14950"/>
    <cellStyle name="Normal 5 2 14 2 2 2 3" xfId="14951"/>
    <cellStyle name="Normal 5 2 14 2 2 3" xfId="14952"/>
    <cellStyle name="Normal 5 2 14 2 2 3 2" xfId="34450"/>
    <cellStyle name="Normal 5 2 14 2 2 4" xfId="14953"/>
    <cellStyle name="Normal 5 2 14 2 2 5" xfId="14954"/>
    <cellStyle name="Normal 5 2 14 2 3" xfId="14955"/>
    <cellStyle name="Normal 5 2 14 2 3 2" xfId="14956"/>
    <cellStyle name="Normal 5 2 14 2 3 2 2" xfId="14957"/>
    <cellStyle name="Normal 5 2 14 2 3 2 3" xfId="14958"/>
    <cellStyle name="Normal 5 2 14 2 3 3" xfId="14959"/>
    <cellStyle name="Normal 5 2 14 2 3 3 2" xfId="35212"/>
    <cellStyle name="Normal 5 2 14 2 3 4" xfId="14960"/>
    <cellStyle name="Normal 5 2 14 2 3 5" xfId="14961"/>
    <cellStyle name="Normal 5 2 14 2 4" xfId="14962"/>
    <cellStyle name="Normal 5 2 14 2 4 2" xfId="14963"/>
    <cellStyle name="Normal 5 2 14 2 4 3" xfId="14964"/>
    <cellStyle name="Normal 5 2 14 2 5" xfId="14965"/>
    <cellStyle name="Normal 5 2 14 2 5 2" xfId="33561"/>
    <cellStyle name="Normal 5 2 14 2 6" xfId="14966"/>
    <cellStyle name="Normal 5 2 14 2 7" xfId="14967"/>
    <cellStyle name="Normal 5 2 14 2 8" xfId="14968"/>
    <cellStyle name="Normal 5 2 14 3" xfId="14969"/>
    <cellStyle name="Normal 5 2 14 3 2" xfId="14970"/>
    <cellStyle name="Normal 5 2 14 3 2 2" xfId="14971"/>
    <cellStyle name="Normal 5 2 14 3 2 2 2" xfId="14972"/>
    <cellStyle name="Normal 5 2 14 3 2 2 3" xfId="14973"/>
    <cellStyle name="Normal 5 2 14 3 2 3" xfId="14974"/>
    <cellStyle name="Normal 5 2 14 3 2 3 2" xfId="34975"/>
    <cellStyle name="Normal 5 2 14 3 2 4" xfId="14975"/>
    <cellStyle name="Normal 5 2 14 3 2 5" xfId="14976"/>
    <cellStyle name="Normal 5 2 14 3 3" xfId="14977"/>
    <cellStyle name="Normal 5 2 14 3 3 2" xfId="14978"/>
    <cellStyle name="Normal 5 2 14 3 3 2 2" xfId="14979"/>
    <cellStyle name="Normal 5 2 14 3 3 2 3" xfId="14980"/>
    <cellStyle name="Normal 5 2 14 3 3 3" xfId="14981"/>
    <cellStyle name="Normal 5 2 14 3 3 3 2" xfId="34181"/>
    <cellStyle name="Normal 5 2 14 3 3 4" xfId="14982"/>
    <cellStyle name="Normal 5 2 14 3 3 5" xfId="14983"/>
    <cellStyle name="Normal 5 2 14 3 4" xfId="14984"/>
    <cellStyle name="Normal 5 2 14 3 4 2" xfId="14985"/>
    <cellStyle name="Normal 5 2 14 3 4 3" xfId="14986"/>
    <cellStyle name="Normal 5 2 14 3 5" xfId="14987"/>
    <cellStyle name="Normal 5 2 14 3 5 2" xfId="33953"/>
    <cellStyle name="Normal 5 2 14 3 6" xfId="14988"/>
    <cellStyle name="Normal 5 2 14 3 7" xfId="14989"/>
    <cellStyle name="Normal 5 2 14 3 8" xfId="14990"/>
    <cellStyle name="Normal 5 2 14 4" xfId="14991"/>
    <cellStyle name="Normal 5 2 14 4 2" xfId="14992"/>
    <cellStyle name="Normal 5 2 14 4 2 2" xfId="14993"/>
    <cellStyle name="Normal 5 2 14 4 2 2 2" xfId="14994"/>
    <cellStyle name="Normal 5 2 14 4 2 2 3" xfId="14995"/>
    <cellStyle name="Normal 5 2 14 4 2 3" xfId="14996"/>
    <cellStyle name="Normal 5 2 14 4 2 3 2" xfId="35087"/>
    <cellStyle name="Normal 5 2 14 4 2 4" xfId="14997"/>
    <cellStyle name="Normal 5 2 14 4 2 5" xfId="14998"/>
    <cellStyle name="Normal 5 2 14 4 3" xfId="14999"/>
    <cellStyle name="Normal 5 2 14 4 3 2" xfId="15000"/>
    <cellStyle name="Normal 5 2 14 4 3 3" xfId="15001"/>
    <cellStyle name="Normal 5 2 14 4 4" xfId="15002"/>
    <cellStyle name="Normal 5 2 14 4 4 2" xfId="34071"/>
    <cellStyle name="Normal 5 2 14 4 5" xfId="15003"/>
    <cellStyle name="Normal 5 2 14 4 6" xfId="15004"/>
    <cellStyle name="Normal 5 2 14 4 7" xfId="15005"/>
    <cellStyle name="Normal 5 2 14 5" xfId="15006"/>
    <cellStyle name="Normal 5 2 14 5 2" xfId="15007"/>
    <cellStyle name="Normal 5 2 14 5 2 2" xfId="15008"/>
    <cellStyle name="Normal 5 2 14 5 2 3" xfId="15009"/>
    <cellStyle name="Normal 5 2 14 5 3" xfId="15010"/>
    <cellStyle name="Normal 5 2 14 5 3 2" xfId="35088"/>
    <cellStyle name="Normal 5 2 14 5 4" xfId="15011"/>
    <cellStyle name="Normal 5 2 14 5 5" xfId="15012"/>
    <cellStyle name="Normal 5 2 14 5 6" xfId="15013"/>
    <cellStyle name="Normal 5 2 14 6" xfId="15014"/>
    <cellStyle name="Normal 5 2 14 6 2" xfId="15015"/>
    <cellStyle name="Normal 5 2 14 6 2 2" xfId="15016"/>
    <cellStyle name="Normal 5 2 14 6 2 3" xfId="15017"/>
    <cellStyle name="Normal 5 2 14 6 3" xfId="15018"/>
    <cellStyle name="Normal 5 2 14 6 3 2" xfId="35242"/>
    <cellStyle name="Normal 5 2 14 6 4" xfId="15019"/>
    <cellStyle name="Normal 5 2 14 6 5" xfId="15020"/>
    <cellStyle name="Normal 5 2 14 6 6" xfId="15021"/>
    <cellStyle name="Normal 5 2 14 7" xfId="15022"/>
    <cellStyle name="Normal 5 2 14 7 2" xfId="15023"/>
    <cellStyle name="Normal 5 2 14 7 3" xfId="15024"/>
    <cellStyle name="Normal 5 2 14 8" xfId="15025"/>
    <cellStyle name="Normal 5 2 14 8 2" xfId="33560"/>
    <cellStyle name="Normal 5 2 14 9" xfId="15026"/>
    <cellStyle name="Normal 5 2 15" xfId="15027"/>
    <cellStyle name="Normal 5 2 15 10" xfId="15028"/>
    <cellStyle name="Normal 5 2 15 11" xfId="15029"/>
    <cellStyle name="Normal 5 2 15 2" xfId="15030"/>
    <cellStyle name="Normal 5 2 15 2 2" xfId="15031"/>
    <cellStyle name="Normal 5 2 15 2 2 2" xfId="15032"/>
    <cellStyle name="Normal 5 2 15 2 2 2 2" xfId="15033"/>
    <cellStyle name="Normal 5 2 15 2 2 2 3" xfId="15034"/>
    <cellStyle name="Normal 5 2 15 2 2 3" xfId="15035"/>
    <cellStyle name="Normal 5 2 15 2 2 3 2" xfId="34187"/>
    <cellStyle name="Normal 5 2 15 2 2 4" xfId="15036"/>
    <cellStyle name="Normal 5 2 15 2 2 5" xfId="15037"/>
    <cellStyle name="Normal 5 2 15 2 3" xfId="15038"/>
    <cellStyle name="Normal 5 2 15 2 3 2" xfId="15039"/>
    <cellStyle name="Normal 5 2 15 2 3 2 2" xfId="15040"/>
    <cellStyle name="Normal 5 2 15 2 3 2 3" xfId="15041"/>
    <cellStyle name="Normal 5 2 15 2 3 3" xfId="15042"/>
    <cellStyle name="Normal 5 2 15 2 3 3 2" xfId="35333"/>
    <cellStyle name="Normal 5 2 15 2 3 4" xfId="15043"/>
    <cellStyle name="Normal 5 2 15 2 3 5" xfId="15044"/>
    <cellStyle name="Normal 5 2 15 2 4" xfId="15045"/>
    <cellStyle name="Normal 5 2 15 2 4 2" xfId="15046"/>
    <cellStyle name="Normal 5 2 15 2 4 3" xfId="15047"/>
    <cellStyle name="Normal 5 2 15 2 5" xfId="15048"/>
    <cellStyle name="Normal 5 2 15 2 5 2" xfId="33563"/>
    <cellStyle name="Normal 5 2 15 2 6" xfId="15049"/>
    <cellStyle name="Normal 5 2 15 2 7" xfId="15050"/>
    <cellStyle name="Normal 5 2 15 2 8" xfId="15051"/>
    <cellStyle name="Normal 5 2 15 3" xfId="15052"/>
    <cellStyle name="Normal 5 2 15 3 2" xfId="15053"/>
    <cellStyle name="Normal 5 2 15 3 2 2" xfId="15054"/>
    <cellStyle name="Normal 5 2 15 3 2 2 2" xfId="15055"/>
    <cellStyle name="Normal 5 2 15 3 2 2 3" xfId="15056"/>
    <cellStyle name="Normal 5 2 15 3 2 3" xfId="15057"/>
    <cellStyle name="Normal 5 2 15 3 2 3 2" xfId="34976"/>
    <cellStyle name="Normal 5 2 15 3 2 4" xfId="15058"/>
    <cellStyle name="Normal 5 2 15 3 2 5" xfId="15059"/>
    <cellStyle name="Normal 5 2 15 3 3" xfId="15060"/>
    <cellStyle name="Normal 5 2 15 3 3 2" xfId="15061"/>
    <cellStyle name="Normal 5 2 15 3 3 2 2" xfId="15062"/>
    <cellStyle name="Normal 5 2 15 3 3 2 3" xfId="15063"/>
    <cellStyle name="Normal 5 2 15 3 3 3" xfId="15064"/>
    <cellStyle name="Normal 5 2 15 3 3 3 2" xfId="34190"/>
    <cellStyle name="Normal 5 2 15 3 3 4" xfId="15065"/>
    <cellStyle name="Normal 5 2 15 3 3 5" xfId="15066"/>
    <cellStyle name="Normal 5 2 15 3 4" xfId="15067"/>
    <cellStyle name="Normal 5 2 15 3 4 2" xfId="15068"/>
    <cellStyle name="Normal 5 2 15 3 4 3" xfId="15069"/>
    <cellStyle name="Normal 5 2 15 3 5" xfId="15070"/>
    <cellStyle name="Normal 5 2 15 3 5 2" xfId="33954"/>
    <cellStyle name="Normal 5 2 15 3 6" xfId="15071"/>
    <cellStyle name="Normal 5 2 15 3 7" xfId="15072"/>
    <cellStyle name="Normal 5 2 15 3 8" xfId="15073"/>
    <cellStyle name="Normal 5 2 15 4" xfId="15074"/>
    <cellStyle name="Normal 5 2 15 4 2" xfId="15075"/>
    <cellStyle name="Normal 5 2 15 4 2 2" xfId="15076"/>
    <cellStyle name="Normal 5 2 15 4 2 2 2" xfId="15077"/>
    <cellStyle name="Normal 5 2 15 4 2 2 3" xfId="15078"/>
    <cellStyle name="Normal 5 2 15 4 2 3" xfId="15079"/>
    <cellStyle name="Normal 5 2 15 4 2 3 2" xfId="35215"/>
    <cellStyle name="Normal 5 2 15 4 2 4" xfId="15080"/>
    <cellStyle name="Normal 5 2 15 4 2 5" xfId="15081"/>
    <cellStyle name="Normal 5 2 15 4 3" xfId="15082"/>
    <cellStyle name="Normal 5 2 15 4 3 2" xfId="15083"/>
    <cellStyle name="Normal 5 2 15 4 3 3" xfId="15084"/>
    <cellStyle name="Normal 5 2 15 4 4" xfId="15085"/>
    <cellStyle name="Normal 5 2 15 4 4 2" xfId="34072"/>
    <cellStyle name="Normal 5 2 15 4 5" xfId="15086"/>
    <cellStyle name="Normal 5 2 15 4 6" xfId="15087"/>
    <cellStyle name="Normal 5 2 15 4 7" xfId="15088"/>
    <cellStyle name="Normal 5 2 15 5" xfId="15089"/>
    <cellStyle name="Normal 5 2 15 5 2" xfId="15090"/>
    <cellStyle name="Normal 5 2 15 5 2 2" xfId="15091"/>
    <cellStyle name="Normal 5 2 15 5 2 3" xfId="15092"/>
    <cellStyle name="Normal 5 2 15 5 3" xfId="15093"/>
    <cellStyle name="Normal 5 2 15 5 3 2" xfId="35089"/>
    <cellStyle name="Normal 5 2 15 5 4" xfId="15094"/>
    <cellStyle name="Normal 5 2 15 5 5" xfId="15095"/>
    <cellStyle name="Normal 5 2 15 5 6" xfId="15096"/>
    <cellStyle name="Normal 5 2 15 6" xfId="15097"/>
    <cellStyle name="Normal 5 2 15 6 2" xfId="15098"/>
    <cellStyle name="Normal 5 2 15 6 2 2" xfId="15099"/>
    <cellStyle name="Normal 5 2 15 6 2 3" xfId="15100"/>
    <cellStyle name="Normal 5 2 15 6 3" xfId="15101"/>
    <cellStyle name="Normal 5 2 15 6 3 2" xfId="35090"/>
    <cellStyle name="Normal 5 2 15 6 4" xfId="15102"/>
    <cellStyle name="Normal 5 2 15 6 5" xfId="15103"/>
    <cellStyle name="Normal 5 2 15 6 6" xfId="15104"/>
    <cellStyle name="Normal 5 2 15 7" xfId="15105"/>
    <cellStyle name="Normal 5 2 15 7 2" xfId="15106"/>
    <cellStyle name="Normal 5 2 15 7 3" xfId="15107"/>
    <cellStyle name="Normal 5 2 15 8" xfId="15108"/>
    <cellStyle name="Normal 5 2 15 8 2" xfId="33562"/>
    <cellStyle name="Normal 5 2 15 9" xfId="15109"/>
    <cellStyle name="Normal 5 2 16" xfId="15110"/>
    <cellStyle name="Normal 5 2 16 10" xfId="15111"/>
    <cellStyle name="Normal 5 2 16 11" xfId="15112"/>
    <cellStyle name="Normal 5 2 16 2" xfId="15113"/>
    <cellStyle name="Normal 5 2 16 2 2" xfId="15114"/>
    <cellStyle name="Normal 5 2 16 2 2 2" xfId="15115"/>
    <cellStyle name="Normal 5 2 16 2 2 2 2" xfId="15116"/>
    <cellStyle name="Normal 5 2 16 2 2 2 3" xfId="15117"/>
    <cellStyle name="Normal 5 2 16 2 2 3" xfId="15118"/>
    <cellStyle name="Normal 5 2 16 2 2 3 2" xfId="34977"/>
    <cellStyle name="Normal 5 2 16 2 2 4" xfId="15119"/>
    <cellStyle name="Normal 5 2 16 2 2 5" xfId="15120"/>
    <cellStyle name="Normal 5 2 16 2 3" xfId="15121"/>
    <cellStyle name="Normal 5 2 16 2 3 2" xfId="15122"/>
    <cellStyle name="Normal 5 2 16 2 3 2 2" xfId="15123"/>
    <cellStyle name="Normal 5 2 16 2 3 2 3" xfId="15124"/>
    <cellStyle name="Normal 5 2 16 2 3 3" xfId="15125"/>
    <cellStyle name="Normal 5 2 16 2 3 3 2" xfId="34223"/>
    <cellStyle name="Normal 5 2 16 2 3 4" xfId="15126"/>
    <cellStyle name="Normal 5 2 16 2 3 5" xfId="15127"/>
    <cellStyle name="Normal 5 2 16 2 4" xfId="15128"/>
    <cellStyle name="Normal 5 2 16 2 4 2" xfId="15129"/>
    <cellStyle name="Normal 5 2 16 2 4 3" xfId="15130"/>
    <cellStyle name="Normal 5 2 16 2 5" xfId="15131"/>
    <cellStyle name="Normal 5 2 16 2 5 2" xfId="33955"/>
    <cellStyle name="Normal 5 2 16 2 6" xfId="15132"/>
    <cellStyle name="Normal 5 2 16 2 7" xfId="15133"/>
    <cellStyle name="Normal 5 2 16 2 8" xfId="15134"/>
    <cellStyle name="Normal 5 2 16 3" xfId="15135"/>
    <cellStyle name="Normal 5 2 16 3 2" xfId="15136"/>
    <cellStyle name="Normal 5 2 16 3 2 2" xfId="15137"/>
    <cellStyle name="Normal 5 2 16 3 2 2 2" xfId="15138"/>
    <cellStyle name="Normal 5 2 16 3 2 2 3" xfId="15139"/>
    <cellStyle name="Normal 5 2 16 3 2 3" xfId="15140"/>
    <cellStyle name="Normal 5 2 16 3 2 3 2" xfId="35332"/>
    <cellStyle name="Normal 5 2 16 3 2 4" xfId="15141"/>
    <cellStyle name="Normal 5 2 16 3 2 5" xfId="15142"/>
    <cellStyle name="Normal 5 2 16 3 3" xfId="15143"/>
    <cellStyle name="Normal 5 2 16 3 3 2" xfId="15144"/>
    <cellStyle name="Normal 5 2 16 3 3 3" xfId="15145"/>
    <cellStyle name="Normal 5 2 16 3 4" xfId="15146"/>
    <cellStyle name="Normal 5 2 16 3 4 2" xfId="34073"/>
    <cellStyle name="Normal 5 2 16 3 5" xfId="15147"/>
    <cellStyle name="Normal 5 2 16 3 6" xfId="15148"/>
    <cellStyle name="Normal 5 2 16 3 7" xfId="15149"/>
    <cellStyle name="Normal 5 2 16 4" xfId="15150"/>
    <cellStyle name="Normal 5 2 16 4 2" xfId="15151"/>
    <cellStyle name="Normal 5 2 16 4 2 2" xfId="15152"/>
    <cellStyle name="Normal 5 2 16 4 2 3" xfId="15153"/>
    <cellStyle name="Normal 5 2 16 4 3" xfId="15154"/>
    <cellStyle name="Normal 5 2 16 4 3 2" xfId="35277"/>
    <cellStyle name="Normal 5 2 16 4 4" xfId="15155"/>
    <cellStyle name="Normal 5 2 16 4 5" xfId="15156"/>
    <cellStyle name="Normal 5 2 16 4 6" xfId="15157"/>
    <cellStyle name="Normal 5 2 16 5" xfId="15158"/>
    <cellStyle name="Normal 5 2 16 5 2" xfId="15159"/>
    <cellStyle name="Normal 5 2 16 5 2 2" xfId="15160"/>
    <cellStyle name="Normal 5 2 16 5 2 3" xfId="15161"/>
    <cellStyle name="Normal 5 2 16 5 3" xfId="15162"/>
    <cellStyle name="Normal 5 2 16 5 3 2" xfId="35216"/>
    <cellStyle name="Normal 5 2 16 5 4" xfId="15163"/>
    <cellStyle name="Normal 5 2 16 5 5" xfId="15164"/>
    <cellStyle name="Normal 5 2 16 5 6" xfId="15165"/>
    <cellStyle name="Normal 5 2 16 6" xfId="15166"/>
    <cellStyle name="Normal 5 2 16 6 2" xfId="15167"/>
    <cellStyle name="Normal 5 2 16 6 2 2" xfId="15168"/>
    <cellStyle name="Normal 5 2 16 6 2 3" xfId="15169"/>
    <cellStyle name="Normal 5 2 16 6 3" xfId="15170"/>
    <cellStyle name="Normal 5 2 16 6 3 2" xfId="35091"/>
    <cellStyle name="Normal 5 2 16 6 4" xfId="15171"/>
    <cellStyle name="Normal 5 2 16 6 5" xfId="15172"/>
    <cellStyle name="Normal 5 2 16 6 6" xfId="15173"/>
    <cellStyle name="Normal 5 2 16 7" xfId="15174"/>
    <cellStyle name="Normal 5 2 16 7 2" xfId="15175"/>
    <cellStyle name="Normal 5 2 16 7 3" xfId="15176"/>
    <cellStyle name="Normal 5 2 16 8" xfId="15177"/>
    <cellStyle name="Normal 5 2 16 8 2" xfId="33564"/>
    <cellStyle name="Normal 5 2 16 9" xfId="15178"/>
    <cellStyle name="Normal 5 2 17" xfId="15179"/>
    <cellStyle name="Normal 5 2 17 10" xfId="15180"/>
    <cellStyle name="Normal 5 2 17 11" xfId="15181"/>
    <cellStyle name="Normal 5 2 17 2" xfId="15182"/>
    <cellStyle name="Normal 5 2 17 2 2" xfId="15183"/>
    <cellStyle name="Normal 5 2 17 2 2 2" xfId="15184"/>
    <cellStyle name="Normal 5 2 17 2 2 2 2" xfId="15185"/>
    <cellStyle name="Normal 5 2 17 2 2 2 3" xfId="15186"/>
    <cellStyle name="Normal 5 2 17 2 2 3" xfId="15187"/>
    <cellStyle name="Normal 5 2 17 2 2 3 2" xfId="34978"/>
    <cellStyle name="Normal 5 2 17 2 2 4" xfId="15188"/>
    <cellStyle name="Normal 5 2 17 2 2 5" xfId="15189"/>
    <cellStyle name="Normal 5 2 17 2 3" xfId="15190"/>
    <cellStyle name="Normal 5 2 17 2 3 2" xfId="15191"/>
    <cellStyle name="Normal 5 2 17 2 3 2 2" xfId="15192"/>
    <cellStyle name="Normal 5 2 17 2 3 2 3" xfId="15193"/>
    <cellStyle name="Normal 5 2 17 2 3 3" xfId="15194"/>
    <cellStyle name="Normal 5 2 17 2 3 3 2" xfId="34498"/>
    <cellStyle name="Normal 5 2 17 2 3 4" xfId="15195"/>
    <cellStyle name="Normal 5 2 17 2 3 5" xfId="15196"/>
    <cellStyle name="Normal 5 2 17 2 4" xfId="15197"/>
    <cellStyle name="Normal 5 2 17 2 4 2" xfId="15198"/>
    <cellStyle name="Normal 5 2 17 2 4 3" xfId="15199"/>
    <cellStyle name="Normal 5 2 17 2 5" xfId="15200"/>
    <cellStyle name="Normal 5 2 17 2 5 2" xfId="33956"/>
    <cellStyle name="Normal 5 2 17 2 6" xfId="15201"/>
    <cellStyle name="Normal 5 2 17 2 7" xfId="15202"/>
    <cellStyle name="Normal 5 2 17 2 8" xfId="15203"/>
    <cellStyle name="Normal 5 2 17 3" xfId="15204"/>
    <cellStyle name="Normal 5 2 17 3 2" xfId="15205"/>
    <cellStyle name="Normal 5 2 17 3 2 2" xfId="15206"/>
    <cellStyle name="Normal 5 2 17 3 2 2 2" xfId="15207"/>
    <cellStyle name="Normal 5 2 17 3 2 2 3" xfId="15208"/>
    <cellStyle name="Normal 5 2 17 3 2 3" xfId="15209"/>
    <cellStyle name="Normal 5 2 17 3 2 3 2" xfId="35243"/>
    <cellStyle name="Normal 5 2 17 3 2 4" xfId="15210"/>
    <cellStyle name="Normal 5 2 17 3 2 5" xfId="15211"/>
    <cellStyle name="Normal 5 2 17 3 3" xfId="15212"/>
    <cellStyle name="Normal 5 2 17 3 3 2" xfId="15213"/>
    <cellStyle name="Normal 5 2 17 3 3 3" xfId="15214"/>
    <cellStyle name="Normal 5 2 17 3 4" xfId="15215"/>
    <cellStyle name="Normal 5 2 17 3 4 2" xfId="34074"/>
    <cellStyle name="Normal 5 2 17 3 5" xfId="15216"/>
    <cellStyle name="Normal 5 2 17 3 6" xfId="15217"/>
    <cellStyle name="Normal 5 2 17 3 7" xfId="15218"/>
    <cellStyle name="Normal 5 2 17 4" xfId="15219"/>
    <cellStyle name="Normal 5 2 17 4 2" xfId="15220"/>
    <cellStyle name="Normal 5 2 17 4 2 2" xfId="15221"/>
    <cellStyle name="Normal 5 2 17 4 2 3" xfId="15222"/>
    <cellStyle name="Normal 5 2 17 4 3" xfId="15223"/>
    <cellStyle name="Normal 5 2 17 4 3 2" xfId="35092"/>
    <cellStyle name="Normal 5 2 17 4 4" xfId="15224"/>
    <cellStyle name="Normal 5 2 17 4 5" xfId="15225"/>
    <cellStyle name="Normal 5 2 17 4 6" xfId="15226"/>
    <cellStyle name="Normal 5 2 17 5" xfId="15227"/>
    <cellStyle name="Normal 5 2 17 5 2" xfId="15228"/>
    <cellStyle name="Normal 5 2 17 5 2 2" xfId="15229"/>
    <cellStyle name="Normal 5 2 17 5 2 3" xfId="15230"/>
    <cellStyle name="Normal 5 2 17 5 3" xfId="15231"/>
    <cellStyle name="Normal 5 2 17 5 3 2" xfId="35093"/>
    <cellStyle name="Normal 5 2 17 5 4" xfId="15232"/>
    <cellStyle name="Normal 5 2 17 5 5" xfId="15233"/>
    <cellStyle name="Normal 5 2 17 5 6" xfId="15234"/>
    <cellStyle name="Normal 5 2 17 6" xfId="15235"/>
    <cellStyle name="Normal 5 2 17 6 2" xfId="15236"/>
    <cellStyle name="Normal 5 2 17 6 2 2" xfId="15237"/>
    <cellStyle name="Normal 5 2 17 6 2 3" xfId="15238"/>
    <cellStyle name="Normal 5 2 17 6 3" xfId="15239"/>
    <cellStyle name="Normal 5 2 17 6 3 2" xfId="35278"/>
    <cellStyle name="Normal 5 2 17 6 4" xfId="15240"/>
    <cellStyle name="Normal 5 2 17 6 5" xfId="15241"/>
    <cellStyle name="Normal 5 2 17 6 6" xfId="15242"/>
    <cellStyle name="Normal 5 2 17 7" xfId="15243"/>
    <cellStyle name="Normal 5 2 17 7 2" xfId="15244"/>
    <cellStyle name="Normal 5 2 17 7 3" xfId="15245"/>
    <cellStyle name="Normal 5 2 17 8" xfId="15246"/>
    <cellStyle name="Normal 5 2 17 8 2" xfId="33565"/>
    <cellStyle name="Normal 5 2 17 9" xfId="15247"/>
    <cellStyle name="Normal 5 2 18" xfId="15248"/>
    <cellStyle name="Normal 5 2 18 10" xfId="15249"/>
    <cellStyle name="Normal 5 2 18 11" xfId="15250"/>
    <cellStyle name="Normal 5 2 18 2" xfId="15251"/>
    <cellStyle name="Normal 5 2 18 2 2" xfId="15252"/>
    <cellStyle name="Normal 5 2 18 2 2 2" xfId="15253"/>
    <cellStyle name="Normal 5 2 18 2 2 2 2" xfId="15254"/>
    <cellStyle name="Normal 5 2 18 2 2 2 3" xfId="15255"/>
    <cellStyle name="Normal 5 2 18 2 2 3" xfId="15256"/>
    <cellStyle name="Normal 5 2 18 2 2 3 2" xfId="34979"/>
    <cellStyle name="Normal 5 2 18 2 2 4" xfId="15257"/>
    <cellStyle name="Normal 5 2 18 2 2 5" xfId="15258"/>
    <cellStyle name="Normal 5 2 18 2 3" xfId="15259"/>
    <cellStyle name="Normal 5 2 18 2 3 2" xfId="15260"/>
    <cellStyle name="Normal 5 2 18 2 3 2 2" xfId="15261"/>
    <cellStyle name="Normal 5 2 18 2 3 2 3" xfId="15262"/>
    <cellStyle name="Normal 5 2 18 2 3 3" xfId="15263"/>
    <cellStyle name="Normal 5 2 18 2 3 3 2" xfId="34676"/>
    <cellStyle name="Normal 5 2 18 2 3 4" xfId="15264"/>
    <cellStyle name="Normal 5 2 18 2 3 5" xfId="15265"/>
    <cellStyle name="Normal 5 2 18 2 4" xfId="15266"/>
    <cellStyle name="Normal 5 2 18 2 4 2" xfId="15267"/>
    <cellStyle name="Normal 5 2 18 2 4 3" xfId="15268"/>
    <cellStyle name="Normal 5 2 18 2 5" xfId="15269"/>
    <cellStyle name="Normal 5 2 18 2 5 2" xfId="33957"/>
    <cellStyle name="Normal 5 2 18 2 6" xfId="15270"/>
    <cellStyle name="Normal 5 2 18 2 7" xfId="15271"/>
    <cellStyle name="Normal 5 2 18 2 8" xfId="15272"/>
    <cellStyle name="Normal 5 2 18 3" xfId="15273"/>
    <cellStyle name="Normal 5 2 18 3 2" xfId="15274"/>
    <cellStyle name="Normal 5 2 18 3 2 2" xfId="15275"/>
    <cellStyle name="Normal 5 2 18 3 2 2 2" xfId="15276"/>
    <cellStyle name="Normal 5 2 18 3 2 2 3" xfId="15277"/>
    <cellStyle name="Normal 5 2 18 3 2 3" xfId="15278"/>
    <cellStyle name="Normal 5 2 18 3 2 3 2" xfId="35311"/>
    <cellStyle name="Normal 5 2 18 3 2 4" xfId="15279"/>
    <cellStyle name="Normal 5 2 18 3 2 5" xfId="15280"/>
    <cellStyle name="Normal 5 2 18 3 3" xfId="15281"/>
    <cellStyle name="Normal 5 2 18 3 3 2" xfId="15282"/>
    <cellStyle name="Normal 5 2 18 3 3 3" xfId="15283"/>
    <cellStyle name="Normal 5 2 18 3 4" xfId="15284"/>
    <cellStyle name="Normal 5 2 18 3 4 2" xfId="34075"/>
    <cellStyle name="Normal 5 2 18 3 5" xfId="15285"/>
    <cellStyle name="Normal 5 2 18 3 6" xfId="15286"/>
    <cellStyle name="Normal 5 2 18 3 7" xfId="15287"/>
    <cellStyle name="Normal 5 2 18 4" xfId="15288"/>
    <cellStyle name="Normal 5 2 18 4 2" xfId="15289"/>
    <cellStyle name="Normal 5 2 18 4 2 2" xfId="15290"/>
    <cellStyle name="Normal 5 2 18 4 2 3" xfId="15291"/>
    <cellStyle name="Normal 5 2 18 4 3" xfId="15292"/>
    <cellStyle name="Normal 5 2 18 4 3 2" xfId="35205"/>
    <cellStyle name="Normal 5 2 18 4 4" xfId="15293"/>
    <cellStyle name="Normal 5 2 18 4 5" xfId="15294"/>
    <cellStyle name="Normal 5 2 18 4 6" xfId="15295"/>
    <cellStyle name="Normal 5 2 18 5" xfId="15296"/>
    <cellStyle name="Normal 5 2 18 5 2" xfId="15297"/>
    <cellStyle name="Normal 5 2 18 5 2 2" xfId="15298"/>
    <cellStyle name="Normal 5 2 18 5 2 3" xfId="15299"/>
    <cellStyle name="Normal 5 2 18 5 3" xfId="15300"/>
    <cellStyle name="Normal 5 2 18 5 3 2" xfId="35327"/>
    <cellStyle name="Normal 5 2 18 5 4" xfId="15301"/>
    <cellStyle name="Normal 5 2 18 5 5" xfId="15302"/>
    <cellStyle name="Normal 5 2 18 5 6" xfId="15303"/>
    <cellStyle name="Normal 5 2 18 6" xfId="15304"/>
    <cellStyle name="Normal 5 2 18 6 2" xfId="15305"/>
    <cellStyle name="Normal 5 2 18 6 2 2" xfId="15306"/>
    <cellStyle name="Normal 5 2 18 6 2 3" xfId="15307"/>
    <cellStyle name="Normal 5 2 18 6 3" xfId="15308"/>
    <cellStyle name="Normal 5 2 18 6 3 2" xfId="35319"/>
    <cellStyle name="Normal 5 2 18 6 4" xfId="15309"/>
    <cellStyle name="Normal 5 2 18 6 5" xfId="15310"/>
    <cellStyle name="Normal 5 2 18 6 6" xfId="15311"/>
    <cellStyle name="Normal 5 2 18 7" xfId="15312"/>
    <cellStyle name="Normal 5 2 18 7 2" xfId="15313"/>
    <cellStyle name="Normal 5 2 18 7 3" xfId="15314"/>
    <cellStyle name="Normal 5 2 18 8" xfId="15315"/>
    <cellStyle name="Normal 5 2 18 8 2" xfId="33566"/>
    <cellStyle name="Normal 5 2 18 9" xfId="15316"/>
    <cellStyle name="Normal 5 2 19" xfId="15317"/>
    <cellStyle name="Normal 5 2 19 2" xfId="15318"/>
    <cellStyle name="Normal 5 2 19 2 2" xfId="15319"/>
    <cellStyle name="Normal 5 2 19 2 2 2" xfId="15320"/>
    <cellStyle name="Normal 5 2 19 2 2 2 2" xfId="15321"/>
    <cellStyle name="Normal 5 2 19 2 2 2 3" xfId="15322"/>
    <cellStyle name="Normal 5 2 19 2 2 3" xfId="15323"/>
    <cellStyle name="Normal 5 2 19 2 2 4" xfId="15324"/>
    <cellStyle name="Normal 5 2 19 2 2 5" xfId="15325"/>
    <cellStyle name="Normal 5 2 19 2 3" xfId="15326"/>
    <cellStyle name="Normal 5 2 19 2 3 2" xfId="15327"/>
    <cellStyle name="Normal 5 2 19 2 3 2 2" xfId="15328"/>
    <cellStyle name="Normal 5 2 19 2 3 2 3" xfId="15329"/>
    <cellStyle name="Normal 5 2 19 2 3 3" xfId="15330"/>
    <cellStyle name="Normal 5 2 19 2 3 3 2" xfId="34677"/>
    <cellStyle name="Normal 5 2 19 2 3 4" xfId="15331"/>
    <cellStyle name="Normal 5 2 19 2 3 5" xfId="15332"/>
    <cellStyle name="Normal 5 2 19 2 4" xfId="15333"/>
    <cellStyle name="Normal 5 2 19 2 4 2" xfId="15334"/>
    <cellStyle name="Normal 5 2 19 2 4 3" xfId="15335"/>
    <cellStyle name="Normal 5 2 19 2 5" xfId="15336"/>
    <cellStyle name="Normal 5 2 19 2 6" xfId="15337"/>
    <cellStyle name="Normal 5 2 19 2 7" xfId="15338"/>
    <cellStyle name="Normal 5 2 19 3" xfId="15339"/>
    <cellStyle name="Normal 5 2 19 3 2" xfId="15340"/>
    <cellStyle name="Normal 5 2 19 3 3" xfId="15341"/>
    <cellStyle name="Normal 5 2 19 4" xfId="15342"/>
    <cellStyle name="Normal 5 2 19 4 2" xfId="33567"/>
    <cellStyle name="Normal 5 2 19 5" xfId="15343"/>
    <cellStyle name="Normal 5 2 19 6" xfId="15344"/>
    <cellStyle name="Normal 5 2 19 7" xfId="15345"/>
    <cellStyle name="Normal 5 2 2" xfId="15346"/>
    <cellStyle name="Normal 5 2 2 10" xfId="15347"/>
    <cellStyle name="Normal 5 2 2 10 2" xfId="33568"/>
    <cellStyle name="Normal 5 2 2 11" xfId="15348"/>
    <cellStyle name="Normal 5 2 2 11 2" xfId="15349"/>
    <cellStyle name="Normal 5 2 2 12" xfId="15350"/>
    <cellStyle name="Normal 5 2 2 2" xfId="15351"/>
    <cellStyle name="Normal 5 2 2 2 2" xfId="15352"/>
    <cellStyle name="Normal 5 2 2 2 2 2" xfId="15353"/>
    <cellStyle name="Normal 5 2 2 2 2 2 2" xfId="15354"/>
    <cellStyle name="Normal 5 2 2 2 2 2 2 2" xfId="15355"/>
    <cellStyle name="Normal 5 2 2 2 2 2 2 3" xfId="15356"/>
    <cellStyle name="Normal 5 2 2 2 2 2 3" xfId="15357"/>
    <cellStyle name="Normal 5 2 2 2 2 2 3 2" xfId="34678"/>
    <cellStyle name="Normal 5 2 2 2 2 2 4" xfId="15358"/>
    <cellStyle name="Normal 5 2 2 2 2 2 5" xfId="15359"/>
    <cellStyle name="Normal 5 2 2 2 2 3" xfId="15360"/>
    <cellStyle name="Normal 5 2 2 2 2 3 2" xfId="15361"/>
    <cellStyle name="Normal 5 2 2 2 2 3 3" xfId="15362"/>
    <cellStyle name="Normal 5 2 2 2 2 4" xfId="15363"/>
    <cellStyle name="Normal 5 2 2 2 2 4 2" xfId="33570"/>
    <cellStyle name="Normal 5 2 2 2 2 5" xfId="15364"/>
    <cellStyle name="Normal 5 2 2 2 2 6" xfId="15365"/>
    <cellStyle name="Normal 5 2 2 2 3" xfId="15366"/>
    <cellStyle name="Normal 5 2 2 2 3 2" xfId="15367"/>
    <cellStyle name="Normal 5 2 2 2 3 2 2" xfId="15368"/>
    <cellStyle name="Normal 5 2 2 2 3 2 3" xfId="15369"/>
    <cellStyle name="Normal 5 2 2 2 3 3" xfId="15370"/>
    <cellStyle name="Normal 5 2 2 2 3 3 2" xfId="34587"/>
    <cellStyle name="Normal 5 2 2 2 3 4" xfId="15371"/>
    <cellStyle name="Normal 5 2 2 2 3 5" xfId="15372"/>
    <cellStyle name="Normal 5 2 2 2 4" xfId="15373"/>
    <cellStyle name="Normal 5 2 2 2 4 2" xfId="15374"/>
    <cellStyle name="Normal 5 2 2 2 4 2 2" xfId="15375"/>
    <cellStyle name="Normal 5 2 2 2 4 2 3" xfId="15376"/>
    <cellStyle name="Normal 5 2 2 2 4 3" xfId="15377"/>
    <cellStyle name="Normal 5 2 2 2 4 3 2" xfId="35094"/>
    <cellStyle name="Normal 5 2 2 2 4 4" xfId="15378"/>
    <cellStyle name="Normal 5 2 2 2 4 5" xfId="15379"/>
    <cellStyle name="Normal 5 2 2 2 5" xfId="15380"/>
    <cellStyle name="Normal 5 2 2 2 5 2" xfId="15381"/>
    <cellStyle name="Normal 5 2 2 2 5 3" xfId="15382"/>
    <cellStyle name="Normal 5 2 2 2 6" xfId="15383"/>
    <cellStyle name="Normal 5 2 2 2 6 2" xfId="33569"/>
    <cellStyle name="Normal 5 2 2 2 7" xfId="15384"/>
    <cellStyle name="Normal 5 2 2 2 8" xfId="15385"/>
    <cellStyle name="Normal 5 2 2 2 9" xfId="15386"/>
    <cellStyle name="Normal 5 2 2 3" xfId="15387"/>
    <cellStyle name="Normal 5 2 2 3 2" xfId="15388"/>
    <cellStyle name="Normal 5 2 2 3 2 2" xfId="15389"/>
    <cellStyle name="Normal 5 2 2 3 2 2 2" xfId="15390"/>
    <cellStyle name="Normal 5 2 2 3 2 2 3" xfId="15391"/>
    <cellStyle name="Normal 5 2 2 3 2 3" xfId="15392"/>
    <cellStyle name="Normal 5 2 2 3 2 3 2" xfId="34588"/>
    <cellStyle name="Normal 5 2 2 3 2 4" xfId="15393"/>
    <cellStyle name="Normal 5 2 2 3 2 5" xfId="15394"/>
    <cellStyle name="Normal 5 2 2 3 3" xfId="15395"/>
    <cellStyle name="Normal 5 2 2 3 3 2" xfId="15396"/>
    <cellStyle name="Normal 5 2 2 3 3 2 2" xfId="15397"/>
    <cellStyle name="Normal 5 2 2 3 3 2 3" xfId="15398"/>
    <cellStyle name="Normal 5 2 2 3 3 3" xfId="15399"/>
    <cellStyle name="Normal 5 2 2 3 3 3 2" xfId="35095"/>
    <cellStyle name="Normal 5 2 2 3 3 4" xfId="15400"/>
    <cellStyle name="Normal 5 2 2 3 3 5" xfId="15401"/>
    <cellStyle name="Normal 5 2 2 3 4" xfId="15402"/>
    <cellStyle name="Normal 5 2 2 3 4 2" xfId="15403"/>
    <cellStyle name="Normal 5 2 2 3 4 3" xfId="15404"/>
    <cellStyle name="Normal 5 2 2 3 5" xfId="15405"/>
    <cellStyle name="Normal 5 2 2 3 5 2" xfId="33571"/>
    <cellStyle name="Normal 5 2 2 3 6" xfId="15406"/>
    <cellStyle name="Normal 5 2 2 3 7" xfId="15407"/>
    <cellStyle name="Normal 5 2 2 3 8" xfId="15408"/>
    <cellStyle name="Normal 5 2 2 4" xfId="15409"/>
    <cellStyle name="Normal 5 2 2 4 2" xfId="15410"/>
    <cellStyle name="Normal 5 2 2 4 2 2" xfId="15411"/>
    <cellStyle name="Normal 5 2 2 4 2 2 2" xfId="15412"/>
    <cellStyle name="Normal 5 2 2 4 2 2 3" xfId="15413"/>
    <cellStyle name="Normal 5 2 2 4 2 3" xfId="15414"/>
    <cellStyle name="Normal 5 2 2 4 2 3 2" xfId="34273"/>
    <cellStyle name="Normal 5 2 2 4 2 4" xfId="15415"/>
    <cellStyle name="Normal 5 2 2 4 2 5" xfId="15416"/>
    <cellStyle name="Normal 5 2 2 4 3" xfId="15417"/>
    <cellStyle name="Normal 5 2 2 4 3 2" xfId="15418"/>
    <cellStyle name="Normal 5 2 2 4 3 2 2" xfId="15419"/>
    <cellStyle name="Normal 5 2 2 4 3 2 3" xfId="15420"/>
    <cellStyle name="Normal 5 2 2 4 3 3" xfId="15421"/>
    <cellStyle name="Normal 5 2 2 4 3 3 2" xfId="35279"/>
    <cellStyle name="Normal 5 2 2 4 3 4" xfId="15422"/>
    <cellStyle name="Normal 5 2 2 4 3 5" xfId="15423"/>
    <cellStyle name="Normal 5 2 2 4 4" xfId="15424"/>
    <cellStyle name="Normal 5 2 2 4 4 2" xfId="15425"/>
    <cellStyle name="Normal 5 2 2 4 4 3" xfId="15426"/>
    <cellStyle name="Normal 5 2 2 4 5" xfId="15427"/>
    <cellStyle name="Normal 5 2 2 4 5 2" xfId="33572"/>
    <cellStyle name="Normal 5 2 2 4 6" xfId="15428"/>
    <cellStyle name="Normal 5 2 2 4 7" xfId="15429"/>
    <cellStyle name="Normal 5 2 2 4 8" xfId="15430"/>
    <cellStyle name="Normal 5 2 2 5" xfId="15431"/>
    <cellStyle name="Normal 5 2 2 5 2" xfId="15432"/>
    <cellStyle name="Normal 5 2 2 5 2 2" xfId="15433"/>
    <cellStyle name="Normal 5 2 2 5 2 2 2" xfId="15434"/>
    <cellStyle name="Normal 5 2 2 5 2 2 3" xfId="15435"/>
    <cellStyle name="Normal 5 2 2 5 2 3" xfId="15436"/>
    <cellStyle name="Normal 5 2 2 5 2 3 2" xfId="34589"/>
    <cellStyle name="Normal 5 2 2 5 2 4" xfId="15437"/>
    <cellStyle name="Normal 5 2 2 5 2 5" xfId="15438"/>
    <cellStyle name="Normal 5 2 2 5 3" xfId="15439"/>
    <cellStyle name="Normal 5 2 2 5 3 2" xfId="15440"/>
    <cellStyle name="Normal 5 2 2 5 3 2 2" xfId="15441"/>
    <cellStyle name="Normal 5 2 2 5 3 2 3" xfId="15442"/>
    <cellStyle name="Normal 5 2 2 5 3 3" xfId="15443"/>
    <cellStyle name="Normal 5 2 2 5 3 3 2" xfId="35280"/>
    <cellStyle name="Normal 5 2 2 5 3 4" xfId="15444"/>
    <cellStyle name="Normal 5 2 2 5 3 5" xfId="15445"/>
    <cellStyle name="Normal 5 2 2 5 4" xfId="15446"/>
    <cellStyle name="Normal 5 2 2 5 4 2" xfId="15447"/>
    <cellStyle name="Normal 5 2 2 5 4 3" xfId="15448"/>
    <cellStyle name="Normal 5 2 2 5 5" xfId="15449"/>
    <cellStyle name="Normal 5 2 2 5 5 2" xfId="33573"/>
    <cellStyle name="Normal 5 2 2 5 6" xfId="15450"/>
    <cellStyle name="Normal 5 2 2 5 7" xfId="15451"/>
    <cellStyle name="Normal 5 2 2 5 8" xfId="15452"/>
    <cellStyle name="Normal 5 2 2 6" xfId="15453"/>
    <cellStyle name="Normal 5 2 2 6 2" xfId="15454"/>
    <cellStyle name="Normal 5 2 2 6 2 2" xfId="15455"/>
    <cellStyle name="Normal 5 2 2 6 2 2 2" xfId="15456"/>
    <cellStyle name="Normal 5 2 2 6 2 2 3" xfId="15457"/>
    <cellStyle name="Normal 5 2 2 6 2 3" xfId="15458"/>
    <cellStyle name="Normal 5 2 2 6 2 3 2" xfId="35096"/>
    <cellStyle name="Normal 5 2 2 6 2 4" xfId="15459"/>
    <cellStyle name="Normal 5 2 2 6 2 5" xfId="15460"/>
    <cellStyle name="Normal 5 2 2 6 3" xfId="15461"/>
    <cellStyle name="Normal 5 2 2 6 3 2" xfId="15462"/>
    <cellStyle name="Normal 5 2 2 6 3 3" xfId="15463"/>
    <cellStyle name="Normal 5 2 2 6 4" xfId="15464"/>
    <cellStyle name="Normal 5 2 2 6 5" xfId="15465"/>
    <cellStyle name="Normal 5 2 2 6 6" xfId="15466"/>
    <cellStyle name="Normal 5 2 2 6 7" xfId="15467"/>
    <cellStyle name="Normal 5 2 2 7" xfId="15468"/>
    <cellStyle name="Normal 5 2 2 7 2" xfId="15469"/>
    <cellStyle name="Normal 5 2 2 7 2 2" xfId="15470"/>
    <cellStyle name="Normal 5 2 2 7 2 2 2" xfId="15471"/>
    <cellStyle name="Normal 5 2 2 7 2 2 3" xfId="15472"/>
    <cellStyle name="Normal 5 2 2 7 2 3" xfId="15473"/>
    <cellStyle name="Normal 5 2 2 7 2 3 2" xfId="34980"/>
    <cellStyle name="Normal 5 2 2 7 2 4" xfId="15474"/>
    <cellStyle name="Normal 5 2 2 7 2 5" xfId="15475"/>
    <cellStyle name="Normal 5 2 2 7 3" xfId="15476"/>
    <cellStyle name="Normal 5 2 2 7 3 2" xfId="15477"/>
    <cellStyle name="Normal 5 2 2 7 3 2 2" xfId="15478"/>
    <cellStyle name="Normal 5 2 2 7 3 2 3" xfId="15479"/>
    <cellStyle name="Normal 5 2 2 7 3 3" xfId="15480"/>
    <cellStyle name="Normal 5 2 2 7 3 3 2" xfId="34469"/>
    <cellStyle name="Normal 5 2 2 7 3 4" xfId="15481"/>
    <cellStyle name="Normal 5 2 2 7 3 5" xfId="15482"/>
    <cellStyle name="Normal 5 2 2 7 4" xfId="15483"/>
    <cellStyle name="Normal 5 2 2 7 4 2" xfId="15484"/>
    <cellStyle name="Normal 5 2 2 7 4 3" xfId="15485"/>
    <cellStyle name="Normal 5 2 2 7 5" xfId="15486"/>
    <cellStyle name="Normal 5 2 2 7 5 2" xfId="33958"/>
    <cellStyle name="Normal 5 2 2 7 6" xfId="15487"/>
    <cellStyle name="Normal 5 2 2 7 7" xfId="15488"/>
    <cellStyle name="Normal 5 2 2 7 8" xfId="15489"/>
    <cellStyle name="Normal 5 2 2 8" xfId="15490"/>
    <cellStyle name="Normal 5 2 2 8 2" xfId="15491"/>
    <cellStyle name="Normal 5 2 2 8 2 2" xfId="15492"/>
    <cellStyle name="Normal 5 2 2 8 2 3" xfId="15493"/>
    <cellStyle name="Normal 5 2 2 8 3" xfId="15494"/>
    <cellStyle name="Normal 5 2 2 8 3 2" xfId="34076"/>
    <cellStyle name="Normal 5 2 2 8 4" xfId="15495"/>
    <cellStyle name="Normal 5 2 2 8 5" xfId="15496"/>
    <cellStyle name="Normal 5 2 2 9" xfId="15497"/>
    <cellStyle name="Normal 5 2 2 9 2" xfId="15498"/>
    <cellStyle name="Normal 5 2 2 9 3" xfId="15499"/>
    <cellStyle name="Normal 5 2 20" xfId="15500"/>
    <cellStyle name="Normal 5 2 20 2" xfId="15501"/>
    <cellStyle name="Normal 5 2 20 2 2" xfId="15502"/>
    <cellStyle name="Normal 5 2 20 2 2 2" xfId="15503"/>
    <cellStyle name="Normal 5 2 20 2 2 2 2" xfId="15504"/>
    <cellStyle name="Normal 5 2 20 2 2 2 3" xfId="15505"/>
    <cellStyle name="Normal 5 2 20 2 2 3" xfId="15506"/>
    <cellStyle name="Normal 5 2 20 2 2 4" xfId="15507"/>
    <cellStyle name="Normal 5 2 20 2 2 5" xfId="15508"/>
    <cellStyle name="Normal 5 2 20 2 3" xfId="15509"/>
    <cellStyle name="Normal 5 2 20 2 3 2" xfId="15510"/>
    <cellStyle name="Normal 5 2 20 2 3 2 2" xfId="15511"/>
    <cellStyle name="Normal 5 2 20 2 3 2 3" xfId="15512"/>
    <cellStyle name="Normal 5 2 20 2 3 3" xfId="15513"/>
    <cellStyle name="Normal 5 2 20 2 3 3 2" xfId="34590"/>
    <cellStyle name="Normal 5 2 20 2 3 4" xfId="15514"/>
    <cellStyle name="Normal 5 2 20 2 3 5" xfId="15515"/>
    <cellStyle name="Normal 5 2 20 2 4" xfId="15516"/>
    <cellStyle name="Normal 5 2 20 2 4 2" xfId="15517"/>
    <cellStyle name="Normal 5 2 20 2 4 3" xfId="15518"/>
    <cellStyle name="Normal 5 2 20 2 5" xfId="15519"/>
    <cellStyle name="Normal 5 2 20 2 6" xfId="15520"/>
    <cellStyle name="Normal 5 2 20 2 7" xfId="15521"/>
    <cellStyle name="Normal 5 2 20 3" xfId="15522"/>
    <cellStyle name="Normal 5 2 20 3 2" xfId="15523"/>
    <cellStyle name="Normal 5 2 20 3 3" xfId="15524"/>
    <cellStyle name="Normal 5 2 20 4" xfId="15525"/>
    <cellStyle name="Normal 5 2 20 4 2" xfId="33574"/>
    <cellStyle name="Normal 5 2 20 5" xfId="15526"/>
    <cellStyle name="Normal 5 2 20 6" xfId="15527"/>
    <cellStyle name="Normal 5 2 20 7" xfId="15528"/>
    <cellStyle name="Normal 5 2 21" xfId="15529"/>
    <cellStyle name="Normal 5 2 21 2" xfId="15530"/>
    <cellStyle name="Normal 5 2 21 2 2" xfId="15531"/>
    <cellStyle name="Normal 5 2 21 2 2 2" xfId="15532"/>
    <cellStyle name="Normal 5 2 21 2 2 3" xfId="15533"/>
    <cellStyle name="Normal 5 2 21 2 3" xfId="15534"/>
    <cellStyle name="Normal 5 2 21 2 3 2" xfId="34679"/>
    <cellStyle name="Normal 5 2 21 2 4" xfId="15535"/>
    <cellStyle name="Normal 5 2 21 2 5" xfId="15536"/>
    <cellStyle name="Normal 5 2 21 3" xfId="15537"/>
    <cellStyle name="Normal 5 2 21 3 2" xfId="15538"/>
    <cellStyle name="Normal 5 2 21 3 2 2" xfId="15539"/>
    <cellStyle name="Normal 5 2 21 3 2 3" xfId="15540"/>
    <cellStyle name="Normal 5 2 21 3 3" xfId="15541"/>
    <cellStyle name="Normal 5 2 21 3 4" xfId="15542"/>
    <cellStyle name="Normal 5 2 21 3 5" xfId="15543"/>
    <cellStyle name="Normal 5 2 21 4" xfId="15544"/>
    <cellStyle name="Normal 5 2 21 4 2" xfId="15545"/>
    <cellStyle name="Normal 5 2 21 4 3" xfId="15546"/>
    <cellStyle name="Normal 5 2 21 5" xfId="15547"/>
    <cellStyle name="Normal 5 2 21 5 2" xfId="33575"/>
    <cellStyle name="Normal 5 2 21 6" xfId="15548"/>
    <cellStyle name="Normal 5 2 21 7" xfId="15549"/>
    <cellStyle name="Normal 5 2 21 8" xfId="15550"/>
    <cellStyle name="Normal 5 2 22" xfId="15551"/>
    <cellStyle name="Normal 5 2 22 2" xfId="15552"/>
    <cellStyle name="Normal 5 2 22 2 2" xfId="15553"/>
    <cellStyle name="Normal 5 2 22 2 2 2" xfId="15554"/>
    <cellStyle name="Normal 5 2 22 2 2 3" xfId="15555"/>
    <cellStyle name="Normal 5 2 22 2 3" xfId="15556"/>
    <cellStyle name="Normal 5 2 22 2 3 2" xfId="34680"/>
    <cellStyle name="Normal 5 2 22 2 4" xfId="15557"/>
    <cellStyle name="Normal 5 2 22 2 5" xfId="15558"/>
    <cellStyle name="Normal 5 2 22 3" xfId="15559"/>
    <cellStyle name="Normal 5 2 22 3 2" xfId="15560"/>
    <cellStyle name="Normal 5 2 22 3 3" xfId="15561"/>
    <cellStyle name="Normal 5 2 22 4" xfId="15562"/>
    <cellStyle name="Normal 5 2 22 4 2" xfId="33576"/>
    <cellStyle name="Normal 5 2 22 5" xfId="15563"/>
    <cellStyle name="Normal 5 2 22 6" xfId="15564"/>
    <cellStyle name="Normal 5 2 22 7" xfId="15565"/>
    <cellStyle name="Normal 5 2 23" xfId="15566"/>
    <cellStyle name="Normal 5 2 23 2" xfId="15567"/>
    <cellStyle name="Normal 5 2 23 2 2" xfId="15568"/>
    <cellStyle name="Normal 5 2 23 2 2 2" xfId="15569"/>
    <cellStyle name="Normal 5 2 23 2 2 3" xfId="15570"/>
    <cellStyle name="Normal 5 2 23 2 3" xfId="15571"/>
    <cellStyle name="Normal 5 2 23 2 3 2" xfId="34681"/>
    <cellStyle name="Normal 5 2 23 2 4" xfId="15572"/>
    <cellStyle name="Normal 5 2 23 2 5" xfId="15573"/>
    <cellStyle name="Normal 5 2 23 3" xfId="15574"/>
    <cellStyle name="Normal 5 2 23 3 2" xfId="15575"/>
    <cellStyle name="Normal 5 2 23 3 3" xfId="15576"/>
    <cellStyle name="Normal 5 2 23 4" xfId="15577"/>
    <cellStyle name="Normal 5 2 23 4 2" xfId="33577"/>
    <cellStyle name="Normal 5 2 23 5" xfId="15578"/>
    <cellStyle name="Normal 5 2 23 6" xfId="15579"/>
    <cellStyle name="Normal 5 2 24" xfId="15580"/>
    <cellStyle name="Normal 5 2 24 2" xfId="15581"/>
    <cellStyle name="Normal 5 2 24 2 2" xfId="15582"/>
    <cellStyle name="Normal 5 2 24 2 2 2" xfId="15583"/>
    <cellStyle name="Normal 5 2 24 2 2 3" xfId="15584"/>
    <cellStyle name="Normal 5 2 24 2 3" xfId="15585"/>
    <cellStyle name="Normal 5 2 24 2 4" xfId="15586"/>
    <cellStyle name="Normal 5 2 24 2 5" xfId="15587"/>
    <cellStyle name="Normal 5 2 24 3" xfId="15588"/>
    <cellStyle name="Normal 5 2 24 3 2" xfId="15589"/>
    <cellStyle name="Normal 5 2 24 3 2 2" xfId="15590"/>
    <cellStyle name="Normal 5 2 24 3 2 3" xfId="15591"/>
    <cellStyle name="Normal 5 2 24 3 3" xfId="15592"/>
    <cellStyle name="Normal 5 2 24 3 3 2" xfId="34682"/>
    <cellStyle name="Normal 5 2 24 3 4" xfId="15593"/>
    <cellStyle name="Normal 5 2 24 3 5" xfId="15594"/>
    <cellStyle name="Normal 5 2 24 4" xfId="15595"/>
    <cellStyle name="Normal 5 2 24 4 2" xfId="15596"/>
    <cellStyle name="Normal 5 2 24 4 3" xfId="15597"/>
    <cellStyle name="Normal 5 2 24 5" xfId="15598"/>
    <cellStyle name="Normal 5 2 24 6" xfId="15599"/>
    <cellStyle name="Normal 5 2 24 7" xfId="15600"/>
    <cellStyle name="Normal 5 2 25" xfId="15601"/>
    <cellStyle name="Normal 5 2 25 2" xfId="15602"/>
    <cellStyle name="Normal 5 2 25 2 2" xfId="15603"/>
    <cellStyle name="Normal 5 2 25 2 3" xfId="15604"/>
    <cellStyle name="Normal 5 2 25 3" xfId="15605"/>
    <cellStyle name="Normal 5 2 25 3 2" xfId="34018"/>
    <cellStyle name="Normal 5 2 25 4" xfId="15606"/>
    <cellStyle name="Normal 5 2 25 5" xfId="15607"/>
    <cellStyle name="Normal 5 2 26" xfId="15608"/>
    <cellStyle name="Normal 5 2 26 2" xfId="15609"/>
    <cellStyle name="Normal 5 2 26 3" xfId="15610"/>
    <cellStyle name="Normal 5 2 27" xfId="15611"/>
    <cellStyle name="Normal 5 2 27 2" xfId="32645"/>
    <cellStyle name="Normal 5 2 28" xfId="15612"/>
    <cellStyle name="Normal 5 2 28 2" xfId="15613"/>
    <cellStyle name="Normal 5 2 29" xfId="15614"/>
    <cellStyle name="Normal 5 2 3" xfId="15615"/>
    <cellStyle name="Normal 5 2 3 10" xfId="15616"/>
    <cellStyle name="Normal 5 2 3 11" xfId="15617"/>
    <cellStyle name="Normal 5 2 3 2" xfId="15618"/>
    <cellStyle name="Normal 5 2 3 2 2" xfId="15619"/>
    <cellStyle name="Normal 5 2 3 2 2 2" xfId="15620"/>
    <cellStyle name="Normal 5 2 3 2 2 2 2" xfId="15621"/>
    <cellStyle name="Normal 5 2 3 2 2 2 2 2" xfId="15622"/>
    <cellStyle name="Normal 5 2 3 2 2 2 2 3" xfId="15623"/>
    <cellStyle name="Normal 5 2 3 2 2 2 3" xfId="15624"/>
    <cellStyle name="Normal 5 2 3 2 2 2 3 2" xfId="34683"/>
    <cellStyle name="Normal 5 2 3 2 2 2 4" xfId="15625"/>
    <cellStyle name="Normal 5 2 3 2 2 2 5" xfId="15626"/>
    <cellStyle name="Normal 5 2 3 2 2 3" xfId="15627"/>
    <cellStyle name="Normal 5 2 3 2 2 3 2" xfId="15628"/>
    <cellStyle name="Normal 5 2 3 2 2 3 3" xfId="15629"/>
    <cellStyle name="Normal 5 2 3 2 2 4" xfId="15630"/>
    <cellStyle name="Normal 5 2 3 2 2 4 2" xfId="33580"/>
    <cellStyle name="Normal 5 2 3 2 2 5" xfId="15631"/>
    <cellStyle name="Normal 5 2 3 2 2 6" xfId="15632"/>
    <cellStyle name="Normal 5 2 3 2 3" xfId="15633"/>
    <cellStyle name="Normal 5 2 3 2 3 2" xfId="15634"/>
    <cellStyle name="Normal 5 2 3 2 3 2 2" xfId="15635"/>
    <cellStyle name="Normal 5 2 3 2 3 2 3" xfId="15636"/>
    <cellStyle name="Normal 5 2 3 2 3 3" xfId="15637"/>
    <cellStyle name="Normal 5 2 3 2 3 3 2" xfId="34591"/>
    <cellStyle name="Normal 5 2 3 2 3 4" xfId="15638"/>
    <cellStyle name="Normal 5 2 3 2 3 5" xfId="15639"/>
    <cellStyle name="Normal 5 2 3 2 4" xfId="15640"/>
    <cellStyle name="Normal 5 2 3 2 4 2" xfId="15641"/>
    <cellStyle name="Normal 5 2 3 2 4 2 2" xfId="15642"/>
    <cellStyle name="Normal 5 2 3 2 4 2 3" xfId="15643"/>
    <cellStyle name="Normal 5 2 3 2 4 3" xfId="15644"/>
    <cellStyle name="Normal 5 2 3 2 4 3 2" xfId="35097"/>
    <cellStyle name="Normal 5 2 3 2 4 4" xfId="15645"/>
    <cellStyle name="Normal 5 2 3 2 4 5" xfId="15646"/>
    <cellStyle name="Normal 5 2 3 2 5" xfId="15647"/>
    <cellStyle name="Normal 5 2 3 2 5 2" xfId="15648"/>
    <cellStyle name="Normal 5 2 3 2 5 3" xfId="15649"/>
    <cellStyle name="Normal 5 2 3 2 6" xfId="15650"/>
    <cellStyle name="Normal 5 2 3 2 6 2" xfId="33579"/>
    <cellStyle name="Normal 5 2 3 2 7" xfId="15651"/>
    <cellStyle name="Normal 5 2 3 2 8" xfId="15652"/>
    <cellStyle name="Normal 5 2 3 2 9" xfId="15653"/>
    <cellStyle name="Normal 5 2 3 3" xfId="15654"/>
    <cellStyle name="Normal 5 2 3 3 2" xfId="15655"/>
    <cellStyle name="Normal 5 2 3 3 2 2" xfId="15656"/>
    <cellStyle name="Normal 5 2 3 3 2 2 2" xfId="15657"/>
    <cellStyle name="Normal 5 2 3 3 2 2 3" xfId="15658"/>
    <cellStyle name="Normal 5 2 3 3 2 3" xfId="15659"/>
    <cellStyle name="Normal 5 2 3 3 2 3 2" xfId="34592"/>
    <cellStyle name="Normal 5 2 3 3 2 4" xfId="15660"/>
    <cellStyle name="Normal 5 2 3 3 2 5" xfId="15661"/>
    <cellStyle name="Normal 5 2 3 3 3" xfId="15662"/>
    <cellStyle name="Normal 5 2 3 3 3 2" xfId="15663"/>
    <cellStyle name="Normal 5 2 3 3 3 2 2" xfId="15664"/>
    <cellStyle name="Normal 5 2 3 3 3 2 3" xfId="15665"/>
    <cellStyle name="Normal 5 2 3 3 3 3" xfId="15666"/>
    <cellStyle name="Normal 5 2 3 3 3 3 2" xfId="35098"/>
    <cellStyle name="Normal 5 2 3 3 3 4" xfId="15667"/>
    <cellStyle name="Normal 5 2 3 3 3 5" xfId="15668"/>
    <cellStyle name="Normal 5 2 3 3 4" xfId="15669"/>
    <cellStyle name="Normal 5 2 3 3 4 2" xfId="15670"/>
    <cellStyle name="Normal 5 2 3 3 4 3" xfId="15671"/>
    <cellStyle name="Normal 5 2 3 3 5" xfId="15672"/>
    <cellStyle name="Normal 5 2 3 3 5 2" xfId="33581"/>
    <cellStyle name="Normal 5 2 3 3 6" xfId="15673"/>
    <cellStyle name="Normal 5 2 3 3 7" xfId="15674"/>
    <cellStyle name="Normal 5 2 3 3 8" xfId="15675"/>
    <cellStyle name="Normal 5 2 3 4" xfId="15676"/>
    <cellStyle name="Normal 5 2 3 4 2" xfId="15677"/>
    <cellStyle name="Normal 5 2 3 4 2 2" xfId="15678"/>
    <cellStyle name="Normal 5 2 3 4 2 2 2" xfId="15679"/>
    <cellStyle name="Normal 5 2 3 4 2 2 3" xfId="15680"/>
    <cellStyle name="Normal 5 2 3 4 2 3" xfId="15681"/>
    <cellStyle name="Normal 5 2 3 4 2 3 2" xfId="34981"/>
    <cellStyle name="Normal 5 2 3 4 2 4" xfId="15682"/>
    <cellStyle name="Normal 5 2 3 4 2 5" xfId="15683"/>
    <cellStyle name="Normal 5 2 3 4 3" xfId="15684"/>
    <cellStyle name="Normal 5 2 3 4 3 2" xfId="15685"/>
    <cellStyle name="Normal 5 2 3 4 3 2 2" xfId="15686"/>
    <cellStyle name="Normal 5 2 3 4 3 2 3" xfId="15687"/>
    <cellStyle name="Normal 5 2 3 4 3 3" xfId="15688"/>
    <cellStyle name="Normal 5 2 3 4 3 3 2" xfId="34593"/>
    <cellStyle name="Normal 5 2 3 4 3 4" xfId="15689"/>
    <cellStyle name="Normal 5 2 3 4 3 5" xfId="15690"/>
    <cellStyle name="Normal 5 2 3 4 4" xfId="15691"/>
    <cellStyle name="Normal 5 2 3 4 4 2" xfId="15692"/>
    <cellStyle name="Normal 5 2 3 4 4 3" xfId="15693"/>
    <cellStyle name="Normal 5 2 3 4 5" xfId="15694"/>
    <cellStyle name="Normal 5 2 3 4 5 2" xfId="33959"/>
    <cellStyle name="Normal 5 2 3 4 6" xfId="15695"/>
    <cellStyle name="Normal 5 2 3 4 7" xfId="15696"/>
    <cellStyle name="Normal 5 2 3 4 8" xfId="15697"/>
    <cellStyle name="Normal 5 2 3 5" xfId="15698"/>
    <cellStyle name="Normal 5 2 3 5 2" xfId="15699"/>
    <cellStyle name="Normal 5 2 3 5 2 2" xfId="15700"/>
    <cellStyle name="Normal 5 2 3 5 2 2 2" xfId="15701"/>
    <cellStyle name="Normal 5 2 3 5 2 2 3" xfId="15702"/>
    <cellStyle name="Normal 5 2 3 5 2 3" xfId="15703"/>
    <cellStyle name="Normal 5 2 3 5 2 3 2" xfId="35320"/>
    <cellStyle name="Normal 5 2 3 5 2 4" xfId="15704"/>
    <cellStyle name="Normal 5 2 3 5 2 5" xfId="15705"/>
    <cellStyle name="Normal 5 2 3 5 3" xfId="15706"/>
    <cellStyle name="Normal 5 2 3 5 3 2" xfId="15707"/>
    <cellStyle name="Normal 5 2 3 5 3 3" xfId="15708"/>
    <cellStyle name="Normal 5 2 3 5 4" xfId="15709"/>
    <cellStyle name="Normal 5 2 3 5 4 2" xfId="34077"/>
    <cellStyle name="Normal 5 2 3 5 5" xfId="15710"/>
    <cellStyle name="Normal 5 2 3 5 6" xfId="15711"/>
    <cellStyle name="Normal 5 2 3 5 7" xfId="15712"/>
    <cellStyle name="Normal 5 2 3 6" xfId="15713"/>
    <cellStyle name="Normal 5 2 3 6 2" xfId="15714"/>
    <cellStyle name="Normal 5 2 3 6 2 2" xfId="15715"/>
    <cellStyle name="Normal 5 2 3 6 2 3" xfId="15716"/>
    <cellStyle name="Normal 5 2 3 6 3" xfId="15717"/>
    <cellStyle name="Normal 5 2 3 6 3 2" xfId="35099"/>
    <cellStyle name="Normal 5 2 3 6 4" xfId="15718"/>
    <cellStyle name="Normal 5 2 3 6 5" xfId="15719"/>
    <cellStyle name="Normal 5 2 3 6 6" xfId="15720"/>
    <cellStyle name="Normal 5 2 3 7" xfId="15721"/>
    <cellStyle name="Normal 5 2 3 7 2" xfId="15722"/>
    <cellStyle name="Normal 5 2 3 7 3" xfId="15723"/>
    <cellStyle name="Normal 5 2 3 8" xfId="15724"/>
    <cellStyle name="Normal 5 2 3 8 2" xfId="33578"/>
    <cellStyle name="Normal 5 2 3 9" xfId="15725"/>
    <cellStyle name="Normal 5 2 4" xfId="15726"/>
    <cellStyle name="Normal 5 2 4 10" xfId="15727"/>
    <cellStyle name="Normal 5 2 4 11" xfId="15728"/>
    <cellStyle name="Normal 5 2 4 2" xfId="15729"/>
    <cellStyle name="Normal 5 2 4 2 2" xfId="15730"/>
    <cellStyle name="Normal 5 2 4 2 2 2" xfId="15731"/>
    <cellStyle name="Normal 5 2 4 2 2 2 2" xfId="15732"/>
    <cellStyle name="Normal 5 2 4 2 2 2 2 2" xfId="15733"/>
    <cellStyle name="Normal 5 2 4 2 2 2 2 3" xfId="15734"/>
    <cellStyle name="Normal 5 2 4 2 2 2 3" xfId="15735"/>
    <cellStyle name="Normal 5 2 4 2 2 2 3 2" xfId="34684"/>
    <cellStyle name="Normal 5 2 4 2 2 2 4" xfId="15736"/>
    <cellStyle name="Normal 5 2 4 2 2 2 5" xfId="15737"/>
    <cellStyle name="Normal 5 2 4 2 2 3" xfId="15738"/>
    <cellStyle name="Normal 5 2 4 2 2 3 2" xfId="15739"/>
    <cellStyle name="Normal 5 2 4 2 2 3 3" xfId="15740"/>
    <cellStyle name="Normal 5 2 4 2 2 4" xfId="15741"/>
    <cellStyle name="Normal 5 2 4 2 2 4 2" xfId="33584"/>
    <cellStyle name="Normal 5 2 4 2 2 5" xfId="15742"/>
    <cellStyle name="Normal 5 2 4 2 2 6" xfId="15743"/>
    <cellStyle name="Normal 5 2 4 2 3" xfId="15744"/>
    <cellStyle name="Normal 5 2 4 2 3 2" xfId="15745"/>
    <cellStyle name="Normal 5 2 4 2 3 2 2" xfId="15746"/>
    <cellStyle name="Normal 5 2 4 2 3 2 3" xfId="15747"/>
    <cellStyle name="Normal 5 2 4 2 3 3" xfId="15748"/>
    <cellStyle name="Normal 5 2 4 2 3 3 2" xfId="34685"/>
    <cellStyle name="Normal 5 2 4 2 3 4" xfId="15749"/>
    <cellStyle name="Normal 5 2 4 2 3 5" xfId="15750"/>
    <cellStyle name="Normal 5 2 4 2 4" xfId="15751"/>
    <cellStyle name="Normal 5 2 4 2 4 2" xfId="15752"/>
    <cellStyle name="Normal 5 2 4 2 4 2 2" xfId="15753"/>
    <cellStyle name="Normal 5 2 4 2 4 2 3" xfId="15754"/>
    <cellStyle name="Normal 5 2 4 2 4 3" xfId="15755"/>
    <cellStyle name="Normal 5 2 4 2 4 3 2" xfId="35281"/>
    <cellStyle name="Normal 5 2 4 2 4 4" xfId="15756"/>
    <cellStyle name="Normal 5 2 4 2 4 5" xfId="15757"/>
    <cellStyle name="Normal 5 2 4 2 5" xfId="15758"/>
    <cellStyle name="Normal 5 2 4 2 5 2" xfId="15759"/>
    <cellStyle name="Normal 5 2 4 2 5 3" xfId="15760"/>
    <cellStyle name="Normal 5 2 4 2 6" xfId="15761"/>
    <cellStyle name="Normal 5 2 4 2 6 2" xfId="33583"/>
    <cellStyle name="Normal 5 2 4 2 7" xfId="15762"/>
    <cellStyle name="Normal 5 2 4 2 8" xfId="15763"/>
    <cellStyle name="Normal 5 2 4 2 9" xfId="15764"/>
    <cellStyle name="Normal 5 2 4 3" xfId="15765"/>
    <cellStyle name="Normal 5 2 4 3 2" xfId="15766"/>
    <cellStyle name="Normal 5 2 4 3 2 2" xfId="15767"/>
    <cellStyle name="Normal 5 2 4 3 2 2 2" xfId="15768"/>
    <cellStyle name="Normal 5 2 4 3 2 2 3" xfId="15769"/>
    <cellStyle name="Normal 5 2 4 3 2 3" xfId="15770"/>
    <cellStyle name="Normal 5 2 4 3 2 3 2" xfId="34686"/>
    <cellStyle name="Normal 5 2 4 3 2 4" xfId="15771"/>
    <cellStyle name="Normal 5 2 4 3 2 5" xfId="15772"/>
    <cellStyle name="Normal 5 2 4 3 3" xfId="15773"/>
    <cellStyle name="Normal 5 2 4 3 3 2" xfId="15774"/>
    <cellStyle name="Normal 5 2 4 3 3 2 2" xfId="15775"/>
    <cellStyle name="Normal 5 2 4 3 3 2 3" xfId="15776"/>
    <cellStyle name="Normal 5 2 4 3 3 3" xfId="15777"/>
    <cellStyle name="Normal 5 2 4 3 3 3 2" xfId="35318"/>
    <cellStyle name="Normal 5 2 4 3 3 4" xfId="15778"/>
    <cellStyle name="Normal 5 2 4 3 3 5" xfId="15779"/>
    <cellStyle name="Normal 5 2 4 3 4" xfId="15780"/>
    <cellStyle name="Normal 5 2 4 3 4 2" xfId="15781"/>
    <cellStyle name="Normal 5 2 4 3 4 3" xfId="15782"/>
    <cellStyle name="Normal 5 2 4 3 5" xfId="15783"/>
    <cellStyle name="Normal 5 2 4 3 5 2" xfId="33585"/>
    <cellStyle name="Normal 5 2 4 3 6" xfId="15784"/>
    <cellStyle name="Normal 5 2 4 3 7" xfId="15785"/>
    <cellStyle name="Normal 5 2 4 3 8" xfId="15786"/>
    <cellStyle name="Normal 5 2 4 4" xfId="15787"/>
    <cellStyle name="Normal 5 2 4 4 2" xfId="15788"/>
    <cellStyle name="Normal 5 2 4 4 2 2" xfId="15789"/>
    <cellStyle name="Normal 5 2 4 4 2 2 2" xfId="15790"/>
    <cellStyle name="Normal 5 2 4 4 2 2 3" xfId="15791"/>
    <cellStyle name="Normal 5 2 4 4 2 3" xfId="15792"/>
    <cellStyle name="Normal 5 2 4 4 2 3 2" xfId="34982"/>
    <cellStyle name="Normal 5 2 4 4 2 4" xfId="15793"/>
    <cellStyle name="Normal 5 2 4 4 2 5" xfId="15794"/>
    <cellStyle name="Normal 5 2 4 4 3" xfId="15795"/>
    <cellStyle name="Normal 5 2 4 4 3 2" xfId="15796"/>
    <cellStyle name="Normal 5 2 4 4 3 2 2" xfId="15797"/>
    <cellStyle name="Normal 5 2 4 4 3 2 3" xfId="15798"/>
    <cellStyle name="Normal 5 2 4 4 3 3" xfId="15799"/>
    <cellStyle name="Normal 5 2 4 4 3 3 2" xfId="34687"/>
    <cellStyle name="Normal 5 2 4 4 3 4" xfId="15800"/>
    <cellStyle name="Normal 5 2 4 4 3 5" xfId="15801"/>
    <cellStyle name="Normal 5 2 4 4 4" xfId="15802"/>
    <cellStyle name="Normal 5 2 4 4 4 2" xfId="15803"/>
    <cellStyle name="Normal 5 2 4 4 4 3" xfId="15804"/>
    <cellStyle name="Normal 5 2 4 4 5" xfId="15805"/>
    <cellStyle name="Normal 5 2 4 4 5 2" xfId="33960"/>
    <cellStyle name="Normal 5 2 4 4 6" xfId="15806"/>
    <cellStyle name="Normal 5 2 4 4 7" xfId="15807"/>
    <cellStyle name="Normal 5 2 4 4 8" xfId="15808"/>
    <cellStyle name="Normal 5 2 4 5" xfId="15809"/>
    <cellStyle name="Normal 5 2 4 5 2" xfId="15810"/>
    <cellStyle name="Normal 5 2 4 5 2 2" xfId="15811"/>
    <cellStyle name="Normal 5 2 4 5 2 2 2" xfId="15812"/>
    <cellStyle name="Normal 5 2 4 5 2 2 3" xfId="15813"/>
    <cellStyle name="Normal 5 2 4 5 2 3" xfId="15814"/>
    <cellStyle name="Normal 5 2 4 5 2 3 2" xfId="35244"/>
    <cellStyle name="Normal 5 2 4 5 2 4" xfId="15815"/>
    <cellStyle name="Normal 5 2 4 5 2 5" xfId="15816"/>
    <cellStyle name="Normal 5 2 4 5 3" xfId="15817"/>
    <cellStyle name="Normal 5 2 4 5 3 2" xfId="15818"/>
    <cellStyle name="Normal 5 2 4 5 3 3" xfId="15819"/>
    <cellStyle name="Normal 5 2 4 5 4" xfId="15820"/>
    <cellStyle name="Normal 5 2 4 5 4 2" xfId="34078"/>
    <cellStyle name="Normal 5 2 4 5 5" xfId="15821"/>
    <cellStyle name="Normal 5 2 4 5 6" xfId="15822"/>
    <cellStyle name="Normal 5 2 4 5 7" xfId="15823"/>
    <cellStyle name="Normal 5 2 4 6" xfId="15824"/>
    <cellStyle name="Normal 5 2 4 6 2" xfId="15825"/>
    <cellStyle name="Normal 5 2 4 6 2 2" xfId="15826"/>
    <cellStyle name="Normal 5 2 4 6 2 3" xfId="15827"/>
    <cellStyle name="Normal 5 2 4 6 3" xfId="15828"/>
    <cellStyle name="Normal 5 2 4 6 3 2" xfId="35282"/>
    <cellStyle name="Normal 5 2 4 6 4" xfId="15829"/>
    <cellStyle name="Normal 5 2 4 6 5" xfId="15830"/>
    <cellStyle name="Normal 5 2 4 6 6" xfId="15831"/>
    <cellStyle name="Normal 5 2 4 7" xfId="15832"/>
    <cellStyle name="Normal 5 2 4 7 2" xfId="15833"/>
    <cellStyle name="Normal 5 2 4 7 3" xfId="15834"/>
    <cellStyle name="Normal 5 2 4 8" xfId="15835"/>
    <cellStyle name="Normal 5 2 4 8 2" xfId="33582"/>
    <cellStyle name="Normal 5 2 4 9" xfId="15836"/>
    <cellStyle name="Normal 5 2 5" xfId="15837"/>
    <cellStyle name="Normal 5 2 5 10" xfId="15838"/>
    <cellStyle name="Normal 5 2 5 11" xfId="15839"/>
    <cellStyle name="Normal 5 2 5 2" xfId="15840"/>
    <cellStyle name="Normal 5 2 5 2 2" xfId="15841"/>
    <cellStyle name="Normal 5 2 5 2 2 2" xfId="15842"/>
    <cellStyle name="Normal 5 2 5 2 2 2 2" xfId="15843"/>
    <cellStyle name="Normal 5 2 5 2 2 2 2 2" xfId="15844"/>
    <cellStyle name="Normal 5 2 5 2 2 2 2 3" xfId="15845"/>
    <cellStyle name="Normal 5 2 5 2 2 2 3" xfId="15846"/>
    <cellStyle name="Normal 5 2 5 2 2 2 3 2" xfId="34688"/>
    <cellStyle name="Normal 5 2 5 2 2 2 4" xfId="15847"/>
    <cellStyle name="Normal 5 2 5 2 2 2 5" xfId="15848"/>
    <cellStyle name="Normal 5 2 5 2 2 3" xfId="15849"/>
    <cellStyle name="Normal 5 2 5 2 2 3 2" xfId="15850"/>
    <cellStyle name="Normal 5 2 5 2 2 3 3" xfId="15851"/>
    <cellStyle name="Normal 5 2 5 2 2 4" xfId="15852"/>
    <cellStyle name="Normal 5 2 5 2 2 4 2" xfId="33588"/>
    <cellStyle name="Normal 5 2 5 2 2 5" xfId="15853"/>
    <cellStyle name="Normal 5 2 5 2 2 6" xfId="15854"/>
    <cellStyle name="Normal 5 2 5 2 3" xfId="15855"/>
    <cellStyle name="Normal 5 2 5 2 3 2" xfId="15856"/>
    <cellStyle name="Normal 5 2 5 2 3 2 2" xfId="15857"/>
    <cellStyle name="Normal 5 2 5 2 3 2 3" xfId="15858"/>
    <cellStyle name="Normal 5 2 5 2 3 3" xfId="15859"/>
    <cellStyle name="Normal 5 2 5 2 3 3 2" xfId="34689"/>
    <cellStyle name="Normal 5 2 5 2 3 4" xfId="15860"/>
    <cellStyle name="Normal 5 2 5 2 3 5" xfId="15861"/>
    <cellStyle name="Normal 5 2 5 2 4" xfId="15862"/>
    <cellStyle name="Normal 5 2 5 2 4 2" xfId="15863"/>
    <cellStyle name="Normal 5 2 5 2 4 2 2" xfId="15864"/>
    <cellStyle name="Normal 5 2 5 2 4 2 3" xfId="15865"/>
    <cellStyle name="Normal 5 2 5 2 4 3" xfId="15866"/>
    <cellStyle name="Normal 5 2 5 2 4 3 2" xfId="35100"/>
    <cellStyle name="Normal 5 2 5 2 4 4" xfId="15867"/>
    <cellStyle name="Normal 5 2 5 2 4 5" xfId="15868"/>
    <cellStyle name="Normal 5 2 5 2 5" xfId="15869"/>
    <cellStyle name="Normal 5 2 5 2 5 2" xfId="15870"/>
    <cellStyle name="Normal 5 2 5 2 5 3" xfId="15871"/>
    <cellStyle name="Normal 5 2 5 2 6" xfId="15872"/>
    <cellStyle name="Normal 5 2 5 2 6 2" xfId="33587"/>
    <cellStyle name="Normal 5 2 5 2 7" xfId="15873"/>
    <cellStyle name="Normal 5 2 5 2 8" xfId="15874"/>
    <cellStyle name="Normal 5 2 5 2 9" xfId="15875"/>
    <cellStyle name="Normal 5 2 5 3" xfId="15876"/>
    <cellStyle name="Normal 5 2 5 3 2" xfId="15877"/>
    <cellStyle name="Normal 5 2 5 3 2 2" xfId="15878"/>
    <cellStyle name="Normal 5 2 5 3 2 2 2" xfId="15879"/>
    <cellStyle name="Normal 5 2 5 3 2 2 3" xfId="15880"/>
    <cellStyle name="Normal 5 2 5 3 2 3" xfId="15881"/>
    <cellStyle name="Normal 5 2 5 3 2 3 2" xfId="34690"/>
    <cellStyle name="Normal 5 2 5 3 2 4" xfId="15882"/>
    <cellStyle name="Normal 5 2 5 3 2 5" xfId="15883"/>
    <cellStyle name="Normal 5 2 5 3 3" xfId="15884"/>
    <cellStyle name="Normal 5 2 5 3 3 2" xfId="15885"/>
    <cellStyle name="Normal 5 2 5 3 3 2 2" xfId="15886"/>
    <cellStyle name="Normal 5 2 5 3 3 2 3" xfId="15887"/>
    <cellStyle name="Normal 5 2 5 3 3 3" xfId="15888"/>
    <cellStyle name="Normal 5 2 5 3 3 3 2" xfId="35101"/>
    <cellStyle name="Normal 5 2 5 3 3 4" xfId="15889"/>
    <cellStyle name="Normal 5 2 5 3 3 5" xfId="15890"/>
    <cellStyle name="Normal 5 2 5 3 4" xfId="15891"/>
    <cellStyle name="Normal 5 2 5 3 4 2" xfId="15892"/>
    <cellStyle name="Normal 5 2 5 3 4 3" xfId="15893"/>
    <cellStyle name="Normal 5 2 5 3 5" xfId="15894"/>
    <cellStyle name="Normal 5 2 5 3 5 2" xfId="33589"/>
    <cellStyle name="Normal 5 2 5 3 6" xfId="15895"/>
    <cellStyle name="Normal 5 2 5 3 7" xfId="15896"/>
    <cellStyle name="Normal 5 2 5 3 8" xfId="15897"/>
    <cellStyle name="Normal 5 2 5 4" xfId="15898"/>
    <cellStyle name="Normal 5 2 5 4 2" xfId="15899"/>
    <cellStyle name="Normal 5 2 5 4 2 2" xfId="15900"/>
    <cellStyle name="Normal 5 2 5 4 2 2 2" xfId="15901"/>
    <cellStyle name="Normal 5 2 5 4 2 2 3" xfId="15902"/>
    <cellStyle name="Normal 5 2 5 4 2 3" xfId="15903"/>
    <cellStyle name="Normal 5 2 5 4 2 3 2" xfId="34983"/>
    <cellStyle name="Normal 5 2 5 4 2 4" xfId="15904"/>
    <cellStyle name="Normal 5 2 5 4 2 5" xfId="15905"/>
    <cellStyle name="Normal 5 2 5 4 3" xfId="15906"/>
    <cellStyle name="Normal 5 2 5 4 3 2" xfId="15907"/>
    <cellStyle name="Normal 5 2 5 4 3 2 2" xfId="15908"/>
    <cellStyle name="Normal 5 2 5 4 3 2 3" xfId="15909"/>
    <cellStyle name="Normal 5 2 5 4 3 3" xfId="15910"/>
    <cellStyle name="Normal 5 2 5 4 3 3 2" xfId="34691"/>
    <cellStyle name="Normal 5 2 5 4 3 4" xfId="15911"/>
    <cellStyle name="Normal 5 2 5 4 3 5" xfId="15912"/>
    <cellStyle name="Normal 5 2 5 4 4" xfId="15913"/>
    <cellStyle name="Normal 5 2 5 4 4 2" xfId="15914"/>
    <cellStyle name="Normal 5 2 5 4 4 3" xfId="15915"/>
    <cellStyle name="Normal 5 2 5 4 5" xfId="15916"/>
    <cellStyle name="Normal 5 2 5 4 5 2" xfId="33961"/>
    <cellStyle name="Normal 5 2 5 4 6" xfId="15917"/>
    <cellStyle name="Normal 5 2 5 4 7" xfId="15918"/>
    <cellStyle name="Normal 5 2 5 4 8" xfId="15919"/>
    <cellStyle name="Normal 5 2 5 5" xfId="15920"/>
    <cellStyle name="Normal 5 2 5 5 2" xfId="15921"/>
    <cellStyle name="Normal 5 2 5 5 2 2" xfId="15922"/>
    <cellStyle name="Normal 5 2 5 5 2 2 2" xfId="15923"/>
    <cellStyle name="Normal 5 2 5 5 2 2 3" xfId="15924"/>
    <cellStyle name="Normal 5 2 5 5 2 3" xfId="15925"/>
    <cellStyle name="Normal 5 2 5 5 2 3 2" xfId="35245"/>
    <cellStyle name="Normal 5 2 5 5 2 4" xfId="15926"/>
    <cellStyle name="Normal 5 2 5 5 2 5" xfId="15927"/>
    <cellStyle name="Normal 5 2 5 5 3" xfId="15928"/>
    <cellStyle name="Normal 5 2 5 5 3 2" xfId="15929"/>
    <cellStyle name="Normal 5 2 5 5 3 3" xfId="15930"/>
    <cellStyle name="Normal 5 2 5 5 4" xfId="15931"/>
    <cellStyle name="Normal 5 2 5 5 4 2" xfId="34079"/>
    <cellStyle name="Normal 5 2 5 5 5" xfId="15932"/>
    <cellStyle name="Normal 5 2 5 5 6" xfId="15933"/>
    <cellStyle name="Normal 5 2 5 5 7" xfId="15934"/>
    <cellStyle name="Normal 5 2 5 6" xfId="15935"/>
    <cellStyle name="Normal 5 2 5 6 2" xfId="15936"/>
    <cellStyle name="Normal 5 2 5 6 2 2" xfId="15937"/>
    <cellStyle name="Normal 5 2 5 6 2 3" xfId="15938"/>
    <cellStyle name="Normal 5 2 5 6 3" xfId="15939"/>
    <cellStyle name="Normal 5 2 5 6 3 2" xfId="35102"/>
    <cellStyle name="Normal 5 2 5 6 4" xfId="15940"/>
    <cellStyle name="Normal 5 2 5 6 5" xfId="15941"/>
    <cellStyle name="Normal 5 2 5 6 6" xfId="15942"/>
    <cellStyle name="Normal 5 2 5 7" xfId="15943"/>
    <cellStyle name="Normal 5 2 5 7 2" xfId="15944"/>
    <cellStyle name="Normal 5 2 5 7 3" xfId="15945"/>
    <cellStyle name="Normal 5 2 5 8" xfId="15946"/>
    <cellStyle name="Normal 5 2 5 8 2" xfId="33586"/>
    <cellStyle name="Normal 5 2 5 9" xfId="15947"/>
    <cellStyle name="Normal 5 2 6" xfId="15948"/>
    <cellStyle name="Normal 5 2 6 10" xfId="15949"/>
    <cellStyle name="Normal 5 2 6 11" xfId="15950"/>
    <cellStyle name="Normal 5 2 6 2" xfId="15951"/>
    <cellStyle name="Normal 5 2 6 2 2" xfId="15952"/>
    <cellStyle name="Normal 5 2 6 2 2 2" xfId="15953"/>
    <cellStyle name="Normal 5 2 6 2 2 2 2" xfId="15954"/>
    <cellStyle name="Normal 5 2 6 2 2 2 3" xfId="15955"/>
    <cellStyle name="Normal 5 2 6 2 2 3" xfId="15956"/>
    <cellStyle name="Normal 5 2 6 2 2 3 2" xfId="34692"/>
    <cellStyle name="Normal 5 2 6 2 2 4" xfId="15957"/>
    <cellStyle name="Normal 5 2 6 2 2 5" xfId="15958"/>
    <cellStyle name="Normal 5 2 6 2 3" xfId="15959"/>
    <cellStyle name="Normal 5 2 6 2 3 2" xfId="15960"/>
    <cellStyle name="Normal 5 2 6 2 3 2 2" xfId="15961"/>
    <cellStyle name="Normal 5 2 6 2 3 2 3" xfId="15962"/>
    <cellStyle name="Normal 5 2 6 2 3 3" xfId="15963"/>
    <cellStyle name="Normal 5 2 6 2 3 3 2" xfId="35246"/>
    <cellStyle name="Normal 5 2 6 2 3 4" xfId="15964"/>
    <cellStyle name="Normal 5 2 6 2 3 5" xfId="15965"/>
    <cellStyle name="Normal 5 2 6 2 4" xfId="15966"/>
    <cellStyle name="Normal 5 2 6 2 4 2" xfId="15967"/>
    <cellStyle name="Normal 5 2 6 2 4 3" xfId="15968"/>
    <cellStyle name="Normal 5 2 6 2 5" xfId="15969"/>
    <cellStyle name="Normal 5 2 6 2 5 2" xfId="33591"/>
    <cellStyle name="Normal 5 2 6 2 6" xfId="15970"/>
    <cellStyle name="Normal 5 2 6 2 7" xfId="15971"/>
    <cellStyle name="Normal 5 2 6 2 8" xfId="15972"/>
    <cellStyle name="Normal 5 2 6 3" xfId="15973"/>
    <cellStyle name="Normal 5 2 6 3 2" xfId="15974"/>
    <cellStyle name="Normal 5 2 6 3 2 2" xfId="15975"/>
    <cellStyle name="Normal 5 2 6 3 2 2 2" xfId="15976"/>
    <cellStyle name="Normal 5 2 6 3 2 2 3" xfId="15977"/>
    <cellStyle name="Normal 5 2 6 3 2 3" xfId="15978"/>
    <cellStyle name="Normal 5 2 6 3 2 3 2" xfId="34984"/>
    <cellStyle name="Normal 5 2 6 3 2 4" xfId="15979"/>
    <cellStyle name="Normal 5 2 6 3 2 5" xfId="15980"/>
    <cellStyle name="Normal 5 2 6 3 3" xfId="15981"/>
    <cellStyle name="Normal 5 2 6 3 3 2" xfId="15982"/>
    <cellStyle name="Normal 5 2 6 3 3 2 2" xfId="15983"/>
    <cellStyle name="Normal 5 2 6 3 3 2 3" xfId="15984"/>
    <cellStyle name="Normal 5 2 6 3 3 3" xfId="15985"/>
    <cellStyle name="Normal 5 2 6 3 3 3 2" xfId="34693"/>
    <cellStyle name="Normal 5 2 6 3 3 4" xfId="15986"/>
    <cellStyle name="Normal 5 2 6 3 3 5" xfId="15987"/>
    <cellStyle name="Normal 5 2 6 3 4" xfId="15988"/>
    <cellStyle name="Normal 5 2 6 3 4 2" xfId="15989"/>
    <cellStyle name="Normal 5 2 6 3 4 3" xfId="15990"/>
    <cellStyle name="Normal 5 2 6 3 5" xfId="15991"/>
    <cellStyle name="Normal 5 2 6 3 5 2" xfId="33962"/>
    <cellStyle name="Normal 5 2 6 3 6" xfId="15992"/>
    <cellStyle name="Normal 5 2 6 3 7" xfId="15993"/>
    <cellStyle name="Normal 5 2 6 3 8" xfId="15994"/>
    <cellStyle name="Normal 5 2 6 4" xfId="15995"/>
    <cellStyle name="Normal 5 2 6 4 2" xfId="15996"/>
    <cellStyle name="Normal 5 2 6 4 2 2" xfId="15997"/>
    <cellStyle name="Normal 5 2 6 4 2 2 2" xfId="15998"/>
    <cellStyle name="Normal 5 2 6 4 2 2 3" xfId="15999"/>
    <cellStyle name="Normal 5 2 6 4 2 3" xfId="16000"/>
    <cellStyle name="Normal 5 2 6 4 2 3 2" xfId="35103"/>
    <cellStyle name="Normal 5 2 6 4 2 4" xfId="16001"/>
    <cellStyle name="Normal 5 2 6 4 2 5" xfId="16002"/>
    <cellStyle name="Normal 5 2 6 4 3" xfId="16003"/>
    <cellStyle name="Normal 5 2 6 4 3 2" xfId="16004"/>
    <cellStyle name="Normal 5 2 6 4 3 3" xfId="16005"/>
    <cellStyle name="Normal 5 2 6 4 4" xfId="16006"/>
    <cellStyle name="Normal 5 2 6 4 4 2" xfId="34080"/>
    <cellStyle name="Normal 5 2 6 4 5" xfId="16007"/>
    <cellStyle name="Normal 5 2 6 4 6" xfId="16008"/>
    <cellStyle name="Normal 5 2 6 4 7" xfId="16009"/>
    <cellStyle name="Normal 5 2 6 5" xfId="16010"/>
    <cellStyle name="Normal 5 2 6 5 2" xfId="16011"/>
    <cellStyle name="Normal 5 2 6 5 2 2" xfId="16012"/>
    <cellStyle name="Normal 5 2 6 5 2 3" xfId="16013"/>
    <cellStyle name="Normal 5 2 6 5 3" xfId="16014"/>
    <cellStyle name="Normal 5 2 6 5 3 2" xfId="35104"/>
    <cellStyle name="Normal 5 2 6 5 4" xfId="16015"/>
    <cellStyle name="Normal 5 2 6 5 5" xfId="16016"/>
    <cellStyle name="Normal 5 2 6 5 6" xfId="16017"/>
    <cellStyle name="Normal 5 2 6 6" xfId="16018"/>
    <cellStyle name="Normal 5 2 6 6 2" xfId="16019"/>
    <cellStyle name="Normal 5 2 6 6 2 2" xfId="16020"/>
    <cellStyle name="Normal 5 2 6 6 2 3" xfId="16021"/>
    <cellStyle name="Normal 5 2 6 6 3" xfId="16022"/>
    <cellStyle name="Normal 5 2 6 6 3 2" xfId="35283"/>
    <cellStyle name="Normal 5 2 6 6 4" xfId="16023"/>
    <cellStyle name="Normal 5 2 6 6 5" xfId="16024"/>
    <cellStyle name="Normal 5 2 6 6 6" xfId="16025"/>
    <cellStyle name="Normal 5 2 6 7" xfId="16026"/>
    <cellStyle name="Normal 5 2 6 7 2" xfId="16027"/>
    <cellStyle name="Normal 5 2 6 7 3" xfId="16028"/>
    <cellStyle name="Normal 5 2 6 8" xfId="16029"/>
    <cellStyle name="Normal 5 2 6 8 2" xfId="33590"/>
    <cellStyle name="Normal 5 2 6 9" xfId="16030"/>
    <cellStyle name="Normal 5 2 7" xfId="16031"/>
    <cellStyle name="Normal 5 2 7 10" xfId="16032"/>
    <cellStyle name="Normal 5 2 7 11" xfId="16033"/>
    <cellStyle name="Normal 5 2 7 2" xfId="16034"/>
    <cellStyle name="Normal 5 2 7 2 2" xfId="16035"/>
    <cellStyle name="Normal 5 2 7 2 2 2" xfId="16036"/>
    <cellStyle name="Normal 5 2 7 2 2 2 2" xfId="16037"/>
    <cellStyle name="Normal 5 2 7 2 2 2 3" xfId="16038"/>
    <cellStyle name="Normal 5 2 7 2 2 3" xfId="16039"/>
    <cellStyle name="Normal 5 2 7 2 2 3 2" xfId="34694"/>
    <cellStyle name="Normal 5 2 7 2 2 4" xfId="16040"/>
    <cellStyle name="Normal 5 2 7 2 2 5" xfId="16041"/>
    <cellStyle name="Normal 5 2 7 2 3" xfId="16042"/>
    <cellStyle name="Normal 5 2 7 2 3 2" xfId="16043"/>
    <cellStyle name="Normal 5 2 7 2 3 2 2" xfId="16044"/>
    <cellStyle name="Normal 5 2 7 2 3 2 3" xfId="16045"/>
    <cellStyle name="Normal 5 2 7 2 3 3" xfId="16046"/>
    <cellStyle name="Normal 5 2 7 2 3 3 2" xfId="35105"/>
    <cellStyle name="Normal 5 2 7 2 3 4" xfId="16047"/>
    <cellStyle name="Normal 5 2 7 2 3 5" xfId="16048"/>
    <cellStyle name="Normal 5 2 7 2 4" xfId="16049"/>
    <cellStyle name="Normal 5 2 7 2 4 2" xfId="16050"/>
    <cellStyle name="Normal 5 2 7 2 4 3" xfId="16051"/>
    <cellStyle name="Normal 5 2 7 2 5" xfId="16052"/>
    <cellStyle name="Normal 5 2 7 2 5 2" xfId="33593"/>
    <cellStyle name="Normal 5 2 7 2 6" xfId="16053"/>
    <cellStyle name="Normal 5 2 7 2 7" xfId="16054"/>
    <cellStyle name="Normal 5 2 7 2 8" xfId="16055"/>
    <cellStyle name="Normal 5 2 7 3" xfId="16056"/>
    <cellStyle name="Normal 5 2 7 3 2" xfId="16057"/>
    <cellStyle name="Normal 5 2 7 3 2 2" xfId="16058"/>
    <cellStyle name="Normal 5 2 7 3 2 2 2" xfId="16059"/>
    <cellStyle name="Normal 5 2 7 3 2 2 3" xfId="16060"/>
    <cellStyle name="Normal 5 2 7 3 2 3" xfId="16061"/>
    <cellStyle name="Normal 5 2 7 3 2 3 2" xfId="34985"/>
    <cellStyle name="Normal 5 2 7 3 2 4" xfId="16062"/>
    <cellStyle name="Normal 5 2 7 3 2 5" xfId="16063"/>
    <cellStyle name="Normal 5 2 7 3 3" xfId="16064"/>
    <cellStyle name="Normal 5 2 7 3 3 2" xfId="16065"/>
    <cellStyle name="Normal 5 2 7 3 3 2 2" xfId="16066"/>
    <cellStyle name="Normal 5 2 7 3 3 2 3" xfId="16067"/>
    <cellStyle name="Normal 5 2 7 3 3 3" xfId="16068"/>
    <cellStyle name="Normal 5 2 7 3 3 3 2" xfId="34695"/>
    <cellStyle name="Normal 5 2 7 3 3 4" xfId="16069"/>
    <cellStyle name="Normal 5 2 7 3 3 5" xfId="16070"/>
    <cellStyle name="Normal 5 2 7 3 4" xfId="16071"/>
    <cellStyle name="Normal 5 2 7 3 4 2" xfId="16072"/>
    <cellStyle name="Normal 5 2 7 3 4 3" xfId="16073"/>
    <cellStyle name="Normal 5 2 7 3 5" xfId="16074"/>
    <cellStyle name="Normal 5 2 7 3 5 2" xfId="33963"/>
    <cellStyle name="Normal 5 2 7 3 6" xfId="16075"/>
    <cellStyle name="Normal 5 2 7 3 7" xfId="16076"/>
    <cellStyle name="Normal 5 2 7 3 8" xfId="16077"/>
    <cellStyle name="Normal 5 2 7 4" xfId="16078"/>
    <cellStyle name="Normal 5 2 7 4 2" xfId="16079"/>
    <cellStyle name="Normal 5 2 7 4 2 2" xfId="16080"/>
    <cellStyle name="Normal 5 2 7 4 2 2 2" xfId="16081"/>
    <cellStyle name="Normal 5 2 7 4 2 2 3" xfId="16082"/>
    <cellStyle name="Normal 5 2 7 4 2 3" xfId="16083"/>
    <cellStyle name="Normal 5 2 7 4 2 3 2" xfId="35247"/>
    <cellStyle name="Normal 5 2 7 4 2 4" xfId="16084"/>
    <cellStyle name="Normal 5 2 7 4 2 5" xfId="16085"/>
    <cellStyle name="Normal 5 2 7 4 3" xfId="16086"/>
    <cellStyle name="Normal 5 2 7 4 3 2" xfId="16087"/>
    <cellStyle name="Normal 5 2 7 4 3 3" xfId="16088"/>
    <cellStyle name="Normal 5 2 7 4 4" xfId="16089"/>
    <cellStyle name="Normal 5 2 7 4 4 2" xfId="34081"/>
    <cellStyle name="Normal 5 2 7 4 5" xfId="16090"/>
    <cellStyle name="Normal 5 2 7 4 6" xfId="16091"/>
    <cellStyle name="Normal 5 2 7 4 7" xfId="16092"/>
    <cellStyle name="Normal 5 2 7 5" xfId="16093"/>
    <cellStyle name="Normal 5 2 7 5 2" xfId="16094"/>
    <cellStyle name="Normal 5 2 7 5 2 2" xfId="16095"/>
    <cellStyle name="Normal 5 2 7 5 2 3" xfId="16096"/>
    <cellStyle name="Normal 5 2 7 5 3" xfId="16097"/>
    <cellStyle name="Normal 5 2 7 5 3 2" xfId="35284"/>
    <cellStyle name="Normal 5 2 7 5 4" xfId="16098"/>
    <cellStyle name="Normal 5 2 7 5 5" xfId="16099"/>
    <cellStyle name="Normal 5 2 7 5 6" xfId="16100"/>
    <cellStyle name="Normal 5 2 7 6" xfId="16101"/>
    <cellStyle name="Normal 5 2 7 6 2" xfId="16102"/>
    <cellStyle name="Normal 5 2 7 6 2 2" xfId="16103"/>
    <cellStyle name="Normal 5 2 7 6 2 3" xfId="16104"/>
    <cellStyle name="Normal 5 2 7 6 3" xfId="16105"/>
    <cellStyle name="Normal 5 2 7 6 3 2" xfId="35106"/>
    <cellStyle name="Normal 5 2 7 6 4" xfId="16106"/>
    <cellStyle name="Normal 5 2 7 6 5" xfId="16107"/>
    <cellStyle name="Normal 5 2 7 6 6" xfId="16108"/>
    <cellStyle name="Normal 5 2 7 7" xfId="16109"/>
    <cellStyle name="Normal 5 2 7 7 2" xfId="16110"/>
    <cellStyle name="Normal 5 2 7 7 3" xfId="16111"/>
    <cellStyle name="Normal 5 2 7 8" xfId="16112"/>
    <cellStyle name="Normal 5 2 7 8 2" xfId="33592"/>
    <cellStyle name="Normal 5 2 7 9" xfId="16113"/>
    <cellStyle name="Normal 5 2 8" xfId="16114"/>
    <cellStyle name="Normal 5 2 8 10" xfId="16115"/>
    <cellStyle name="Normal 5 2 8 10 2" xfId="16116"/>
    <cellStyle name="Normal 5 2 8 10 3" xfId="16117"/>
    <cellStyle name="Normal 5 2 8 11" xfId="16118"/>
    <cellStyle name="Normal 5 2 8 12" xfId="16119"/>
    <cellStyle name="Normal 5 2 8 13" xfId="16120"/>
    <cellStyle name="Normal 5 2 8 14" xfId="16121"/>
    <cellStyle name="Normal 5 2 8 2" xfId="16122"/>
    <cellStyle name="Normal 5 2 8 2 10" xfId="16123"/>
    <cellStyle name="Normal 5 2 8 2 10 2" xfId="33594"/>
    <cellStyle name="Normal 5 2 8 2 11" xfId="16124"/>
    <cellStyle name="Normal 5 2 8 2 12" xfId="16125"/>
    <cellStyle name="Normal 5 2 8 2 13" xfId="16126"/>
    <cellStyle name="Normal 5 2 8 2 2" xfId="16127"/>
    <cellStyle name="Normal 5 2 8 2 2 10" xfId="16128"/>
    <cellStyle name="Normal 5 2 8 2 2 2" xfId="16129"/>
    <cellStyle name="Normal 5 2 8 2 2 2 2" xfId="16130"/>
    <cellStyle name="Normal 5 2 8 2 2 2 2 2" xfId="16131"/>
    <cellStyle name="Normal 5 2 8 2 2 2 2 2 2" xfId="16132"/>
    <cellStyle name="Normal 5 2 8 2 2 2 2 2 2 2" xfId="16133"/>
    <cellStyle name="Normal 5 2 8 2 2 2 2 2 2 2 2" xfId="16134"/>
    <cellStyle name="Normal 5 2 8 2 2 2 2 2 2 2 3" xfId="16135"/>
    <cellStyle name="Normal 5 2 8 2 2 2 2 2 2 3" xfId="16136"/>
    <cellStyle name="Normal 5 2 8 2 2 2 2 2 2 3 2" xfId="34492"/>
    <cellStyle name="Normal 5 2 8 2 2 2 2 2 2 4" xfId="16137"/>
    <cellStyle name="Normal 5 2 8 2 2 2 2 2 2 5" xfId="16138"/>
    <cellStyle name="Normal 5 2 8 2 2 2 2 2 3" xfId="16139"/>
    <cellStyle name="Normal 5 2 8 2 2 2 2 2 3 2" xfId="16140"/>
    <cellStyle name="Normal 5 2 8 2 2 2 2 2 3 3" xfId="16141"/>
    <cellStyle name="Normal 5 2 8 2 2 2 2 2 4" xfId="16142"/>
    <cellStyle name="Normal 5 2 8 2 2 2 2 2 4 2" xfId="33597"/>
    <cellStyle name="Normal 5 2 8 2 2 2 2 2 5" xfId="16143"/>
    <cellStyle name="Normal 5 2 8 2 2 2 2 2 6" xfId="16144"/>
    <cellStyle name="Normal 5 2 8 2 2 2 2 3" xfId="16145"/>
    <cellStyle name="Normal 5 2 8 2 2 2 2 3 2" xfId="16146"/>
    <cellStyle name="Normal 5 2 8 2 2 2 2 3 3" xfId="16147"/>
    <cellStyle name="Normal 5 2 8 2 2 2 2 4" xfId="16148"/>
    <cellStyle name="Normal 5 2 8 2 2 2 2 5" xfId="16149"/>
    <cellStyle name="Normal 5 2 8 2 2 2 2 6" xfId="16150"/>
    <cellStyle name="Normal 5 2 8 2 2 2 3" xfId="16151"/>
    <cellStyle name="Normal 5 2 8 2 2 2 3 2" xfId="16152"/>
    <cellStyle name="Normal 5 2 8 2 2 2 3 2 2" xfId="16153"/>
    <cellStyle name="Normal 5 2 8 2 2 2 3 2 2 2" xfId="16154"/>
    <cellStyle name="Normal 5 2 8 2 2 2 3 2 2 3" xfId="16155"/>
    <cellStyle name="Normal 5 2 8 2 2 2 3 2 3" xfId="16156"/>
    <cellStyle name="Normal 5 2 8 2 2 2 3 2 3 2" xfId="34213"/>
    <cellStyle name="Normal 5 2 8 2 2 2 3 2 4" xfId="16157"/>
    <cellStyle name="Normal 5 2 8 2 2 2 3 2 5" xfId="16158"/>
    <cellStyle name="Normal 5 2 8 2 2 2 3 3" xfId="16159"/>
    <cellStyle name="Normal 5 2 8 2 2 2 3 3 2" xfId="16160"/>
    <cellStyle name="Normal 5 2 8 2 2 2 3 3 3" xfId="16161"/>
    <cellStyle name="Normal 5 2 8 2 2 2 3 4" xfId="16162"/>
    <cellStyle name="Normal 5 2 8 2 2 2 3 4 2" xfId="33598"/>
    <cellStyle name="Normal 5 2 8 2 2 2 3 5" xfId="16163"/>
    <cellStyle name="Normal 5 2 8 2 2 2 3 6" xfId="16164"/>
    <cellStyle name="Normal 5 2 8 2 2 2 4" xfId="16165"/>
    <cellStyle name="Normal 5 2 8 2 2 2 4 2" xfId="16166"/>
    <cellStyle name="Normal 5 2 8 2 2 2 4 2 2" xfId="16167"/>
    <cellStyle name="Normal 5 2 8 2 2 2 4 2 3" xfId="16168"/>
    <cellStyle name="Normal 5 2 8 2 2 2 4 3" xfId="16169"/>
    <cellStyle name="Normal 5 2 8 2 2 2 4 3 2" xfId="34594"/>
    <cellStyle name="Normal 5 2 8 2 2 2 4 4" xfId="16170"/>
    <cellStyle name="Normal 5 2 8 2 2 2 4 5" xfId="16171"/>
    <cellStyle name="Normal 5 2 8 2 2 2 5" xfId="16172"/>
    <cellStyle name="Normal 5 2 8 2 2 2 5 2" xfId="16173"/>
    <cellStyle name="Normal 5 2 8 2 2 2 5 3" xfId="16174"/>
    <cellStyle name="Normal 5 2 8 2 2 2 6" xfId="16175"/>
    <cellStyle name="Normal 5 2 8 2 2 2 6 2" xfId="33596"/>
    <cellStyle name="Normal 5 2 8 2 2 2 7" xfId="16176"/>
    <cellStyle name="Normal 5 2 8 2 2 2 8" xfId="16177"/>
    <cellStyle name="Normal 5 2 8 2 2 3" xfId="16178"/>
    <cellStyle name="Normal 5 2 8 2 2 3 2" xfId="16179"/>
    <cellStyle name="Normal 5 2 8 2 2 3 2 2" xfId="16180"/>
    <cellStyle name="Normal 5 2 8 2 2 3 2 2 2" xfId="16181"/>
    <cellStyle name="Normal 5 2 8 2 2 3 2 2 3" xfId="16182"/>
    <cellStyle name="Normal 5 2 8 2 2 3 2 3" xfId="16183"/>
    <cellStyle name="Normal 5 2 8 2 2 3 2 3 2" xfId="34470"/>
    <cellStyle name="Normal 5 2 8 2 2 3 2 4" xfId="16184"/>
    <cellStyle name="Normal 5 2 8 2 2 3 2 5" xfId="16185"/>
    <cellStyle name="Normal 5 2 8 2 2 3 3" xfId="16186"/>
    <cellStyle name="Normal 5 2 8 2 2 3 3 2" xfId="16187"/>
    <cellStyle name="Normal 5 2 8 2 2 3 3 3" xfId="16188"/>
    <cellStyle name="Normal 5 2 8 2 2 3 4" xfId="16189"/>
    <cellStyle name="Normal 5 2 8 2 2 3 4 2" xfId="33599"/>
    <cellStyle name="Normal 5 2 8 2 2 3 5" xfId="16190"/>
    <cellStyle name="Normal 5 2 8 2 2 3 6" xfId="16191"/>
    <cellStyle name="Normal 5 2 8 2 2 4" xfId="16192"/>
    <cellStyle name="Normal 5 2 8 2 2 4 2" xfId="16193"/>
    <cellStyle name="Normal 5 2 8 2 2 4 2 2" xfId="16194"/>
    <cellStyle name="Normal 5 2 8 2 2 4 2 2 2" xfId="16195"/>
    <cellStyle name="Normal 5 2 8 2 2 4 2 2 3" xfId="16196"/>
    <cellStyle name="Normal 5 2 8 2 2 4 2 3" xfId="16197"/>
    <cellStyle name="Normal 5 2 8 2 2 4 2 4" xfId="16198"/>
    <cellStyle name="Normal 5 2 8 2 2 4 2 5" xfId="16199"/>
    <cellStyle name="Normal 5 2 8 2 2 4 3" xfId="16200"/>
    <cellStyle name="Normal 5 2 8 2 2 4 3 2" xfId="16201"/>
    <cellStyle name="Normal 5 2 8 2 2 4 3 2 2" xfId="16202"/>
    <cellStyle name="Normal 5 2 8 2 2 4 3 2 3" xfId="16203"/>
    <cellStyle name="Normal 5 2 8 2 2 4 3 3" xfId="16204"/>
    <cellStyle name="Normal 5 2 8 2 2 4 3 3 2" xfId="34906"/>
    <cellStyle name="Normal 5 2 8 2 2 4 3 4" xfId="16205"/>
    <cellStyle name="Normal 5 2 8 2 2 4 3 5" xfId="16206"/>
    <cellStyle name="Normal 5 2 8 2 2 4 4" xfId="16207"/>
    <cellStyle name="Normal 5 2 8 2 2 4 4 2" xfId="16208"/>
    <cellStyle name="Normal 5 2 8 2 2 4 4 3" xfId="16209"/>
    <cellStyle name="Normal 5 2 8 2 2 4 5" xfId="16210"/>
    <cellStyle name="Normal 5 2 8 2 2 4 5 2" xfId="33600"/>
    <cellStyle name="Normal 5 2 8 2 2 4 6" xfId="16211"/>
    <cellStyle name="Normal 5 2 8 2 2 4 7" xfId="16212"/>
    <cellStyle name="Normal 5 2 8 2 2 5" xfId="16213"/>
    <cellStyle name="Normal 5 2 8 2 2 5 2" xfId="16214"/>
    <cellStyle name="Normal 5 2 8 2 2 5 2 2" xfId="16215"/>
    <cellStyle name="Normal 5 2 8 2 2 5 2 3" xfId="16216"/>
    <cellStyle name="Normal 5 2 8 2 2 5 3" xfId="16217"/>
    <cellStyle name="Normal 5 2 8 2 2 5 4" xfId="16218"/>
    <cellStyle name="Normal 5 2 8 2 2 5 5" xfId="16219"/>
    <cellStyle name="Normal 5 2 8 2 2 6" xfId="16220"/>
    <cellStyle name="Normal 5 2 8 2 2 6 2" xfId="16221"/>
    <cellStyle name="Normal 5 2 8 2 2 6 2 2" xfId="16222"/>
    <cellStyle name="Normal 5 2 8 2 2 6 2 3" xfId="16223"/>
    <cellStyle name="Normal 5 2 8 2 2 6 3" xfId="16224"/>
    <cellStyle name="Normal 5 2 8 2 2 6 3 2" xfId="34471"/>
    <cellStyle name="Normal 5 2 8 2 2 6 4" xfId="16225"/>
    <cellStyle name="Normal 5 2 8 2 2 6 5" xfId="16226"/>
    <cellStyle name="Normal 5 2 8 2 2 7" xfId="16227"/>
    <cellStyle name="Normal 5 2 8 2 2 7 2" xfId="16228"/>
    <cellStyle name="Normal 5 2 8 2 2 7 3" xfId="16229"/>
    <cellStyle name="Normal 5 2 8 2 2 8" xfId="16230"/>
    <cellStyle name="Normal 5 2 8 2 2 8 2" xfId="33595"/>
    <cellStyle name="Normal 5 2 8 2 2 9" xfId="16231"/>
    <cellStyle name="Normal 5 2 8 2 3" xfId="16232"/>
    <cellStyle name="Normal 5 2 8 2 3 2" xfId="16233"/>
    <cellStyle name="Normal 5 2 8 2 3 2 2" xfId="16234"/>
    <cellStyle name="Normal 5 2 8 2 3 2 2 2" xfId="16235"/>
    <cellStyle name="Normal 5 2 8 2 3 2 2 2 2" xfId="16236"/>
    <cellStyle name="Normal 5 2 8 2 3 2 2 2 3" xfId="16237"/>
    <cellStyle name="Normal 5 2 8 2 3 2 2 3" xfId="16238"/>
    <cellStyle name="Normal 5 2 8 2 3 2 2 3 2" xfId="34595"/>
    <cellStyle name="Normal 5 2 8 2 3 2 2 4" xfId="16239"/>
    <cellStyle name="Normal 5 2 8 2 3 2 2 5" xfId="16240"/>
    <cellStyle name="Normal 5 2 8 2 3 2 3" xfId="16241"/>
    <cellStyle name="Normal 5 2 8 2 3 2 3 2" xfId="16242"/>
    <cellStyle name="Normal 5 2 8 2 3 2 3 3" xfId="16243"/>
    <cellStyle name="Normal 5 2 8 2 3 2 4" xfId="16244"/>
    <cellStyle name="Normal 5 2 8 2 3 2 4 2" xfId="33601"/>
    <cellStyle name="Normal 5 2 8 2 3 2 5" xfId="16245"/>
    <cellStyle name="Normal 5 2 8 2 3 2 6" xfId="16246"/>
    <cellStyle name="Normal 5 2 8 2 3 3" xfId="16247"/>
    <cellStyle name="Normal 5 2 8 2 3 3 2" xfId="16248"/>
    <cellStyle name="Normal 5 2 8 2 3 3 3" xfId="16249"/>
    <cellStyle name="Normal 5 2 8 2 3 4" xfId="16250"/>
    <cellStyle name="Normal 5 2 8 2 3 5" xfId="16251"/>
    <cellStyle name="Normal 5 2 8 2 3 6" xfId="16252"/>
    <cellStyle name="Normal 5 2 8 2 4" xfId="16253"/>
    <cellStyle name="Normal 5 2 8 2 4 2" xfId="16254"/>
    <cellStyle name="Normal 5 2 8 2 4 2 2" xfId="16255"/>
    <cellStyle name="Normal 5 2 8 2 4 2 2 2" xfId="16256"/>
    <cellStyle name="Normal 5 2 8 2 4 2 2 3" xfId="16257"/>
    <cellStyle name="Normal 5 2 8 2 4 2 3" xfId="16258"/>
    <cellStyle name="Normal 5 2 8 2 4 2 3 2" xfId="34472"/>
    <cellStyle name="Normal 5 2 8 2 4 2 4" xfId="16259"/>
    <cellStyle name="Normal 5 2 8 2 4 2 5" xfId="16260"/>
    <cellStyle name="Normal 5 2 8 2 4 3" xfId="16261"/>
    <cellStyle name="Normal 5 2 8 2 4 3 2" xfId="16262"/>
    <cellStyle name="Normal 5 2 8 2 4 3 3" xfId="16263"/>
    <cellStyle name="Normal 5 2 8 2 4 4" xfId="16264"/>
    <cellStyle name="Normal 5 2 8 2 4 4 2" xfId="33602"/>
    <cellStyle name="Normal 5 2 8 2 4 5" xfId="16265"/>
    <cellStyle name="Normal 5 2 8 2 4 6" xfId="16266"/>
    <cellStyle name="Normal 5 2 8 2 5" xfId="16267"/>
    <cellStyle name="Normal 5 2 8 2 5 2" xfId="16268"/>
    <cellStyle name="Normal 5 2 8 2 5 2 2" xfId="16269"/>
    <cellStyle name="Normal 5 2 8 2 5 2 2 2" xfId="16270"/>
    <cellStyle name="Normal 5 2 8 2 5 2 2 2 2" xfId="16271"/>
    <cellStyle name="Normal 5 2 8 2 5 2 2 2 3" xfId="16272"/>
    <cellStyle name="Normal 5 2 8 2 5 2 2 3" xfId="16273"/>
    <cellStyle name="Normal 5 2 8 2 5 2 2 4" xfId="16274"/>
    <cellStyle name="Normal 5 2 8 2 5 2 2 5" xfId="16275"/>
    <cellStyle name="Normal 5 2 8 2 5 2 3" xfId="16276"/>
    <cellStyle name="Normal 5 2 8 2 5 2 3 2" xfId="16277"/>
    <cellStyle name="Normal 5 2 8 2 5 2 3 2 2" xfId="16278"/>
    <cellStyle name="Normal 5 2 8 2 5 2 3 2 3" xfId="16279"/>
    <cellStyle name="Normal 5 2 8 2 5 2 3 3" xfId="16280"/>
    <cellStyle name="Normal 5 2 8 2 5 2 3 3 2" xfId="34473"/>
    <cellStyle name="Normal 5 2 8 2 5 2 3 4" xfId="16281"/>
    <cellStyle name="Normal 5 2 8 2 5 2 3 5" xfId="16282"/>
    <cellStyle name="Normal 5 2 8 2 5 2 4" xfId="16283"/>
    <cellStyle name="Normal 5 2 8 2 5 2 4 2" xfId="16284"/>
    <cellStyle name="Normal 5 2 8 2 5 2 4 3" xfId="16285"/>
    <cellStyle name="Normal 5 2 8 2 5 2 5" xfId="16286"/>
    <cellStyle name="Normal 5 2 8 2 5 2 5 2" xfId="33603"/>
    <cellStyle name="Normal 5 2 8 2 5 2 6" xfId="16287"/>
    <cellStyle name="Normal 5 2 8 2 5 2 7" xfId="16288"/>
    <cellStyle name="Normal 5 2 8 2 5 3" xfId="16289"/>
    <cellStyle name="Normal 5 2 8 2 5 3 2" xfId="16290"/>
    <cellStyle name="Normal 5 2 8 2 5 3 2 2" xfId="16291"/>
    <cellStyle name="Normal 5 2 8 2 5 3 2 3" xfId="16292"/>
    <cellStyle name="Normal 5 2 8 2 5 3 3" xfId="16293"/>
    <cellStyle name="Normal 5 2 8 2 5 3 4" xfId="16294"/>
    <cellStyle name="Normal 5 2 8 2 5 3 5" xfId="16295"/>
    <cellStyle name="Normal 5 2 8 2 5 4" xfId="16296"/>
    <cellStyle name="Normal 5 2 8 2 5 4 2" xfId="16297"/>
    <cellStyle name="Normal 5 2 8 2 5 4 3" xfId="16298"/>
    <cellStyle name="Normal 5 2 8 2 5 5" xfId="16299"/>
    <cellStyle name="Normal 5 2 8 2 5 6" xfId="16300"/>
    <cellStyle name="Normal 5 2 8 2 5 7" xfId="16301"/>
    <cellStyle name="Normal 5 2 8 2 6" xfId="16302"/>
    <cellStyle name="Normal 5 2 8 2 6 2" xfId="16303"/>
    <cellStyle name="Normal 5 2 8 2 6 2 2" xfId="16304"/>
    <cellStyle name="Normal 5 2 8 2 6 2 2 2" xfId="16305"/>
    <cellStyle name="Normal 5 2 8 2 6 2 2 2 2" xfId="16306"/>
    <cellStyle name="Normal 5 2 8 2 6 2 2 2 3" xfId="16307"/>
    <cellStyle name="Normal 5 2 8 2 6 2 2 3" xfId="16308"/>
    <cellStyle name="Normal 5 2 8 2 6 2 2 3 2" xfId="34826"/>
    <cellStyle name="Normal 5 2 8 2 6 2 2 4" xfId="16309"/>
    <cellStyle name="Normal 5 2 8 2 6 2 2 5" xfId="16310"/>
    <cellStyle name="Normal 5 2 8 2 6 2 3" xfId="16311"/>
    <cellStyle name="Normal 5 2 8 2 6 2 3 2" xfId="16312"/>
    <cellStyle name="Normal 5 2 8 2 6 2 3 3" xfId="16313"/>
    <cellStyle name="Normal 5 2 8 2 6 2 4" xfId="16314"/>
    <cellStyle name="Normal 5 2 8 2 6 2 4 2" xfId="33604"/>
    <cellStyle name="Normal 5 2 8 2 6 2 5" xfId="16315"/>
    <cellStyle name="Normal 5 2 8 2 6 2 6" xfId="16316"/>
    <cellStyle name="Normal 5 2 8 2 6 3" xfId="16317"/>
    <cellStyle name="Normal 5 2 8 2 6 3 2" xfId="16318"/>
    <cellStyle name="Normal 5 2 8 2 6 3 3" xfId="16319"/>
    <cellStyle name="Normal 5 2 8 2 6 4" xfId="16320"/>
    <cellStyle name="Normal 5 2 8 2 6 5" xfId="16321"/>
    <cellStyle name="Normal 5 2 8 2 6 6" xfId="16322"/>
    <cellStyle name="Normal 5 2 8 2 7" xfId="16323"/>
    <cellStyle name="Normal 5 2 8 2 7 2" xfId="16324"/>
    <cellStyle name="Normal 5 2 8 2 7 2 2" xfId="16325"/>
    <cellStyle name="Normal 5 2 8 2 7 2 3" xfId="16326"/>
    <cellStyle name="Normal 5 2 8 2 7 3" xfId="16327"/>
    <cellStyle name="Normal 5 2 8 2 7 3 2" xfId="34863"/>
    <cellStyle name="Normal 5 2 8 2 7 4" xfId="16328"/>
    <cellStyle name="Normal 5 2 8 2 7 5" xfId="16329"/>
    <cellStyle name="Normal 5 2 8 2 8" xfId="16330"/>
    <cellStyle name="Normal 5 2 8 2 8 2" xfId="16331"/>
    <cellStyle name="Normal 5 2 8 2 8 2 2" xfId="16332"/>
    <cellStyle name="Normal 5 2 8 2 8 2 3" xfId="16333"/>
    <cellStyle name="Normal 5 2 8 2 8 3" xfId="16334"/>
    <cellStyle name="Normal 5 2 8 2 8 3 2" xfId="35285"/>
    <cellStyle name="Normal 5 2 8 2 8 4" xfId="16335"/>
    <cellStyle name="Normal 5 2 8 2 8 5" xfId="16336"/>
    <cellStyle name="Normal 5 2 8 2 9" xfId="16337"/>
    <cellStyle name="Normal 5 2 8 2 9 2" xfId="16338"/>
    <cellStyle name="Normal 5 2 8 2 9 3" xfId="16339"/>
    <cellStyle name="Normal 5 2 8 3" xfId="16340"/>
    <cellStyle name="Normal 5 2 8 3 2" xfId="16341"/>
    <cellStyle name="Normal 5 2 8 3 2 2" xfId="16342"/>
    <cellStyle name="Normal 5 2 8 3 2 2 2" xfId="16343"/>
    <cellStyle name="Normal 5 2 8 3 2 2 2 2" xfId="16344"/>
    <cellStyle name="Normal 5 2 8 3 2 2 2 3" xfId="16345"/>
    <cellStyle name="Normal 5 2 8 3 2 2 3" xfId="16346"/>
    <cellStyle name="Normal 5 2 8 3 2 2 3 2" xfId="34926"/>
    <cellStyle name="Normal 5 2 8 3 2 2 4" xfId="16347"/>
    <cellStyle name="Normal 5 2 8 3 2 2 5" xfId="16348"/>
    <cellStyle name="Normal 5 2 8 3 2 3" xfId="16349"/>
    <cellStyle name="Normal 5 2 8 3 2 3 2" xfId="16350"/>
    <cellStyle name="Normal 5 2 8 3 2 3 3" xfId="16351"/>
    <cellStyle name="Normal 5 2 8 3 2 4" xfId="16352"/>
    <cellStyle name="Normal 5 2 8 3 2 4 2" xfId="33606"/>
    <cellStyle name="Normal 5 2 8 3 2 5" xfId="16353"/>
    <cellStyle name="Normal 5 2 8 3 2 6" xfId="16354"/>
    <cellStyle name="Normal 5 2 8 3 3" xfId="16355"/>
    <cellStyle name="Normal 5 2 8 3 3 2" xfId="16356"/>
    <cellStyle name="Normal 5 2 8 3 3 2 2" xfId="16357"/>
    <cellStyle name="Normal 5 2 8 3 3 2 3" xfId="16358"/>
    <cellStyle name="Normal 5 2 8 3 3 3" xfId="16359"/>
    <cellStyle name="Normal 5 2 8 3 3 3 2" xfId="34495"/>
    <cellStyle name="Normal 5 2 8 3 3 4" xfId="16360"/>
    <cellStyle name="Normal 5 2 8 3 3 5" xfId="16361"/>
    <cellStyle name="Normal 5 2 8 3 4" xfId="16362"/>
    <cellStyle name="Normal 5 2 8 3 4 2" xfId="16363"/>
    <cellStyle name="Normal 5 2 8 3 4 2 2" xfId="16364"/>
    <cellStyle name="Normal 5 2 8 3 4 2 3" xfId="16365"/>
    <cellStyle name="Normal 5 2 8 3 4 3" xfId="16366"/>
    <cellStyle name="Normal 5 2 8 3 4 3 2" xfId="35107"/>
    <cellStyle name="Normal 5 2 8 3 4 4" xfId="16367"/>
    <cellStyle name="Normal 5 2 8 3 4 5" xfId="16368"/>
    <cellStyle name="Normal 5 2 8 3 5" xfId="16369"/>
    <cellStyle name="Normal 5 2 8 3 5 2" xfId="16370"/>
    <cellStyle name="Normal 5 2 8 3 5 3" xfId="16371"/>
    <cellStyle name="Normal 5 2 8 3 6" xfId="16372"/>
    <cellStyle name="Normal 5 2 8 3 6 2" xfId="33605"/>
    <cellStyle name="Normal 5 2 8 3 7" xfId="16373"/>
    <cellStyle name="Normal 5 2 8 3 8" xfId="16374"/>
    <cellStyle name="Normal 5 2 8 3 9" xfId="16375"/>
    <cellStyle name="Normal 5 2 8 4" xfId="16376"/>
    <cellStyle name="Normal 5 2 8 4 10" xfId="16377"/>
    <cellStyle name="Normal 5 2 8 4 11" xfId="16378"/>
    <cellStyle name="Normal 5 2 8 4 2" xfId="16379"/>
    <cellStyle name="Normal 5 2 8 4 2 2" xfId="16380"/>
    <cellStyle name="Normal 5 2 8 4 2 2 2" xfId="16381"/>
    <cellStyle name="Normal 5 2 8 4 2 2 2 2" xfId="16382"/>
    <cellStyle name="Normal 5 2 8 4 2 2 2 2 2" xfId="16383"/>
    <cellStyle name="Normal 5 2 8 4 2 2 2 2 3" xfId="16384"/>
    <cellStyle name="Normal 5 2 8 4 2 2 2 3" xfId="16385"/>
    <cellStyle name="Normal 5 2 8 4 2 2 2 4" xfId="16386"/>
    <cellStyle name="Normal 5 2 8 4 2 2 2 5" xfId="16387"/>
    <cellStyle name="Normal 5 2 8 4 2 2 3" xfId="16388"/>
    <cellStyle name="Normal 5 2 8 4 2 2 3 2" xfId="16389"/>
    <cellStyle name="Normal 5 2 8 4 2 2 3 2 2" xfId="16390"/>
    <cellStyle name="Normal 5 2 8 4 2 2 3 2 3" xfId="16391"/>
    <cellStyle name="Normal 5 2 8 4 2 2 3 3" xfId="16392"/>
    <cellStyle name="Normal 5 2 8 4 2 2 3 3 2" xfId="34827"/>
    <cellStyle name="Normal 5 2 8 4 2 2 3 4" xfId="16393"/>
    <cellStyle name="Normal 5 2 8 4 2 2 3 5" xfId="16394"/>
    <cellStyle name="Normal 5 2 8 4 2 2 4" xfId="16395"/>
    <cellStyle name="Normal 5 2 8 4 2 2 4 2" xfId="16396"/>
    <cellStyle name="Normal 5 2 8 4 2 2 4 3" xfId="16397"/>
    <cellStyle name="Normal 5 2 8 4 2 2 5" xfId="16398"/>
    <cellStyle name="Normal 5 2 8 4 2 2 5 2" xfId="33608"/>
    <cellStyle name="Normal 5 2 8 4 2 2 6" xfId="16399"/>
    <cellStyle name="Normal 5 2 8 4 2 2 7" xfId="16400"/>
    <cellStyle name="Normal 5 2 8 4 2 3" xfId="16401"/>
    <cellStyle name="Normal 5 2 8 4 2 3 2" xfId="16402"/>
    <cellStyle name="Normal 5 2 8 4 2 3 2 2" xfId="16403"/>
    <cellStyle name="Normal 5 2 8 4 2 3 2 3" xfId="16404"/>
    <cellStyle name="Normal 5 2 8 4 2 3 3" xfId="16405"/>
    <cellStyle name="Normal 5 2 8 4 2 3 4" xfId="16406"/>
    <cellStyle name="Normal 5 2 8 4 2 3 5" xfId="16407"/>
    <cellStyle name="Normal 5 2 8 4 2 4" xfId="16408"/>
    <cellStyle name="Normal 5 2 8 4 2 4 2" xfId="16409"/>
    <cellStyle name="Normal 5 2 8 4 2 4 3" xfId="16410"/>
    <cellStyle name="Normal 5 2 8 4 2 5" xfId="16411"/>
    <cellStyle name="Normal 5 2 8 4 2 6" xfId="16412"/>
    <cellStyle name="Normal 5 2 8 4 2 7" xfId="16413"/>
    <cellStyle name="Normal 5 2 8 4 3" xfId="16414"/>
    <cellStyle name="Normal 5 2 8 4 3 2" xfId="16415"/>
    <cellStyle name="Normal 5 2 8 4 3 2 2" xfId="16416"/>
    <cellStyle name="Normal 5 2 8 4 3 2 3" xfId="16417"/>
    <cellStyle name="Normal 5 2 8 4 3 3" xfId="16418"/>
    <cellStyle name="Normal 5 2 8 4 3 4" xfId="16419"/>
    <cellStyle name="Normal 5 2 8 4 3 5" xfId="16420"/>
    <cellStyle name="Normal 5 2 8 4 4" xfId="16421"/>
    <cellStyle name="Normal 5 2 8 4 4 2" xfId="16422"/>
    <cellStyle name="Normal 5 2 8 4 4 2 2" xfId="16423"/>
    <cellStyle name="Normal 5 2 8 4 4 2 2 2" xfId="16424"/>
    <cellStyle name="Normal 5 2 8 4 4 2 2 2 2" xfId="16425"/>
    <cellStyle name="Normal 5 2 8 4 4 2 2 2 3" xfId="16426"/>
    <cellStyle name="Normal 5 2 8 4 4 2 2 3" xfId="16427"/>
    <cellStyle name="Normal 5 2 8 4 4 2 2 3 2" xfId="34696"/>
    <cellStyle name="Normal 5 2 8 4 4 2 2 4" xfId="16428"/>
    <cellStyle name="Normal 5 2 8 4 4 2 2 5" xfId="16429"/>
    <cellStyle name="Normal 5 2 8 4 4 2 3" xfId="16430"/>
    <cellStyle name="Normal 5 2 8 4 4 2 3 2" xfId="16431"/>
    <cellStyle name="Normal 5 2 8 4 4 2 3 3" xfId="16432"/>
    <cellStyle name="Normal 5 2 8 4 4 2 4" xfId="16433"/>
    <cellStyle name="Normal 5 2 8 4 4 2 4 2" xfId="33609"/>
    <cellStyle name="Normal 5 2 8 4 4 2 5" xfId="16434"/>
    <cellStyle name="Normal 5 2 8 4 4 2 6" xfId="16435"/>
    <cellStyle name="Normal 5 2 8 4 4 3" xfId="16436"/>
    <cellStyle name="Normal 5 2 8 4 4 3 2" xfId="16437"/>
    <cellStyle name="Normal 5 2 8 4 4 3 3" xfId="16438"/>
    <cellStyle name="Normal 5 2 8 4 4 4" xfId="16439"/>
    <cellStyle name="Normal 5 2 8 4 4 5" xfId="16440"/>
    <cellStyle name="Normal 5 2 8 4 4 6" xfId="16441"/>
    <cellStyle name="Normal 5 2 8 4 5" xfId="16442"/>
    <cellStyle name="Normal 5 2 8 4 5 2" xfId="16443"/>
    <cellStyle name="Normal 5 2 8 4 5 2 2" xfId="16444"/>
    <cellStyle name="Normal 5 2 8 4 5 2 3" xfId="16445"/>
    <cellStyle name="Normal 5 2 8 4 5 3" xfId="16446"/>
    <cellStyle name="Normal 5 2 8 4 5 3 2" xfId="34697"/>
    <cellStyle name="Normal 5 2 8 4 5 4" xfId="16447"/>
    <cellStyle name="Normal 5 2 8 4 5 5" xfId="16448"/>
    <cellStyle name="Normal 5 2 8 4 6" xfId="16449"/>
    <cellStyle name="Normal 5 2 8 4 6 2" xfId="16450"/>
    <cellStyle name="Normal 5 2 8 4 6 2 2" xfId="16451"/>
    <cellStyle name="Normal 5 2 8 4 6 2 3" xfId="16452"/>
    <cellStyle name="Normal 5 2 8 4 6 3" xfId="16453"/>
    <cellStyle name="Normal 5 2 8 4 6 3 2" xfId="35108"/>
    <cellStyle name="Normal 5 2 8 4 6 4" xfId="16454"/>
    <cellStyle name="Normal 5 2 8 4 6 5" xfId="16455"/>
    <cellStyle name="Normal 5 2 8 4 7" xfId="16456"/>
    <cellStyle name="Normal 5 2 8 4 7 2" xfId="16457"/>
    <cellStyle name="Normal 5 2 8 4 7 3" xfId="16458"/>
    <cellStyle name="Normal 5 2 8 4 8" xfId="16459"/>
    <cellStyle name="Normal 5 2 8 4 8 2" xfId="33607"/>
    <cellStyle name="Normal 5 2 8 4 9" xfId="16460"/>
    <cellStyle name="Normal 5 2 8 5" xfId="16461"/>
    <cellStyle name="Normal 5 2 8 5 2" xfId="16462"/>
    <cellStyle name="Normal 5 2 8 5 2 2" xfId="16463"/>
    <cellStyle name="Normal 5 2 8 5 2 2 2" xfId="16464"/>
    <cellStyle name="Normal 5 2 8 5 2 2 3" xfId="16465"/>
    <cellStyle name="Normal 5 2 8 5 2 3" xfId="16466"/>
    <cellStyle name="Normal 5 2 8 5 2 3 2" xfId="35109"/>
    <cellStyle name="Normal 5 2 8 5 2 4" xfId="16467"/>
    <cellStyle name="Normal 5 2 8 5 2 5" xfId="16468"/>
    <cellStyle name="Normal 5 2 8 5 3" xfId="16469"/>
    <cellStyle name="Normal 5 2 8 5 3 2" xfId="16470"/>
    <cellStyle name="Normal 5 2 8 5 3 3" xfId="16471"/>
    <cellStyle name="Normal 5 2 8 5 4" xfId="16472"/>
    <cellStyle name="Normal 5 2 8 5 5" xfId="16473"/>
    <cellStyle name="Normal 5 2 8 5 6" xfId="16474"/>
    <cellStyle name="Normal 5 2 8 5 7" xfId="16475"/>
    <cellStyle name="Normal 5 2 8 6" xfId="16476"/>
    <cellStyle name="Normal 5 2 8 6 10" xfId="16477"/>
    <cellStyle name="Normal 5 2 8 6 2" xfId="16478"/>
    <cellStyle name="Normal 5 2 8 6 2 2" xfId="16479"/>
    <cellStyle name="Normal 5 2 8 6 2 2 2" xfId="16480"/>
    <cellStyle name="Normal 5 2 8 6 2 2 2 2" xfId="16481"/>
    <cellStyle name="Normal 5 2 8 6 2 2 2 2 2" xfId="16482"/>
    <cellStyle name="Normal 5 2 8 6 2 2 2 2 3" xfId="16483"/>
    <cellStyle name="Normal 5 2 8 6 2 2 2 3" xfId="16484"/>
    <cellStyle name="Normal 5 2 8 6 2 2 2 3 2" xfId="34905"/>
    <cellStyle name="Normal 5 2 8 6 2 2 2 4" xfId="16485"/>
    <cellStyle name="Normal 5 2 8 6 2 2 2 5" xfId="16486"/>
    <cellStyle name="Normal 5 2 8 6 2 2 3" xfId="16487"/>
    <cellStyle name="Normal 5 2 8 6 2 2 3 2" xfId="16488"/>
    <cellStyle name="Normal 5 2 8 6 2 2 3 3" xfId="16489"/>
    <cellStyle name="Normal 5 2 8 6 2 2 4" xfId="16490"/>
    <cellStyle name="Normal 5 2 8 6 2 2 4 2" xfId="33611"/>
    <cellStyle name="Normal 5 2 8 6 2 2 5" xfId="16491"/>
    <cellStyle name="Normal 5 2 8 6 2 2 6" xfId="16492"/>
    <cellStyle name="Normal 5 2 8 6 2 3" xfId="16493"/>
    <cellStyle name="Normal 5 2 8 6 2 3 2" xfId="16494"/>
    <cellStyle name="Normal 5 2 8 6 2 3 3" xfId="16495"/>
    <cellStyle name="Normal 5 2 8 6 2 4" xfId="16496"/>
    <cellStyle name="Normal 5 2 8 6 2 5" xfId="16497"/>
    <cellStyle name="Normal 5 2 8 6 2 6" xfId="16498"/>
    <cellStyle name="Normal 5 2 8 6 3" xfId="16499"/>
    <cellStyle name="Normal 5 2 8 6 3 2" xfId="16500"/>
    <cellStyle name="Normal 5 2 8 6 3 2 2" xfId="16501"/>
    <cellStyle name="Normal 5 2 8 6 3 2 2 2" xfId="16502"/>
    <cellStyle name="Normal 5 2 8 6 3 2 2 3" xfId="16503"/>
    <cellStyle name="Normal 5 2 8 6 3 2 3" xfId="16504"/>
    <cellStyle name="Normal 5 2 8 6 3 2 3 2" xfId="34698"/>
    <cellStyle name="Normal 5 2 8 6 3 2 4" xfId="16505"/>
    <cellStyle name="Normal 5 2 8 6 3 2 5" xfId="16506"/>
    <cellStyle name="Normal 5 2 8 6 3 3" xfId="16507"/>
    <cellStyle name="Normal 5 2 8 6 3 3 2" xfId="16508"/>
    <cellStyle name="Normal 5 2 8 6 3 3 3" xfId="16509"/>
    <cellStyle name="Normal 5 2 8 6 3 4" xfId="16510"/>
    <cellStyle name="Normal 5 2 8 6 3 4 2" xfId="33612"/>
    <cellStyle name="Normal 5 2 8 6 3 5" xfId="16511"/>
    <cellStyle name="Normal 5 2 8 6 3 6" xfId="16512"/>
    <cellStyle name="Normal 5 2 8 6 4" xfId="16513"/>
    <cellStyle name="Normal 5 2 8 6 4 2" xfId="16514"/>
    <cellStyle name="Normal 5 2 8 6 4 2 2" xfId="16515"/>
    <cellStyle name="Normal 5 2 8 6 4 2 3" xfId="16516"/>
    <cellStyle name="Normal 5 2 8 6 4 3" xfId="16517"/>
    <cellStyle name="Normal 5 2 8 6 4 3 2" xfId="34596"/>
    <cellStyle name="Normal 5 2 8 6 4 4" xfId="16518"/>
    <cellStyle name="Normal 5 2 8 6 4 5" xfId="16519"/>
    <cellStyle name="Normal 5 2 8 6 5" xfId="16520"/>
    <cellStyle name="Normal 5 2 8 6 5 2" xfId="16521"/>
    <cellStyle name="Normal 5 2 8 6 5 2 2" xfId="16522"/>
    <cellStyle name="Normal 5 2 8 6 5 2 3" xfId="16523"/>
    <cellStyle name="Normal 5 2 8 6 5 3" xfId="16524"/>
    <cellStyle name="Normal 5 2 8 6 5 3 2" xfId="35220"/>
    <cellStyle name="Normal 5 2 8 6 5 4" xfId="16525"/>
    <cellStyle name="Normal 5 2 8 6 5 5" xfId="16526"/>
    <cellStyle name="Normal 5 2 8 6 6" xfId="16527"/>
    <cellStyle name="Normal 5 2 8 6 6 2" xfId="16528"/>
    <cellStyle name="Normal 5 2 8 6 6 3" xfId="16529"/>
    <cellStyle name="Normal 5 2 8 6 7" xfId="16530"/>
    <cellStyle name="Normal 5 2 8 6 7 2" xfId="33610"/>
    <cellStyle name="Normal 5 2 8 6 8" xfId="16531"/>
    <cellStyle name="Normal 5 2 8 6 9" xfId="16532"/>
    <cellStyle name="Normal 5 2 8 7" xfId="16533"/>
    <cellStyle name="Normal 5 2 8 7 2" xfId="16534"/>
    <cellStyle name="Normal 5 2 8 7 2 2" xfId="16535"/>
    <cellStyle name="Normal 5 2 8 7 2 2 2" xfId="16536"/>
    <cellStyle name="Normal 5 2 8 7 2 2 3" xfId="16537"/>
    <cellStyle name="Normal 5 2 8 7 2 3" xfId="16538"/>
    <cellStyle name="Normal 5 2 8 7 2 4" xfId="16539"/>
    <cellStyle name="Normal 5 2 8 7 2 5" xfId="16540"/>
    <cellStyle name="Normal 5 2 8 7 3" xfId="16541"/>
    <cellStyle name="Normal 5 2 8 7 3 2" xfId="16542"/>
    <cellStyle name="Normal 5 2 8 7 3 2 2" xfId="16543"/>
    <cellStyle name="Normal 5 2 8 7 3 2 3" xfId="16544"/>
    <cellStyle name="Normal 5 2 8 7 3 3" xfId="16545"/>
    <cellStyle name="Normal 5 2 8 7 3 3 2" xfId="34876"/>
    <cellStyle name="Normal 5 2 8 7 3 4" xfId="16546"/>
    <cellStyle name="Normal 5 2 8 7 3 5" xfId="16547"/>
    <cellStyle name="Normal 5 2 8 7 4" xfId="16548"/>
    <cellStyle name="Normal 5 2 8 7 4 2" xfId="16549"/>
    <cellStyle name="Normal 5 2 8 7 4 3" xfId="16550"/>
    <cellStyle name="Normal 5 2 8 7 5" xfId="16551"/>
    <cellStyle name="Normal 5 2 8 7 5 2" xfId="33613"/>
    <cellStyle name="Normal 5 2 8 7 6" xfId="16552"/>
    <cellStyle name="Normal 5 2 8 7 7" xfId="16553"/>
    <cellStyle name="Normal 5 2 8 8" xfId="16554"/>
    <cellStyle name="Normal 5 2 8 8 2" xfId="16555"/>
    <cellStyle name="Normal 5 2 8 8 2 2" xfId="16556"/>
    <cellStyle name="Normal 5 2 8 8 2 3" xfId="16557"/>
    <cellStyle name="Normal 5 2 8 8 3" xfId="16558"/>
    <cellStyle name="Normal 5 2 8 8 3 2" xfId="33964"/>
    <cellStyle name="Normal 5 2 8 8 4" xfId="16559"/>
    <cellStyle name="Normal 5 2 8 8 5" xfId="16560"/>
    <cellStyle name="Normal 5 2 8 9" xfId="16561"/>
    <cellStyle name="Normal 5 2 8 9 2" xfId="16562"/>
    <cellStyle name="Normal 5 2 8 9 2 2" xfId="16563"/>
    <cellStyle name="Normal 5 2 8 9 2 3" xfId="16564"/>
    <cellStyle name="Normal 5 2 8 9 3" xfId="16565"/>
    <cellStyle name="Normal 5 2 8 9 4" xfId="16566"/>
    <cellStyle name="Normal 5 2 8 9 5" xfId="16567"/>
    <cellStyle name="Normal 5 2 9" xfId="16568"/>
    <cellStyle name="Normal 5 2 9 10" xfId="16569"/>
    <cellStyle name="Normal 5 2 9 11" xfId="16570"/>
    <cellStyle name="Normal 5 2 9 12" xfId="16571"/>
    <cellStyle name="Normal 5 2 9 13" xfId="16572"/>
    <cellStyle name="Normal 5 2 9 2" xfId="16573"/>
    <cellStyle name="Normal 5 2 9 2 10" xfId="16574"/>
    <cellStyle name="Normal 5 2 9 2 11" xfId="16575"/>
    <cellStyle name="Normal 5 2 9 2 2" xfId="16576"/>
    <cellStyle name="Normal 5 2 9 2 2 2" xfId="16577"/>
    <cellStyle name="Normal 5 2 9 2 2 2 2" xfId="16578"/>
    <cellStyle name="Normal 5 2 9 2 2 2 2 2" xfId="16579"/>
    <cellStyle name="Normal 5 2 9 2 2 2 2 2 2" xfId="16580"/>
    <cellStyle name="Normal 5 2 9 2 2 2 2 2 3" xfId="16581"/>
    <cellStyle name="Normal 5 2 9 2 2 2 2 3" xfId="16582"/>
    <cellStyle name="Normal 5 2 9 2 2 2 2 4" xfId="16583"/>
    <cellStyle name="Normal 5 2 9 2 2 2 2 5" xfId="16584"/>
    <cellStyle name="Normal 5 2 9 2 2 2 3" xfId="16585"/>
    <cellStyle name="Normal 5 2 9 2 2 2 3 2" xfId="16586"/>
    <cellStyle name="Normal 5 2 9 2 2 2 3 2 2" xfId="16587"/>
    <cellStyle name="Normal 5 2 9 2 2 2 3 2 3" xfId="16588"/>
    <cellStyle name="Normal 5 2 9 2 2 2 3 3" xfId="16589"/>
    <cellStyle name="Normal 5 2 9 2 2 2 3 3 2" xfId="34842"/>
    <cellStyle name="Normal 5 2 9 2 2 2 3 4" xfId="16590"/>
    <cellStyle name="Normal 5 2 9 2 2 2 3 5" xfId="16591"/>
    <cellStyle name="Normal 5 2 9 2 2 2 4" xfId="16592"/>
    <cellStyle name="Normal 5 2 9 2 2 2 4 2" xfId="16593"/>
    <cellStyle name="Normal 5 2 9 2 2 2 4 3" xfId="16594"/>
    <cellStyle name="Normal 5 2 9 2 2 2 5" xfId="16595"/>
    <cellStyle name="Normal 5 2 9 2 2 2 5 2" xfId="33614"/>
    <cellStyle name="Normal 5 2 9 2 2 2 6" xfId="16596"/>
    <cellStyle name="Normal 5 2 9 2 2 2 7" xfId="16597"/>
    <cellStyle name="Normal 5 2 9 2 2 3" xfId="16598"/>
    <cellStyle name="Normal 5 2 9 2 2 3 2" xfId="16599"/>
    <cellStyle name="Normal 5 2 9 2 2 3 2 2" xfId="16600"/>
    <cellStyle name="Normal 5 2 9 2 2 3 2 3" xfId="16601"/>
    <cellStyle name="Normal 5 2 9 2 2 3 3" xfId="16602"/>
    <cellStyle name="Normal 5 2 9 2 2 3 4" xfId="16603"/>
    <cellStyle name="Normal 5 2 9 2 2 3 5" xfId="16604"/>
    <cellStyle name="Normal 5 2 9 2 2 4" xfId="16605"/>
    <cellStyle name="Normal 5 2 9 2 2 4 2" xfId="16606"/>
    <cellStyle name="Normal 5 2 9 2 2 4 3" xfId="16607"/>
    <cellStyle name="Normal 5 2 9 2 2 5" xfId="16608"/>
    <cellStyle name="Normal 5 2 9 2 2 6" xfId="16609"/>
    <cellStyle name="Normal 5 2 9 2 2 7" xfId="16610"/>
    <cellStyle name="Normal 5 2 9 2 3" xfId="16611"/>
    <cellStyle name="Normal 5 2 9 2 3 2" xfId="16612"/>
    <cellStyle name="Normal 5 2 9 2 3 2 2" xfId="16613"/>
    <cellStyle name="Normal 5 2 9 2 3 2 3" xfId="16614"/>
    <cellStyle name="Normal 5 2 9 2 3 3" xfId="16615"/>
    <cellStyle name="Normal 5 2 9 2 3 4" xfId="16616"/>
    <cellStyle name="Normal 5 2 9 2 3 5" xfId="16617"/>
    <cellStyle name="Normal 5 2 9 2 4" xfId="16618"/>
    <cellStyle name="Normal 5 2 9 2 4 2" xfId="16619"/>
    <cellStyle name="Normal 5 2 9 2 4 2 2" xfId="16620"/>
    <cellStyle name="Normal 5 2 9 2 4 2 2 2" xfId="16621"/>
    <cellStyle name="Normal 5 2 9 2 4 2 2 2 2" xfId="16622"/>
    <cellStyle name="Normal 5 2 9 2 4 2 2 2 3" xfId="16623"/>
    <cellStyle name="Normal 5 2 9 2 4 2 2 3" xfId="16624"/>
    <cellStyle name="Normal 5 2 9 2 4 2 2 3 2" xfId="34597"/>
    <cellStyle name="Normal 5 2 9 2 4 2 2 4" xfId="16625"/>
    <cellStyle name="Normal 5 2 9 2 4 2 2 5" xfId="16626"/>
    <cellStyle name="Normal 5 2 9 2 4 2 3" xfId="16627"/>
    <cellStyle name="Normal 5 2 9 2 4 2 3 2" xfId="16628"/>
    <cellStyle name="Normal 5 2 9 2 4 2 3 3" xfId="16629"/>
    <cellStyle name="Normal 5 2 9 2 4 2 4" xfId="16630"/>
    <cellStyle name="Normal 5 2 9 2 4 2 4 2" xfId="33615"/>
    <cellStyle name="Normal 5 2 9 2 4 2 5" xfId="16631"/>
    <cellStyle name="Normal 5 2 9 2 4 2 6" xfId="16632"/>
    <cellStyle name="Normal 5 2 9 2 4 3" xfId="16633"/>
    <cellStyle name="Normal 5 2 9 2 4 3 2" xfId="16634"/>
    <cellStyle name="Normal 5 2 9 2 4 3 3" xfId="16635"/>
    <cellStyle name="Normal 5 2 9 2 4 4" xfId="16636"/>
    <cellStyle name="Normal 5 2 9 2 4 5" xfId="16637"/>
    <cellStyle name="Normal 5 2 9 2 4 6" xfId="16638"/>
    <cellStyle name="Normal 5 2 9 2 5" xfId="16639"/>
    <cellStyle name="Normal 5 2 9 2 5 2" xfId="16640"/>
    <cellStyle name="Normal 5 2 9 2 5 2 2" xfId="16641"/>
    <cellStyle name="Normal 5 2 9 2 5 2 2 2" xfId="16642"/>
    <cellStyle name="Normal 5 2 9 2 5 2 2 3" xfId="16643"/>
    <cellStyle name="Normal 5 2 9 2 5 2 3" xfId="16644"/>
    <cellStyle name="Normal 5 2 9 2 5 2 3 2" xfId="34214"/>
    <cellStyle name="Normal 5 2 9 2 5 2 4" xfId="16645"/>
    <cellStyle name="Normal 5 2 9 2 5 2 5" xfId="16646"/>
    <cellStyle name="Normal 5 2 9 2 5 3" xfId="16647"/>
    <cellStyle name="Normal 5 2 9 2 5 3 2" xfId="16648"/>
    <cellStyle name="Normal 5 2 9 2 5 3 3" xfId="16649"/>
    <cellStyle name="Normal 5 2 9 2 5 4" xfId="16650"/>
    <cellStyle name="Normal 5 2 9 2 5 4 2" xfId="33616"/>
    <cellStyle name="Normal 5 2 9 2 5 5" xfId="16651"/>
    <cellStyle name="Normal 5 2 9 2 5 6" xfId="16652"/>
    <cellStyle name="Normal 5 2 9 2 6" xfId="16653"/>
    <cellStyle name="Normal 5 2 9 2 6 2" xfId="16654"/>
    <cellStyle name="Normal 5 2 9 2 6 2 2" xfId="16655"/>
    <cellStyle name="Normal 5 2 9 2 6 2 3" xfId="16656"/>
    <cellStyle name="Normal 5 2 9 2 6 3" xfId="16657"/>
    <cellStyle name="Normal 5 2 9 2 6 3 2" xfId="35286"/>
    <cellStyle name="Normal 5 2 9 2 6 4" xfId="16658"/>
    <cellStyle name="Normal 5 2 9 2 6 5" xfId="16659"/>
    <cellStyle name="Normal 5 2 9 2 7" xfId="16660"/>
    <cellStyle name="Normal 5 2 9 2 7 2" xfId="16661"/>
    <cellStyle name="Normal 5 2 9 2 7 3" xfId="16662"/>
    <cellStyle name="Normal 5 2 9 2 8" xfId="16663"/>
    <cellStyle name="Normal 5 2 9 2 9" xfId="16664"/>
    <cellStyle name="Normal 5 2 9 3" xfId="16665"/>
    <cellStyle name="Normal 5 2 9 3 2" xfId="16666"/>
    <cellStyle name="Normal 5 2 9 3 2 2" xfId="16667"/>
    <cellStyle name="Normal 5 2 9 3 2 2 2" xfId="16668"/>
    <cellStyle name="Normal 5 2 9 3 2 2 3" xfId="16669"/>
    <cellStyle name="Normal 5 2 9 3 2 3" xfId="16670"/>
    <cellStyle name="Normal 5 2 9 3 2 4" xfId="16671"/>
    <cellStyle name="Normal 5 2 9 3 2 5" xfId="16672"/>
    <cellStyle name="Normal 5 2 9 3 3" xfId="16673"/>
    <cellStyle name="Normal 5 2 9 3 3 2" xfId="16674"/>
    <cellStyle name="Normal 5 2 9 3 3 2 2" xfId="16675"/>
    <cellStyle name="Normal 5 2 9 3 3 2 3" xfId="16676"/>
    <cellStyle name="Normal 5 2 9 3 3 3" xfId="16677"/>
    <cellStyle name="Normal 5 2 9 3 3 3 2" xfId="34215"/>
    <cellStyle name="Normal 5 2 9 3 3 4" xfId="16678"/>
    <cellStyle name="Normal 5 2 9 3 3 5" xfId="16679"/>
    <cellStyle name="Normal 5 2 9 3 4" xfId="16680"/>
    <cellStyle name="Normal 5 2 9 3 4 2" xfId="16681"/>
    <cellStyle name="Normal 5 2 9 3 4 2 2" xfId="16682"/>
    <cellStyle name="Normal 5 2 9 3 4 2 3" xfId="16683"/>
    <cellStyle name="Normal 5 2 9 3 4 3" xfId="16684"/>
    <cellStyle name="Normal 5 2 9 3 4 3 2" xfId="35287"/>
    <cellStyle name="Normal 5 2 9 3 4 4" xfId="16685"/>
    <cellStyle name="Normal 5 2 9 3 4 5" xfId="16686"/>
    <cellStyle name="Normal 5 2 9 3 5" xfId="16687"/>
    <cellStyle name="Normal 5 2 9 3 5 2" xfId="16688"/>
    <cellStyle name="Normal 5 2 9 3 5 3" xfId="16689"/>
    <cellStyle name="Normal 5 2 9 3 6" xfId="16690"/>
    <cellStyle name="Normal 5 2 9 3 6 2" xfId="33617"/>
    <cellStyle name="Normal 5 2 9 3 7" xfId="16691"/>
    <cellStyle name="Normal 5 2 9 3 8" xfId="16692"/>
    <cellStyle name="Normal 5 2 9 3 9" xfId="16693"/>
    <cellStyle name="Normal 5 2 9 4" xfId="16694"/>
    <cellStyle name="Normal 5 2 9 4 2" xfId="16695"/>
    <cellStyle name="Normal 5 2 9 4 2 2" xfId="16696"/>
    <cellStyle name="Normal 5 2 9 4 2 2 2" xfId="16697"/>
    <cellStyle name="Normal 5 2 9 4 2 2 3" xfId="16698"/>
    <cellStyle name="Normal 5 2 9 4 2 3" xfId="16699"/>
    <cellStyle name="Normal 5 2 9 4 2 3 2" xfId="35225"/>
    <cellStyle name="Normal 5 2 9 4 2 4" xfId="16700"/>
    <cellStyle name="Normal 5 2 9 4 2 5" xfId="16701"/>
    <cellStyle name="Normal 5 2 9 4 3" xfId="16702"/>
    <cellStyle name="Normal 5 2 9 4 3 2" xfId="16703"/>
    <cellStyle name="Normal 5 2 9 4 3 3" xfId="16704"/>
    <cellStyle name="Normal 5 2 9 4 4" xfId="16705"/>
    <cellStyle name="Normal 5 2 9 4 5" xfId="16706"/>
    <cellStyle name="Normal 5 2 9 4 6" xfId="16707"/>
    <cellStyle name="Normal 5 2 9 4 7" xfId="16708"/>
    <cellStyle name="Normal 5 2 9 5" xfId="16709"/>
    <cellStyle name="Normal 5 2 9 5 10" xfId="16710"/>
    <cellStyle name="Normal 5 2 9 5 2" xfId="16711"/>
    <cellStyle name="Normal 5 2 9 5 2 2" xfId="16712"/>
    <cellStyle name="Normal 5 2 9 5 2 2 2" xfId="16713"/>
    <cellStyle name="Normal 5 2 9 5 2 2 2 2" xfId="16714"/>
    <cellStyle name="Normal 5 2 9 5 2 2 2 2 2" xfId="16715"/>
    <cellStyle name="Normal 5 2 9 5 2 2 2 2 3" xfId="16716"/>
    <cellStyle name="Normal 5 2 9 5 2 2 2 3" xfId="16717"/>
    <cellStyle name="Normal 5 2 9 5 2 2 2 3 2" xfId="34828"/>
    <cellStyle name="Normal 5 2 9 5 2 2 2 4" xfId="16718"/>
    <cellStyle name="Normal 5 2 9 5 2 2 2 5" xfId="16719"/>
    <cellStyle name="Normal 5 2 9 5 2 2 3" xfId="16720"/>
    <cellStyle name="Normal 5 2 9 5 2 2 3 2" xfId="16721"/>
    <cellStyle name="Normal 5 2 9 5 2 2 3 3" xfId="16722"/>
    <cellStyle name="Normal 5 2 9 5 2 2 4" xfId="16723"/>
    <cellStyle name="Normal 5 2 9 5 2 2 4 2" xfId="33619"/>
    <cellStyle name="Normal 5 2 9 5 2 2 5" xfId="16724"/>
    <cellStyle name="Normal 5 2 9 5 2 2 6" xfId="16725"/>
    <cellStyle name="Normal 5 2 9 5 2 3" xfId="16726"/>
    <cellStyle name="Normal 5 2 9 5 2 3 2" xfId="16727"/>
    <cellStyle name="Normal 5 2 9 5 2 3 3" xfId="16728"/>
    <cellStyle name="Normal 5 2 9 5 2 4" xfId="16729"/>
    <cellStyle name="Normal 5 2 9 5 2 5" xfId="16730"/>
    <cellStyle name="Normal 5 2 9 5 2 6" xfId="16731"/>
    <cellStyle name="Normal 5 2 9 5 3" xfId="16732"/>
    <cellStyle name="Normal 5 2 9 5 3 2" xfId="16733"/>
    <cellStyle name="Normal 5 2 9 5 3 2 2" xfId="16734"/>
    <cellStyle name="Normal 5 2 9 5 3 2 2 2" xfId="16735"/>
    <cellStyle name="Normal 5 2 9 5 3 2 2 3" xfId="16736"/>
    <cellStyle name="Normal 5 2 9 5 3 2 3" xfId="16737"/>
    <cellStyle name="Normal 5 2 9 5 3 2 3 2" xfId="34474"/>
    <cellStyle name="Normal 5 2 9 5 3 2 4" xfId="16738"/>
    <cellStyle name="Normal 5 2 9 5 3 2 5" xfId="16739"/>
    <cellStyle name="Normal 5 2 9 5 3 3" xfId="16740"/>
    <cellStyle name="Normal 5 2 9 5 3 3 2" xfId="16741"/>
    <cellStyle name="Normal 5 2 9 5 3 3 3" xfId="16742"/>
    <cellStyle name="Normal 5 2 9 5 3 4" xfId="16743"/>
    <cellStyle name="Normal 5 2 9 5 3 4 2" xfId="33620"/>
    <cellStyle name="Normal 5 2 9 5 3 5" xfId="16744"/>
    <cellStyle name="Normal 5 2 9 5 3 6" xfId="16745"/>
    <cellStyle name="Normal 5 2 9 5 4" xfId="16746"/>
    <cellStyle name="Normal 5 2 9 5 4 2" xfId="16747"/>
    <cellStyle name="Normal 5 2 9 5 4 2 2" xfId="16748"/>
    <cellStyle name="Normal 5 2 9 5 4 2 3" xfId="16749"/>
    <cellStyle name="Normal 5 2 9 5 4 3" xfId="16750"/>
    <cellStyle name="Normal 5 2 9 5 4 3 2" xfId="34216"/>
    <cellStyle name="Normal 5 2 9 5 4 4" xfId="16751"/>
    <cellStyle name="Normal 5 2 9 5 4 5" xfId="16752"/>
    <cellStyle name="Normal 5 2 9 5 5" xfId="16753"/>
    <cellStyle name="Normal 5 2 9 5 5 2" xfId="16754"/>
    <cellStyle name="Normal 5 2 9 5 5 2 2" xfId="16755"/>
    <cellStyle name="Normal 5 2 9 5 5 2 3" xfId="16756"/>
    <cellStyle name="Normal 5 2 9 5 5 3" xfId="16757"/>
    <cellStyle name="Normal 5 2 9 5 5 3 2" xfId="35224"/>
    <cellStyle name="Normal 5 2 9 5 5 4" xfId="16758"/>
    <cellStyle name="Normal 5 2 9 5 5 5" xfId="16759"/>
    <cellStyle name="Normal 5 2 9 5 6" xfId="16760"/>
    <cellStyle name="Normal 5 2 9 5 6 2" xfId="16761"/>
    <cellStyle name="Normal 5 2 9 5 6 3" xfId="16762"/>
    <cellStyle name="Normal 5 2 9 5 7" xfId="16763"/>
    <cellStyle name="Normal 5 2 9 5 7 2" xfId="33618"/>
    <cellStyle name="Normal 5 2 9 5 8" xfId="16764"/>
    <cellStyle name="Normal 5 2 9 5 9" xfId="16765"/>
    <cellStyle name="Normal 5 2 9 6" xfId="16766"/>
    <cellStyle name="Normal 5 2 9 6 2" xfId="16767"/>
    <cellStyle name="Normal 5 2 9 6 2 2" xfId="16768"/>
    <cellStyle name="Normal 5 2 9 6 2 2 2" xfId="16769"/>
    <cellStyle name="Normal 5 2 9 6 2 2 3" xfId="16770"/>
    <cellStyle name="Normal 5 2 9 6 2 3" xfId="16771"/>
    <cellStyle name="Normal 5 2 9 6 2 4" xfId="16772"/>
    <cellStyle name="Normal 5 2 9 6 2 5" xfId="16773"/>
    <cellStyle name="Normal 5 2 9 6 3" xfId="16774"/>
    <cellStyle name="Normal 5 2 9 6 3 2" xfId="16775"/>
    <cellStyle name="Normal 5 2 9 6 3 2 2" xfId="16776"/>
    <cellStyle name="Normal 5 2 9 6 3 2 3" xfId="16777"/>
    <cellStyle name="Normal 5 2 9 6 3 3" xfId="16778"/>
    <cellStyle name="Normal 5 2 9 6 3 3 2" xfId="34475"/>
    <cellStyle name="Normal 5 2 9 6 3 4" xfId="16779"/>
    <cellStyle name="Normal 5 2 9 6 3 5" xfId="16780"/>
    <cellStyle name="Normal 5 2 9 6 4" xfId="16781"/>
    <cellStyle name="Normal 5 2 9 6 4 2" xfId="16782"/>
    <cellStyle name="Normal 5 2 9 6 4 2 2" xfId="16783"/>
    <cellStyle name="Normal 5 2 9 6 4 2 3" xfId="16784"/>
    <cellStyle name="Normal 5 2 9 6 4 3" xfId="16785"/>
    <cellStyle name="Normal 5 2 9 6 4 3 2" xfId="35288"/>
    <cellStyle name="Normal 5 2 9 6 4 4" xfId="16786"/>
    <cellStyle name="Normal 5 2 9 6 4 5" xfId="16787"/>
    <cellStyle name="Normal 5 2 9 6 5" xfId="16788"/>
    <cellStyle name="Normal 5 2 9 6 5 2" xfId="16789"/>
    <cellStyle name="Normal 5 2 9 6 5 3" xfId="16790"/>
    <cellStyle name="Normal 5 2 9 6 6" xfId="16791"/>
    <cellStyle name="Normal 5 2 9 6 6 2" xfId="33621"/>
    <cellStyle name="Normal 5 2 9 6 7" xfId="16792"/>
    <cellStyle name="Normal 5 2 9 6 8" xfId="16793"/>
    <cellStyle name="Normal 5 2 9 6 9" xfId="16794"/>
    <cellStyle name="Normal 5 2 9 7" xfId="16795"/>
    <cellStyle name="Normal 5 2 9 7 2" xfId="16796"/>
    <cellStyle name="Normal 5 2 9 7 2 2" xfId="16797"/>
    <cellStyle name="Normal 5 2 9 7 2 3" xfId="16798"/>
    <cellStyle name="Normal 5 2 9 7 3" xfId="16799"/>
    <cellStyle name="Normal 5 2 9 7 3 2" xfId="33965"/>
    <cellStyle name="Normal 5 2 9 7 4" xfId="16800"/>
    <cellStyle name="Normal 5 2 9 7 5" xfId="16801"/>
    <cellStyle name="Normal 5 2 9 8" xfId="16802"/>
    <cellStyle name="Normal 5 2 9 8 2" xfId="16803"/>
    <cellStyle name="Normal 5 2 9 8 2 2" xfId="16804"/>
    <cellStyle name="Normal 5 2 9 8 2 3" xfId="16805"/>
    <cellStyle name="Normal 5 2 9 8 3" xfId="16806"/>
    <cellStyle name="Normal 5 2 9 8 4" xfId="16807"/>
    <cellStyle name="Normal 5 2 9 8 5" xfId="16808"/>
    <cellStyle name="Normal 5 2 9 9" xfId="16809"/>
    <cellStyle name="Normal 5 2 9 9 2" xfId="16810"/>
    <cellStyle name="Normal 5 2 9 9 3" xfId="16811"/>
    <cellStyle name="Normal 5 20" xfId="16812"/>
    <cellStyle name="Normal 5 20 2" xfId="16813"/>
    <cellStyle name="Normal 5 20 2 2" xfId="16814"/>
    <cellStyle name="Normal 5 20 2 3" xfId="16815"/>
    <cellStyle name="Normal 5 20 3" xfId="16816"/>
    <cellStyle name="Normal 5 20 4" xfId="16817"/>
    <cellStyle name="Normal 5 20 5" xfId="16818"/>
    <cellStyle name="Normal 5 21" xfId="16819"/>
    <cellStyle name="Normal 5 21 2" xfId="16820"/>
    <cellStyle name="Normal 5 21 2 2" xfId="16821"/>
    <cellStyle name="Normal 5 21 2 2 2" xfId="16822"/>
    <cellStyle name="Normal 5 21 2 2 3" xfId="16823"/>
    <cellStyle name="Normal 5 21 2 3" xfId="16824"/>
    <cellStyle name="Normal 5 21 2 3 2" xfId="34456"/>
    <cellStyle name="Normal 5 21 2 4" xfId="16825"/>
    <cellStyle name="Normal 5 21 2 5" xfId="16826"/>
    <cellStyle name="Normal 5 21 3" xfId="16827"/>
    <cellStyle name="Normal 5 21 3 2" xfId="16828"/>
    <cellStyle name="Normal 5 21 3 3" xfId="16829"/>
    <cellStyle name="Normal 5 21 4" xfId="16830"/>
    <cellStyle name="Normal 5 21 4 2" xfId="33622"/>
    <cellStyle name="Normal 5 21 5" xfId="16831"/>
    <cellStyle name="Normal 5 21 6" xfId="16832"/>
    <cellStyle name="Normal 5 22" xfId="16833"/>
    <cellStyle name="Normal 5 22 2" xfId="16834"/>
    <cellStyle name="Normal 5 22 2 2" xfId="16835"/>
    <cellStyle name="Normal 5 22 2 2 2" xfId="16836"/>
    <cellStyle name="Normal 5 22 2 2 3" xfId="16837"/>
    <cellStyle name="Normal 5 22 2 3" xfId="16838"/>
    <cellStyle name="Normal 5 22 2 3 2" xfId="34151"/>
    <cellStyle name="Normal 5 22 2 4" xfId="16839"/>
    <cellStyle name="Normal 5 22 2 5" xfId="16840"/>
    <cellStyle name="Normal 5 22 3" xfId="16841"/>
    <cellStyle name="Normal 5 22 3 2" xfId="16842"/>
    <cellStyle name="Normal 5 22 3 2 2" xfId="16843"/>
    <cellStyle name="Normal 5 22 3 2 3" xfId="16844"/>
    <cellStyle name="Normal 5 22 3 3" xfId="16845"/>
    <cellStyle name="Normal 5 22 3 4" xfId="16846"/>
    <cellStyle name="Normal 5 22 3 5" xfId="16847"/>
    <cellStyle name="Normal 5 22 4" xfId="16848"/>
    <cellStyle name="Normal 5 22 4 2" xfId="16849"/>
    <cellStyle name="Normal 5 22 4 3" xfId="16850"/>
    <cellStyle name="Normal 5 22 5" xfId="16851"/>
    <cellStyle name="Normal 5 22 6" xfId="16852"/>
    <cellStyle name="Normal 5 22 7" xfId="16853"/>
    <cellStyle name="Normal 5 23" xfId="16854"/>
    <cellStyle name="Normal 5 23 2" xfId="16855"/>
    <cellStyle name="Normal 5 23 2 2" xfId="16856"/>
    <cellStyle name="Normal 5 23 2 3" xfId="16857"/>
    <cellStyle name="Normal 5 23 3" xfId="16858"/>
    <cellStyle name="Normal 5 23 3 2" xfId="34017"/>
    <cellStyle name="Normal 5 23 4" xfId="16859"/>
    <cellStyle name="Normal 5 23 5" xfId="16860"/>
    <cellStyle name="Normal 5 24" xfId="16861"/>
    <cellStyle name="Normal 5 24 2" xfId="16862"/>
    <cellStyle name="Normal 5 24 2 2" xfId="16863"/>
    <cellStyle name="Normal 5 24 2 3" xfId="16864"/>
    <cellStyle name="Normal 5 24 3" xfId="16865"/>
    <cellStyle name="Normal 5 24 4" xfId="16866"/>
    <cellStyle name="Normal 5 24 5" xfId="16867"/>
    <cellStyle name="Normal 5 25" xfId="16868"/>
    <cellStyle name="Normal 5 25 2" xfId="16869"/>
    <cellStyle name="Normal 5 25 3" xfId="16870"/>
    <cellStyle name="Normal 5 26" xfId="16871"/>
    <cellStyle name="Normal 5 26 2" xfId="32644"/>
    <cellStyle name="Normal 5 27" xfId="16872"/>
    <cellStyle name="Normal 5 3" xfId="16873"/>
    <cellStyle name="Normal 5 3 10" xfId="16874"/>
    <cellStyle name="Normal 5 3 10 2" xfId="16875"/>
    <cellStyle name="Normal 5 3 10 2 2" xfId="16876"/>
    <cellStyle name="Normal 5 3 10 2 2 2" xfId="16877"/>
    <cellStyle name="Normal 5 3 10 2 2 3" xfId="16878"/>
    <cellStyle name="Normal 5 3 10 2 3" xfId="16879"/>
    <cellStyle name="Normal 5 3 10 2 3 2" xfId="32648"/>
    <cellStyle name="Normal 5 3 10 2 4" xfId="16880"/>
    <cellStyle name="Normal 5 3 10 2 5" xfId="16881"/>
    <cellStyle name="Normal 5 3 10 3" xfId="16882"/>
    <cellStyle name="Normal 5 3 10 3 2" xfId="16883"/>
    <cellStyle name="Normal 5 3 10 3 3" xfId="16884"/>
    <cellStyle name="Normal 5 3 10 4" xfId="16885"/>
    <cellStyle name="Normal 5 3 10 4 2" xfId="32647"/>
    <cellStyle name="Normal 5 3 10 5" xfId="16886"/>
    <cellStyle name="Normal 5 3 10 6" xfId="16887"/>
    <cellStyle name="Normal 5 3 10 7" xfId="16888"/>
    <cellStyle name="Normal 5 3 11" xfId="16889"/>
    <cellStyle name="Normal 5 3 11 2" xfId="16890"/>
    <cellStyle name="Normal 5 3 11 2 2" xfId="16891"/>
    <cellStyle name="Normal 5 3 11 2 2 2" xfId="16892"/>
    <cellStyle name="Normal 5 3 11 2 2 3" xfId="16893"/>
    <cellStyle name="Normal 5 3 11 2 3" xfId="16894"/>
    <cellStyle name="Normal 5 3 11 2 3 2" xfId="32650"/>
    <cellStyle name="Normal 5 3 11 2 4" xfId="16895"/>
    <cellStyle name="Normal 5 3 11 2 5" xfId="16896"/>
    <cellStyle name="Normal 5 3 11 3" xfId="16897"/>
    <cellStyle name="Normal 5 3 11 3 2" xfId="16898"/>
    <cellStyle name="Normal 5 3 11 3 3" xfId="16899"/>
    <cellStyle name="Normal 5 3 11 4" xfId="16900"/>
    <cellStyle name="Normal 5 3 11 4 2" xfId="32649"/>
    <cellStyle name="Normal 5 3 11 5" xfId="16901"/>
    <cellStyle name="Normal 5 3 11 6" xfId="16902"/>
    <cellStyle name="Normal 5 3 12" xfId="16903"/>
    <cellStyle name="Normal 5 3 12 2" xfId="16904"/>
    <cellStyle name="Normal 5 3 12 2 2" xfId="16905"/>
    <cellStyle name="Normal 5 3 12 2 2 2" xfId="16906"/>
    <cellStyle name="Normal 5 3 12 2 2 3" xfId="16907"/>
    <cellStyle name="Normal 5 3 12 2 3" xfId="16908"/>
    <cellStyle name="Normal 5 3 12 2 3 2" xfId="32652"/>
    <cellStyle name="Normal 5 3 12 2 4" xfId="16909"/>
    <cellStyle name="Normal 5 3 12 2 5" xfId="16910"/>
    <cellStyle name="Normal 5 3 12 3" xfId="16911"/>
    <cellStyle name="Normal 5 3 12 3 2" xfId="16912"/>
    <cellStyle name="Normal 5 3 12 3 3" xfId="16913"/>
    <cellStyle name="Normal 5 3 12 4" xfId="16914"/>
    <cellStyle name="Normal 5 3 12 4 2" xfId="32651"/>
    <cellStyle name="Normal 5 3 12 5" xfId="16915"/>
    <cellStyle name="Normal 5 3 12 6" xfId="16916"/>
    <cellStyle name="Normal 5 3 13" xfId="16917"/>
    <cellStyle name="Normal 5 3 13 2" xfId="16918"/>
    <cellStyle name="Normal 5 3 13 2 2" xfId="16919"/>
    <cellStyle name="Normal 5 3 13 2 2 2" xfId="16920"/>
    <cellStyle name="Normal 5 3 13 2 2 3" xfId="16921"/>
    <cellStyle name="Normal 5 3 13 2 3" xfId="16922"/>
    <cellStyle name="Normal 5 3 13 2 3 2" xfId="32654"/>
    <cellStyle name="Normal 5 3 13 2 4" xfId="16923"/>
    <cellStyle name="Normal 5 3 13 2 5" xfId="16924"/>
    <cellStyle name="Normal 5 3 13 3" xfId="16925"/>
    <cellStyle name="Normal 5 3 13 3 2" xfId="16926"/>
    <cellStyle name="Normal 5 3 13 3 3" xfId="16927"/>
    <cellStyle name="Normal 5 3 13 4" xfId="16928"/>
    <cellStyle name="Normal 5 3 13 4 2" xfId="32653"/>
    <cellStyle name="Normal 5 3 13 5" xfId="16929"/>
    <cellStyle name="Normal 5 3 13 6" xfId="16930"/>
    <cellStyle name="Normal 5 3 14" xfId="16931"/>
    <cellStyle name="Normal 5 3 14 2" xfId="16932"/>
    <cellStyle name="Normal 5 3 14 2 2" xfId="16933"/>
    <cellStyle name="Normal 5 3 14 2 2 2" xfId="16934"/>
    <cellStyle name="Normal 5 3 14 2 2 3" xfId="16935"/>
    <cellStyle name="Normal 5 3 14 2 3" xfId="16936"/>
    <cellStyle name="Normal 5 3 14 2 3 2" xfId="32656"/>
    <cellStyle name="Normal 5 3 14 2 4" xfId="16937"/>
    <cellStyle name="Normal 5 3 14 2 5" xfId="16938"/>
    <cellStyle name="Normal 5 3 14 3" xfId="16939"/>
    <cellStyle name="Normal 5 3 14 3 2" xfId="16940"/>
    <cellStyle name="Normal 5 3 14 3 3" xfId="16941"/>
    <cellStyle name="Normal 5 3 14 4" xfId="16942"/>
    <cellStyle name="Normal 5 3 14 4 2" xfId="32655"/>
    <cellStyle name="Normal 5 3 14 5" xfId="16943"/>
    <cellStyle name="Normal 5 3 14 6" xfId="16944"/>
    <cellStyle name="Normal 5 3 15" xfId="16945"/>
    <cellStyle name="Normal 5 3 15 2" xfId="16946"/>
    <cellStyle name="Normal 5 3 15 2 2" xfId="16947"/>
    <cellStyle name="Normal 5 3 15 2 2 2" xfId="16948"/>
    <cellStyle name="Normal 5 3 15 2 2 3" xfId="16949"/>
    <cellStyle name="Normal 5 3 15 2 3" xfId="16950"/>
    <cellStyle name="Normal 5 3 15 2 3 2" xfId="32658"/>
    <cellStyle name="Normal 5 3 15 2 4" xfId="16951"/>
    <cellStyle name="Normal 5 3 15 2 5" xfId="16952"/>
    <cellStyle name="Normal 5 3 15 3" xfId="16953"/>
    <cellStyle name="Normal 5 3 15 3 2" xfId="16954"/>
    <cellStyle name="Normal 5 3 15 3 3" xfId="16955"/>
    <cellStyle name="Normal 5 3 15 4" xfId="16956"/>
    <cellStyle name="Normal 5 3 15 4 2" xfId="32657"/>
    <cellStyle name="Normal 5 3 15 5" xfId="16957"/>
    <cellStyle name="Normal 5 3 15 6" xfId="16958"/>
    <cellStyle name="Normal 5 3 16" xfId="16959"/>
    <cellStyle name="Normal 5 3 16 2" xfId="16960"/>
    <cellStyle name="Normal 5 3 16 2 2" xfId="16961"/>
    <cellStyle name="Normal 5 3 16 2 2 2" xfId="16962"/>
    <cellStyle name="Normal 5 3 16 2 2 3" xfId="16963"/>
    <cellStyle name="Normal 5 3 16 2 3" xfId="16964"/>
    <cellStyle name="Normal 5 3 16 2 3 2" xfId="32660"/>
    <cellStyle name="Normal 5 3 16 2 4" xfId="16965"/>
    <cellStyle name="Normal 5 3 16 2 5" xfId="16966"/>
    <cellStyle name="Normal 5 3 16 3" xfId="16967"/>
    <cellStyle name="Normal 5 3 16 3 2" xfId="16968"/>
    <cellStyle name="Normal 5 3 16 3 3" xfId="16969"/>
    <cellStyle name="Normal 5 3 16 4" xfId="16970"/>
    <cellStyle name="Normal 5 3 16 4 2" xfId="32659"/>
    <cellStyle name="Normal 5 3 16 5" xfId="16971"/>
    <cellStyle name="Normal 5 3 16 6" xfId="16972"/>
    <cellStyle name="Normal 5 3 17" xfId="16973"/>
    <cellStyle name="Normal 5 3 17 2" xfId="16974"/>
    <cellStyle name="Normal 5 3 17 2 2" xfId="16975"/>
    <cellStyle name="Normal 5 3 17 2 2 2" xfId="16976"/>
    <cellStyle name="Normal 5 3 17 2 2 3" xfId="16977"/>
    <cellStyle name="Normal 5 3 17 2 3" xfId="16978"/>
    <cellStyle name="Normal 5 3 17 2 3 2" xfId="32662"/>
    <cellStyle name="Normal 5 3 17 2 4" xfId="16979"/>
    <cellStyle name="Normal 5 3 17 2 5" xfId="16980"/>
    <cellStyle name="Normal 5 3 17 3" xfId="16981"/>
    <cellStyle name="Normal 5 3 17 3 2" xfId="16982"/>
    <cellStyle name="Normal 5 3 17 3 3" xfId="16983"/>
    <cellStyle name="Normal 5 3 17 4" xfId="16984"/>
    <cellStyle name="Normal 5 3 17 4 2" xfId="32661"/>
    <cellStyle name="Normal 5 3 17 5" xfId="16985"/>
    <cellStyle name="Normal 5 3 17 6" xfId="16986"/>
    <cellStyle name="Normal 5 3 18" xfId="16987"/>
    <cellStyle name="Normal 5 3 18 2" xfId="16988"/>
    <cellStyle name="Normal 5 3 18 2 2" xfId="16989"/>
    <cellStyle name="Normal 5 3 18 2 2 2" xfId="16990"/>
    <cellStyle name="Normal 5 3 18 2 2 3" xfId="16991"/>
    <cellStyle name="Normal 5 3 18 2 3" xfId="16992"/>
    <cellStyle name="Normal 5 3 18 2 3 2" xfId="32664"/>
    <cellStyle name="Normal 5 3 18 2 4" xfId="16993"/>
    <cellStyle name="Normal 5 3 18 2 5" xfId="16994"/>
    <cellStyle name="Normal 5 3 18 3" xfId="16995"/>
    <cellStyle name="Normal 5 3 18 3 2" xfId="16996"/>
    <cellStyle name="Normal 5 3 18 3 3" xfId="16997"/>
    <cellStyle name="Normal 5 3 18 4" xfId="16998"/>
    <cellStyle name="Normal 5 3 18 4 2" xfId="32663"/>
    <cellStyle name="Normal 5 3 18 5" xfId="16999"/>
    <cellStyle name="Normal 5 3 18 6" xfId="17000"/>
    <cellStyle name="Normal 5 3 19" xfId="17001"/>
    <cellStyle name="Normal 5 3 19 2" xfId="17002"/>
    <cellStyle name="Normal 5 3 19 2 2" xfId="17003"/>
    <cellStyle name="Normal 5 3 19 2 2 2" xfId="17004"/>
    <cellStyle name="Normal 5 3 19 2 2 3" xfId="17005"/>
    <cellStyle name="Normal 5 3 19 2 3" xfId="17006"/>
    <cellStyle name="Normal 5 3 19 2 3 2" xfId="32666"/>
    <cellStyle name="Normal 5 3 19 2 4" xfId="17007"/>
    <cellStyle name="Normal 5 3 19 2 5" xfId="17008"/>
    <cellStyle name="Normal 5 3 19 3" xfId="17009"/>
    <cellStyle name="Normal 5 3 19 3 2" xfId="17010"/>
    <cellStyle name="Normal 5 3 19 3 3" xfId="17011"/>
    <cellStyle name="Normal 5 3 19 4" xfId="17012"/>
    <cellStyle name="Normal 5 3 19 4 2" xfId="32665"/>
    <cellStyle name="Normal 5 3 19 5" xfId="17013"/>
    <cellStyle name="Normal 5 3 19 6" xfId="17014"/>
    <cellStyle name="Normal 5 3 2" xfId="17015"/>
    <cellStyle name="Normal 5 3 2 10" xfId="17016"/>
    <cellStyle name="Normal 5 3 2 10 2" xfId="17017"/>
    <cellStyle name="Normal 5 3 2 10 2 2" xfId="17018"/>
    <cellStyle name="Normal 5 3 2 10 2 3" xfId="17019"/>
    <cellStyle name="Normal 5 3 2 10 3" xfId="17020"/>
    <cellStyle name="Normal 5 3 2 10 3 2" xfId="32668"/>
    <cellStyle name="Normal 5 3 2 10 4" xfId="17021"/>
    <cellStyle name="Normal 5 3 2 10 5" xfId="17022"/>
    <cellStyle name="Normal 5 3 2 11" xfId="17023"/>
    <cellStyle name="Normal 5 3 2 11 2" xfId="17024"/>
    <cellStyle name="Normal 5 3 2 11 2 2" xfId="17025"/>
    <cellStyle name="Normal 5 3 2 11 2 3" xfId="17026"/>
    <cellStyle name="Normal 5 3 2 11 3" xfId="17027"/>
    <cellStyle name="Normal 5 3 2 11 3 2" xfId="32669"/>
    <cellStyle name="Normal 5 3 2 11 4" xfId="17028"/>
    <cellStyle name="Normal 5 3 2 11 5" xfId="17029"/>
    <cellStyle name="Normal 5 3 2 12" xfId="17030"/>
    <cellStyle name="Normal 5 3 2 12 2" xfId="17031"/>
    <cellStyle name="Normal 5 3 2 12 2 2" xfId="17032"/>
    <cellStyle name="Normal 5 3 2 12 2 3" xfId="17033"/>
    <cellStyle name="Normal 5 3 2 12 3" xfId="17034"/>
    <cellStyle name="Normal 5 3 2 12 3 2" xfId="32670"/>
    <cellStyle name="Normal 5 3 2 12 4" xfId="17035"/>
    <cellStyle name="Normal 5 3 2 12 5" xfId="17036"/>
    <cellStyle name="Normal 5 3 2 13" xfId="17037"/>
    <cellStyle name="Normal 5 3 2 13 2" xfId="17038"/>
    <cellStyle name="Normal 5 3 2 13 2 2" xfId="17039"/>
    <cellStyle name="Normal 5 3 2 13 2 3" xfId="17040"/>
    <cellStyle name="Normal 5 3 2 13 3" xfId="17041"/>
    <cellStyle name="Normal 5 3 2 13 3 2" xfId="32671"/>
    <cellStyle name="Normal 5 3 2 13 4" xfId="17042"/>
    <cellStyle name="Normal 5 3 2 13 5" xfId="17043"/>
    <cellStyle name="Normal 5 3 2 14" xfId="17044"/>
    <cellStyle name="Normal 5 3 2 14 2" xfId="17045"/>
    <cellStyle name="Normal 5 3 2 14 2 2" xfId="17046"/>
    <cellStyle name="Normal 5 3 2 14 2 3" xfId="17047"/>
    <cellStyle name="Normal 5 3 2 14 3" xfId="17048"/>
    <cellStyle name="Normal 5 3 2 14 3 2" xfId="32672"/>
    <cellStyle name="Normal 5 3 2 14 4" xfId="17049"/>
    <cellStyle name="Normal 5 3 2 14 5" xfId="17050"/>
    <cellStyle name="Normal 5 3 2 15" xfId="17051"/>
    <cellStyle name="Normal 5 3 2 15 2" xfId="17052"/>
    <cellStyle name="Normal 5 3 2 15 2 2" xfId="17053"/>
    <cellStyle name="Normal 5 3 2 15 2 3" xfId="17054"/>
    <cellStyle name="Normal 5 3 2 15 3" xfId="17055"/>
    <cellStyle name="Normal 5 3 2 15 3 2" xfId="32673"/>
    <cellStyle name="Normal 5 3 2 15 4" xfId="17056"/>
    <cellStyle name="Normal 5 3 2 15 5" xfId="17057"/>
    <cellStyle name="Normal 5 3 2 16" xfId="17058"/>
    <cellStyle name="Normal 5 3 2 16 2" xfId="17059"/>
    <cellStyle name="Normal 5 3 2 16 2 2" xfId="17060"/>
    <cellStyle name="Normal 5 3 2 16 2 3" xfId="17061"/>
    <cellStyle name="Normal 5 3 2 16 3" xfId="17062"/>
    <cellStyle name="Normal 5 3 2 16 3 2" xfId="32674"/>
    <cellStyle name="Normal 5 3 2 16 4" xfId="17063"/>
    <cellStyle name="Normal 5 3 2 16 5" xfId="17064"/>
    <cellStyle name="Normal 5 3 2 17" xfId="17065"/>
    <cellStyle name="Normal 5 3 2 17 2" xfId="17066"/>
    <cellStyle name="Normal 5 3 2 17 2 2" xfId="17067"/>
    <cellStyle name="Normal 5 3 2 17 2 3" xfId="17068"/>
    <cellStyle name="Normal 5 3 2 17 3" xfId="17069"/>
    <cellStyle name="Normal 5 3 2 17 3 2" xfId="32675"/>
    <cellStyle name="Normal 5 3 2 17 4" xfId="17070"/>
    <cellStyle name="Normal 5 3 2 17 5" xfId="17071"/>
    <cellStyle name="Normal 5 3 2 18" xfId="17072"/>
    <cellStyle name="Normal 5 3 2 18 2" xfId="17073"/>
    <cellStyle name="Normal 5 3 2 18 2 2" xfId="17074"/>
    <cellStyle name="Normal 5 3 2 18 2 3" xfId="17075"/>
    <cellStyle name="Normal 5 3 2 18 3" xfId="17076"/>
    <cellStyle name="Normal 5 3 2 18 3 2" xfId="32676"/>
    <cellStyle name="Normal 5 3 2 18 4" xfId="17077"/>
    <cellStyle name="Normal 5 3 2 18 5" xfId="17078"/>
    <cellStyle name="Normal 5 3 2 19" xfId="17079"/>
    <cellStyle name="Normal 5 3 2 19 2" xfId="17080"/>
    <cellStyle name="Normal 5 3 2 19 2 2" xfId="17081"/>
    <cellStyle name="Normal 5 3 2 19 2 3" xfId="17082"/>
    <cellStyle name="Normal 5 3 2 19 3" xfId="17083"/>
    <cellStyle name="Normal 5 3 2 19 3 2" xfId="32677"/>
    <cellStyle name="Normal 5 3 2 19 4" xfId="17084"/>
    <cellStyle name="Normal 5 3 2 19 5" xfId="17085"/>
    <cellStyle name="Normal 5 3 2 2" xfId="17086"/>
    <cellStyle name="Normal 5 3 2 2 2" xfId="17087"/>
    <cellStyle name="Normal 5 3 2 2 2 2" xfId="17088"/>
    <cellStyle name="Normal 5 3 2 2 2 2 2" xfId="17089"/>
    <cellStyle name="Normal 5 3 2 2 2 2 3" xfId="17090"/>
    <cellStyle name="Normal 5 3 2 2 2 3" xfId="17091"/>
    <cellStyle name="Normal 5 3 2 2 2 3 2" xfId="33623"/>
    <cellStyle name="Normal 5 3 2 2 2 4" xfId="17092"/>
    <cellStyle name="Normal 5 3 2 2 2 5" xfId="17093"/>
    <cellStyle name="Normal 5 3 2 2 3" xfId="17094"/>
    <cellStyle name="Normal 5 3 2 2 3 2" xfId="17095"/>
    <cellStyle name="Normal 5 3 2 2 3 2 2" xfId="17096"/>
    <cellStyle name="Normal 5 3 2 2 3 2 3" xfId="17097"/>
    <cellStyle name="Normal 5 3 2 2 3 3" xfId="17098"/>
    <cellStyle name="Normal 5 3 2 2 3 3 2" xfId="34956"/>
    <cellStyle name="Normal 5 3 2 2 3 4" xfId="17099"/>
    <cellStyle name="Normal 5 3 2 2 3 5" xfId="17100"/>
    <cellStyle name="Normal 5 3 2 2 4" xfId="17101"/>
    <cellStyle name="Normal 5 3 2 2 4 2" xfId="17102"/>
    <cellStyle name="Normal 5 3 2 2 4 3" xfId="17103"/>
    <cellStyle name="Normal 5 3 2 2 5" xfId="17104"/>
    <cellStyle name="Normal 5 3 2 2 5 2" xfId="32678"/>
    <cellStyle name="Normal 5 3 2 2 6" xfId="17105"/>
    <cellStyle name="Normal 5 3 2 2 7" xfId="17106"/>
    <cellStyle name="Normal 5 3 2 2 8" xfId="17107"/>
    <cellStyle name="Normal 5 3 2 20" xfId="17108"/>
    <cellStyle name="Normal 5 3 2 20 2" xfId="17109"/>
    <cellStyle name="Normal 5 3 2 20 2 2" xfId="17110"/>
    <cellStyle name="Normal 5 3 2 20 2 3" xfId="17111"/>
    <cellStyle name="Normal 5 3 2 20 3" xfId="17112"/>
    <cellStyle name="Normal 5 3 2 20 3 2" xfId="34020"/>
    <cellStyle name="Normal 5 3 2 20 4" xfId="17113"/>
    <cellStyle name="Normal 5 3 2 20 5" xfId="17114"/>
    <cellStyle name="Normal 5 3 2 21" xfId="17115"/>
    <cellStyle name="Normal 5 3 2 21 2" xfId="17116"/>
    <cellStyle name="Normal 5 3 2 21 3" xfId="17117"/>
    <cellStyle name="Normal 5 3 2 22" xfId="17118"/>
    <cellStyle name="Normal 5 3 2 22 2" xfId="32667"/>
    <cellStyle name="Normal 5 3 2 23" xfId="17119"/>
    <cellStyle name="Normal 5 3 2 23 2" xfId="17120"/>
    <cellStyle name="Normal 5 3 2 24" xfId="17121"/>
    <cellStyle name="Normal 5 3 2 3" xfId="17122"/>
    <cellStyle name="Normal 5 3 2 3 2" xfId="17123"/>
    <cellStyle name="Normal 5 3 2 3 2 2" xfId="17124"/>
    <cellStyle name="Normal 5 3 2 3 2 3" xfId="17125"/>
    <cellStyle name="Normal 5 3 2 3 3" xfId="17126"/>
    <cellStyle name="Normal 5 3 2 3 3 2" xfId="32679"/>
    <cellStyle name="Normal 5 3 2 3 4" xfId="17127"/>
    <cellStyle name="Normal 5 3 2 3 5" xfId="17128"/>
    <cellStyle name="Normal 5 3 2 3 6" xfId="17129"/>
    <cellStyle name="Normal 5 3 2 4" xfId="17130"/>
    <cellStyle name="Normal 5 3 2 4 2" xfId="17131"/>
    <cellStyle name="Normal 5 3 2 4 2 2" xfId="17132"/>
    <cellStyle name="Normal 5 3 2 4 2 3" xfId="17133"/>
    <cellStyle name="Normal 5 3 2 4 3" xfId="17134"/>
    <cellStyle name="Normal 5 3 2 4 3 2" xfId="32680"/>
    <cellStyle name="Normal 5 3 2 4 4" xfId="17135"/>
    <cellStyle name="Normal 5 3 2 4 5" xfId="17136"/>
    <cellStyle name="Normal 5 3 2 5" xfId="17137"/>
    <cellStyle name="Normal 5 3 2 5 2" xfId="17138"/>
    <cellStyle name="Normal 5 3 2 5 2 2" xfId="17139"/>
    <cellStyle name="Normal 5 3 2 5 2 3" xfId="17140"/>
    <cellStyle name="Normal 5 3 2 5 3" xfId="17141"/>
    <cellStyle name="Normal 5 3 2 5 3 2" xfId="32681"/>
    <cellStyle name="Normal 5 3 2 5 4" xfId="17142"/>
    <cellStyle name="Normal 5 3 2 5 5" xfId="17143"/>
    <cellStyle name="Normal 5 3 2 6" xfId="17144"/>
    <cellStyle name="Normal 5 3 2 6 2" xfId="17145"/>
    <cellStyle name="Normal 5 3 2 6 2 2" xfId="17146"/>
    <cellStyle name="Normal 5 3 2 6 2 3" xfId="17147"/>
    <cellStyle name="Normal 5 3 2 6 3" xfId="17148"/>
    <cellStyle name="Normal 5 3 2 6 3 2" xfId="32682"/>
    <cellStyle name="Normal 5 3 2 6 4" xfId="17149"/>
    <cellStyle name="Normal 5 3 2 6 5" xfId="17150"/>
    <cellStyle name="Normal 5 3 2 7" xfId="17151"/>
    <cellStyle name="Normal 5 3 2 7 2" xfId="17152"/>
    <cellStyle name="Normal 5 3 2 7 2 2" xfId="17153"/>
    <cellStyle name="Normal 5 3 2 7 2 3" xfId="17154"/>
    <cellStyle name="Normal 5 3 2 7 3" xfId="17155"/>
    <cellStyle name="Normal 5 3 2 7 3 2" xfId="32683"/>
    <cellStyle name="Normal 5 3 2 7 4" xfId="17156"/>
    <cellStyle name="Normal 5 3 2 7 5" xfId="17157"/>
    <cellStyle name="Normal 5 3 2 8" xfId="17158"/>
    <cellStyle name="Normal 5 3 2 8 2" xfId="17159"/>
    <cellStyle name="Normal 5 3 2 8 2 2" xfId="17160"/>
    <cellStyle name="Normal 5 3 2 8 2 3" xfId="17161"/>
    <cellStyle name="Normal 5 3 2 8 3" xfId="17162"/>
    <cellStyle name="Normal 5 3 2 8 3 2" xfId="32684"/>
    <cellStyle name="Normal 5 3 2 8 4" xfId="17163"/>
    <cellStyle name="Normal 5 3 2 8 5" xfId="17164"/>
    <cellStyle name="Normal 5 3 2 9" xfId="17165"/>
    <cellStyle name="Normal 5 3 2 9 2" xfId="17166"/>
    <cellStyle name="Normal 5 3 2 9 2 2" xfId="17167"/>
    <cellStyle name="Normal 5 3 2 9 2 3" xfId="17168"/>
    <cellStyle name="Normal 5 3 2 9 3" xfId="17169"/>
    <cellStyle name="Normal 5 3 2 9 3 2" xfId="32685"/>
    <cellStyle name="Normal 5 3 2 9 4" xfId="17170"/>
    <cellStyle name="Normal 5 3 2 9 5" xfId="17171"/>
    <cellStyle name="Normal 5 3 20" xfId="17172"/>
    <cellStyle name="Normal 5 3 20 2" xfId="17173"/>
    <cellStyle name="Normal 5 3 20 2 2" xfId="17174"/>
    <cellStyle name="Normal 5 3 20 2 2 2" xfId="17175"/>
    <cellStyle name="Normal 5 3 20 2 2 3" xfId="17176"/>
    <cellStyle name="Normal 5 3 20 2 3" xfId="17177"/>
    <cellStyle name="Normal 5 3 20 2 3 2" xfId="32687"/>
    <cellStyle name="Normal 5 3 20 2 4" xfId="17178"/>
    <cellStyle name="Normal 5 3 20 2 5" xfId="17179"/>
    <cellStyle name="Normal 5 3 20 3" xfId="17180"/>
    <cellStyle name="Normal 5 3 20 3 2" xfId="17181"/>
    <cellStyle name="Normal 5 3 20 3 3" xfId="17182"/>
    <cellStyle name="Normal 5 3 20 4" xfId="17183"/>
    <cellStyle name="Normal 5 3 20 4 2" xfId="32686"/>
    <cellStyle name="Normal 5 3 20 5" xfId="17184"/>
    <cellStyle name="Normal 5 3 20 6" xfId="17185"/>
    <cellStyle name="Normal 5 3 21" xfId="17186"/>
    <cellStyle name="Normal 5 3 21 2" xfId="17187"/>
    <cellStyle name="Normal 5 3 21 2 2" xfId="17188"/>
    <cellStyle name="Normal 5 3 21 2 2 2" xfId="17189"/>
    <cellStyle name="Normal 5 3 21 2 2 3" xfId="17190"/>
    <cellStyle name="Normal 5 3 21 2 3" xfId="17191"/>
    <cellStyle name="Normal 5 3 21 2 3 2" xfId="32689"/>
    <cellStyle name="Normal 5 3 21 2 4" xfId="17192"/>
    <cellStyle name="Normal 5 3 21 2 5" xfId="17193"/>
    <cellStyle name="Normal 5 3 21 3" xfId="17194"/>
    <cellStyle name="Normal 5 3 21 3 2" xfId="17195"/>
    <cellStyle name="Normal 5 3 21 3 3" xfId="17196"/>
    <cellStyle name="Normal 5 3 21 4" xfId="17197"/>
    <cellStyle name="Normal 5 3 21 4 2" xfId="32688"/>
    <cellStyle name="Normal 5 3 21 5" xfId="17198"/>
    <cellStyle name="Normal 5 3 21 6" xfId="17199"/>
    <cellStyle name="Normal 5 3 22" xfId="17200"/>
    <cellStyle name="Normal 5 3 22 2" xfId="17201"/>
    <cellStyle name="Normal 5 3 22 2 2" xfId="17202"/>
    <cellStyle name="Normal 5 3 22 2 2 2" xfId="17203"/>
    <cellStyle name="Normal 5 3 22 2 2 3" xfId="17204"/>
    <cellStyle name="Normal 5 3 22 2 3" xfId="17205"/>
    <cellStyle name="Normal 5 3 22 2 3 2" xfId="32691"/>
    <cellStyle name="Normal 5 3 22 2 4" xfId="17206"/>
    <cellStyle name="Normal 5 3 22 2 5" xfId="17207"/>
    <cellStyle name="Normal 5 3 22 3" xfId="17208"/>
    <cellStyle name="Normal 5 3 22 3 2" xfId="17209"/>
    <cellStyle name="Normal 5 3 22 3 3" xfId="17210"/>
    <cellStyle name="Normal 5 3 22 4" xfId="17211"/>
    <cellStyle name="Normal 5 3 22 4 2" xfId="32690"/>
    <cellStyle name="Normal 5 3 22 5" xfId="17212"/>
    <cellStyle name="Normal 5 3 22 6" xfId="17213"/>
    <cellStyle name="Normal 5 3 23" xfId="17214"/>
    <cellStyle name="Normal 5 3 23 2" xfId="17215"/>
    <cellStyle name="Normal 5 3 23 2 2" xfId="17216"/>
    <cellStyle name="Normal 5 3 23 2 3" xfId="17217"/>
    <cellStyle name="Normal 5 3 23 3" xfId="17218"/>
    <cellStyle name="Normal 5 3 23 3 2" xfId="34019"/>
    <cellStyle name="Normal 5 3 23 4" xfId="17219"/>
    <cellStyle name="Normal 5 3 23 5" xfId="17220"/>
    <cellStyle name="Normal 5 3 24" xfId="17221"/>
    <cellStyle name="Normal 5 3 24 2" xfId="17222"/>
    <cellStyle name="Normal 5 3 24 3" xfId="17223"/>
    <cellStyle name="Normal 5 3 25" xfId="17224"/>
    <cellStyle name="Normal 5 3 25 2" xfId="32646"/>
    <cellStyle name="Normal 5 3 26" xfId="17225"/>
    <cellStyle name="Normal 5 3 26 2" xfId="17226"/>
    <cellStyle name="Normal 5 3 27" xfId="17227"/>
    <cellStyle name="Normal 5 3 3" xfId="17228"/>
    <cellStyle name="Normal 5 3 3 10" xfId="17229"/>
    <cellStyle name="Normal 5 3 3 11" xfId="17230"/>
    <cellStyle name="Normal 5 3 3 2" xfId="17231"/>
    <cellStyle name="Normal 5 3 3 2 2" xfId="17232"/>
    <cellStyle name="Normal 5 3 3 2 2 2" xfId="17233"/>
    <cellStyle name="Normal 5 3 3 2 2 2 2" xfId="17234"/>
    <cellStyle name="Normal 5 3 3 2 2 2 3" xfId="17235"/>
    <cellStyle name="Normal 5 3 3 2 2 3" xfId="17236"/>
    <cellStyle name="Normal 5 3 3 2 2 3 2" xfId="35289"/>
    <cellStyle name="Normal 5 3 3 2 2 4" xfId="17237"/>
    <cellStyle name="Normal 5 3 3 2 2 5" xfId="17238"/>
    <cellStyle name="Normal 5 3 3 2 3" xfId="17239"/>
    <cellStyle name="Normal 5 3 3 2 3 2" xfId="17240"/>
    <cellStyle name="Normal 5 3 3 2 3 3" xfId="17241"/>
    <cellStyle name="Normal 5 3 3 2 4" xfId="17242"/>
    <cellStyle name="Normal 5 3 3 2 4 2" xfId="33624"/>
    <cellStyle name="Normal 5 3 3 2 5" xfId="17243"/>
    <cellStyle name="Normal 5 3 3 2 6" xfId="17244"/>
    <cellStyle name="Normal 5 3 3 2 7" xfId="17245"/>
    <cellStyle name="Normal 5 3 3 3" xfId="17246"/>
    <cellStyle name="Normal 5 3 3 3 2" xfId="17247"/>
    <cellStyle name="Normal 5 3 3 3 2 2" xfId="17248"/>
    <cellStyle name="Normal 5 3 3 3 2 3" xfId="17249"/>
    <cellStyle name="Normal 5 3 3 3 3" xfId="17250"/>
    <cellStyle name="Normal 5 3 3 3 3 2" xfId="33966"/>
    <cellStyle name="Normal 5 3 3 3 4" xfId="17251"/>
    <cellStyle name="Normal 5 3 3 3 5" xfId="17252"/>
    <cellStyle name="Normal 5 3 3 3 6" xfId="17253"/>
    <cellStyle name="Normal 5 3 3 4" xfId="17254"/>
    <cellStyle name="Normal 5 3 3 4 2" xfId="17255"/>
    <cellStyle name="Normal 5 3 3 4 2 2" xfId="17256"/>
    <cellStyle name="Normal 5 3 3 4 2 2 2" xfId="17257"/>
    <cellStyle name="Normal 5 3 3 4 2 2 3" xfId="17258"/>
    <cellStyle name="Normal 5 3 3 4 2 3" xfId="17259"/>
    <cellStyle name="Normal 5 3 3 4 2 3 2" xfId="35110"/>
    <cellStyle name="Normal 5 3 3 4 2 4" xfId="17260"/>
    <cellStyle name="Normal 5 3 3 4 2 5" xfId="17261"/>
    <cellStyle name="Normal 5 3 3 4 3" xfId="17262"/>
    <cellStyle name="Normal 5 3 3 4 3 2" xfId="17263"/>
    <cellStyle name="Normal 5 3 3 4 3 3" xfId="17264"/>
    <cellStyle name="Normal 5 3 3 4 4" xfId="17265"/>
    <cellStyle name="Normal 5 3 3 4 4 2" xfId="34021"/>
    <cellStyle name="Normal 5 3 3 4 5" xfId="17266"/>
    <cellStyle name="Normal 5 3 3 4 6" xfId="17267"/>
    <cellStyle name="Normal 5 3 3 4 7" xfId="17268"/>
    <cellStyle name="Normal 5 3 3 5" xfId="17269"/>
    <cellStyle name="Normal 5 3 3 5 2" xfId="17270"/>
    <cellStyle name="Normal 5 3 3 5 2 2" xfId="17271"/>
    <cellStyle name="Normal 5 3 3 5 2 2 2" xfId="17272"/>
    <cellStyle name="Normal 5 3 3 5 2 2 3" xfId="17273"/>
    <cellStyle name="Normal 5 3 3 5 2 3" xfId="17274"/>
    <cellStyle name="Normal 5 3 3 5 2 3 2" xfId="35111"/>
    <cellStyle name="Normal 5 3 3 5 2 4" xfId="17275"/>
    <cellStyle name="Normal 5 3 3 5 2 5" xfId="17276"/>
    <cellStyle name="Normal 5 3 3 5 3" xfId="17277"/>
    <cellStyle name="Normal 5 3 3 5 3 2" xfId="17278"/>
    <cellStyle name="Normal 5 3 3 5 3 3" xfId="17279"/>
    <cellStyle name="Normal 5 3 3 5 4" xfId="17280"/>
    <cellStyle name="Normal 5 3 3 5 4 2" xfId="34957"/>
    <cellStyle name="Normal 5 3 3 5 5" xfId="17281"/>
    <cellStyle name="Normal 5 3 3 5 6" xfId="17282"/>
    <cellStyle name="Normal 5 3 3 5 7" xfId="17283"/>
    <cellStyle name="Normal 5 3 3 6" xfId="17284"/>
    <cellStyle name="Normal 5 3 3 6 2" xfId="17285"/>
    <cellStyle name="Normal 5 3 3 6 2 2" xfId="17286"/>
    <cellStyle name="Normal 5 3 3 6 2 3" xfId="17287"/>
    <cellStyle name="Normal 5 3 3 6 3" xfId="17288"/>
    <cellStyle name="Normal 5 3 3 6 3 2" xfId="35228"/>
    <cellStyle name="Normal 5 3 3 6 4" xfId="17289"/>
    <cellStyle name="Normal 5 3 3 6 5" xfId="17290"/>
    <cellStyle name="Normal 5 3 3 6 6" xfId="17291"/>
    <cellStyle name="Normal 5 3 3 7" xfId="17292"/>
    <cellStyle name="Normal 5 3 3 7 2" xfId="17293"/>
    <cellStyle name="Normal 5 3 3 7 3" xfId="17294"/>
    <cellStyle name="Normal 5 3 3 8" xfId="17295"/>
    <cellStyle name="Normal 5 3 3 8 2" xfId="32692"/>
    <cellStyle name="Normal 5 3 3 9" xfId="17296"/>
    <cellStyle name="Normal 5 3 4" xfId="17297"/>
    <cellStyle name="Normal 5 3 4 10" xfId="17298"/>
    <cellStyle name="Normal 5 3 4 11" xfId="17299"/>
    <cellStyle name="Normal 5 3 4 2" xfId="17300"/>
    <cellStyle name="Normal 5 3 4 2 2" xfId="17301"/>
    <cellStyle name="Normal 5 3 4 2 2 2" xfId="17302"/>
    <cellStyle name="Normal 5 3 4 2 2 3" xfId="17303"/>
    <cellStyle name="Normal 5 3 4 2 3" xfId="17304"/>
    <cellStyle name="Normal 5 3 4 2 3 2" xfId="33967"/>
    <cellStyle name="Normal 5 3 4 2 4" xfId="17305"/>
    <cellStyle name="Normal 5 3 4 2 5" xfId="17306"/>
    <cellStyle name="Normal 5 3 4 2 6" xfId="17307"/>
    <cellStyle name="Normal 5 3 4 3" xfId="17308"/>
    <cellStyle name="Normal 5 3 4 3 2" xfId="17309"/>
    <cellStyle name="Normal 5 3 4 3 2 2" xfId="17310"/>
    <cellStyle name="Normal 5 3 4 3 2 2 2" xfId="17311"/>
    <cellStyle name="Normal 5 3 4 3 2 2 3" xfId="17312"/>
    <cellStyle name="Normal 5 3 4 3 2 3" xfId="17313"/>
    <cellStyle name="Normal 5 3 4 3 2 3 2" xfId="35223"/>
    <cellStyle name="Normal 5 3 4 3 2 4" xfId="17314"/>
    <cellStyle name="Normal 5 3 4 3 2 5" xfId="17315"/>
    <cellStyle name="Normal 5 3 4 3 3" xfId="17316"/>
    <cellStyle name="Normal 5 3 4 3 3 2" xfId="17317"/>
    <cellStyle name="Normal 5 3 4 3 3 3" xfId="17318"/>
    <cellStyle name="Normal 5 3 4 3 4" xfId="17319"/>
    <cellStyle name="Normal 5 3 4 3 4 2" xfId="34022"/>
    <cellStyle name="Normal 5 3 4 3 5" xfId="17320"/>
    <cellStyle name="Normal 5 3 4 3 6" xfId="17321"/>
    <cellStyle name="Normal 5 3 4 3 7" xfId="17322"/>
    <cellStyle name="Normal 5 3 4 4" xfId="17323"/>
    <cellStyle name="Normal 5 3 4 4 2" xfId="17324"/>
    <cellStyle name="Normal 5 3 4 4 2 2" xfId="17325"/>
    <cellStyle name="Normal 5 3 4 4 2 3" xfId="17326"/>
    <cellStyle name="Normal 5 3 4 4 3" xfId="17327"/>
    <cellStyle name="Normal 5 3 4 4 3 2" xfId="35290"/>
    <cellStyle name="Normal 5 3 4 4 4" xfId="17328"/>
    <cellStyle name="Normal 5 3 4 4 5" xfId="17329"/>
    <cellStyle name="Normal 5 3 4 4 6" xfId="17330"/>
    <cellStyle name="Normal 5 3 4 5" xfId="17331"/>
    <cellStyle name="Normal 5 3 4 5 2" xfId="17332"/>
    <cellStyle name="Normal 5 3 4 5 2 2" xfId="17333"/>
    <cellStyle name="Normal 5 3 4 5 2 3" xfId="17334"/>
    <cellStyle name="Normal 5 3 4 5 3" xfId="17335"/>
    <cellStyle name="Normal 5 3 4 5 3 2" xfId="35312"/>
    <cellStyle name="Normal 5 3 4 5 4" xfId="17336"/>
    <cellStyle name="Normal 5 3 4 5 5" xfId="17337"/>
    <cellStyle name="Normal 5 3 4 5 6" xfId="17338"/>
    <cellStyle name="Normal 5 3 4 6" xfId="17339"/>
    <cellStyle name="Normal 5 3 4 6 2" xfId="17340"/>
    <cellStyle name="Normal 5 3 4 6 2 2" xfId="17341"/>
    <cellStyle name="Normal 5 3 4 6 2 3" xfId="17342"/>
    <cellStyle name="Normal 5 3 4 6 3" xfId="17343"/>
    <cellStyle name="Normal 5 3 4 6 3 2" xfId="35112"/>
    <cellStyle name="Normal 5 3 4 6 4" xfId="17344"/>
    <cellStyle name="Normal 5 3 4 6 5" xfId="17345"/>
    <cellStyle name="Normal 5 3 4 6 6" xfId="17346"/>
    <cellStyle name="Normal 5 3 4 7" xfId="17347"/>
    <cellStyle name="Normal 5 3 4 7 2" xfId="17348"/>
    <cellStyle name="Normal 5 3 4 7 3" xfId="17349"/>
    <cellStyle name="Normal 5 3 4 8" xfId="17350"/>
    <cellStyle name="Normal 5 3 4 8 2" xfId="32693"/>
    <cellStyle name="Normal 5 3 4 9" xfId="17351"/>
    <cellStyle name="Normal 5 3 5" xfId="17352"/>
    <cellStyle name="Normal 5 3 5 10" xfId="17353"/>
    <cellStyle name="Normal 5 3 5 11" xfId="17354"/>
    <cellStyle name="Normal 5 3 5 2" xfId="17355"/>
    <cellStyle name="Normal 5 3 5 2 2" xfId="17356"/>
    <cellStyle name="Normal 5 3 5 2 2 2" xfId="17357"/>
    <cellStyle name="Normal 5 3 5 2 2 3" xfId="17358"/>
    <cellStyle name="Normal 5 3 5 2 3" xfId="17359"/>
    <cellStyle name="Normal 5 3 5 2 3 2" xfId="33968"/>
    <cellStyle name="Normal 5 3 5 2 4" xfId="17360"/>
    <cellStyle name="Normal 5 3 5 2 5" xfId="17361"/>
    <cellStyle name="Normal 5 3 5 2 6" xfId="17362"/>
    <cellStyle name="Normal 5 3 5 3" xfId="17363"/>
    <cellStyle name="Normal 5 3 5 3 2" xfId="17364"/>
    <cellStyle name="Normal 5 3 5 3 2 2" xfId="17365"/>
    <cellStyle name="Normal 5 3 5 3 2 2 2" xfId="17366"/>
    <cellStyle name="Normal 5 3 5 3 2 2 3" xfId="17367"/>
    <cellStyle name="Normal 5 3 5 3 2 3" xfId="17368"/>
    <cellStyle name="Normal 5 3 5 3 2 3 2" xfId="35222"/>
    <cellStyle name="Normal 5 3 5 3 2 4" xfId="17369"/>
    <cellStyle name="Normal 5 3 5 3 2 5" xfId="17370"/>
    <cellStyle name="Normal 5 3 5 3 3" xfId="17371"/>
    <cellStyle name="Normal 5 3 5 3 3 2" xfId="17372"/>
    <cellStyle name="Normal 5 3 5 3 3 3" xfId="17373"/>
    <cellStyle name="Normal 5 3 5 3 4" xfId="17374"/>
    <cellStyle name="Normal 5 3 5 3 4 2" xfId="34023"/>
    <cellStyle name="Normal 5 3 5 3 5" xfId="17375"/>
    <cellStyle name="Normal 5 3 5 3 6" xfId="17376"/>
    <cellStyle name="Normal 5 3 5 3 7" xfId="17377"/>
    <cellStyle name="Normal 5 3 5 4" xfId="17378"/>
    <cellStyle name="Normal 5 3 5 4 2" xfId="17379"/>
    <cellStyle name="Normal 5 3 5 4 2 2" xfId="17380"/>
    <cellStyle name="Normal 5 3 5 4 2 3" xfId="17381"/>
    <cellStyle name="Normal 5 3 5 4 3" xfId="17382"/>
    <cellStyle name="Normal 5 3 5 4 3 2" xfId="35113"/>
    <cellStyle name="Normal 5 3 5 4 4" xfId="17383"/>
    <cellStyle name="Normal 5 3 5 4 5" xfId="17384"/>
    <cellStyle name="Normal 5 3 5 4 6" xfId="17385"/>
    <cellStyle name="Normal 5 3 5 5" xfId="17386"/>
    <cellStyle name="Normal 5 3 5 5 2" xfId="17387"/>
    <cellStyle name="Normal 5 3 5 5 2 2" xfId="17388"/>
    <cellStyle name="Normal 5 3 5 5 2 3" xfId="17389"/>
    <cellStyle name="Normal 5 3 5 5 3" xfId="17390"/>
    <cellStyle name="Normal 5 3 5 5 3 2" xfId="35114"/>
    <cellStyle name="Normal 5 3 5 5 4" xfId="17391"/>
    <cellStyle name="Normal 5 3 5 5 5" xfId="17392"/>
    <cellStyle name="Normal 5 3 5 5 6" xfId="17393"/>
    <cellStyle name="Normal 5 3 5 6" xfId="17394"/>
    <cellStyle name="Normal 5 3 5 6 2" xfId="17395"/>
    <cellStyle name="Normal 5 3 5 6 2 2" xfId="17396"/>
    <cellStyle name="Normal 5 3 5 6 2 3" xfId="17397"/>
    <cellStyle name="Normal 5 3 5 6 3" xfId="17398"/>
    <cellStyle name="Normal 5 3 5 6 3 2" xfId="35115"/>
    <cellStyle name="Normal 5 3 5 6 4" xfId="17399"/>
    <cellStyle name="Normal 5 3 5 6 5" xfId="17400"/>
    <cellStyle name="Normal 5 3 5 6 6" xfId="17401"/>
    <cellStyle name="Normal 5 3 5 7" xfId="17402"/>
    <cellStyle name="Normal 5 3 5 7 2" xfId="17403"/>
    <cellStyle name="Normal 5 3 5 7 3" xfId="17404"/>
    <cellStyle name="Normal 5 3 5 8" xfId="17405"/>
    <cellStyle name="Normal 5 3 5 8 2" xfId="32694"/>
    <cellStyle name="Normal 5 3 5 9" xfId="17406"/>
    <cellStyle name="Normal 5 3 6" xfId="17407"/>
    <cellStyle name="Normal 5 3 6 10" xfId="17408"/>
    <cellStyle name="Normal 5 3 6 11" xfId="17409"/>
    <cellStyle name="Normal 5 3 6 2" xfId="17410"/>
    <cellStyle name="Normal 5 3 6 2 2" xfId="17411"/>
    <cellStyle name="Normal 5 3 6 2 2 2" xfId="17412"/>
    <cellStyle name="Normal 5 3 6 2 2 3" xfId="17413"/>
    <cellStyle name="Normal 5 3 6 2 3" xfId="17414"/>
    <cellStyle name="Normal 5 3 6 2 3 2" xfId="33969"/>
    <cellStyle name="Normal 5 3 6 2 4" xfId="17415"/>
    <cellStyle name="Normal 5 3 6 2 5" xfId="17416"/>
    <cellStyle name="Normal 5 3 6 2 6" xfId="17417"/>
    <cellStyle name="Normal 5 3 6 3" xfId="17418"/>
    <cellStyle name="Normal 5 3 6 3 2" xfId="17419"/>
    <cellStyle name="Normal 5 3 6 3 2 2" xfId="17420"/>
    <cellStyle name="Normal 5 3 6 3 2 2 2" xfId="17421"/>
    <cellStyle name="Normal 5 3 6 3 2 2 3" xfId="17422"/>
    <cellStyle name="Normal 5 3 6 3 2 3" xfId="17423"/>
    <cellStyle name="Normal 5 3 6 3 2 3 2" xfId="35326"/>
    <cellStyle name="Normal 5 3 6 3 2 4" xfId="17424"/>
    <cellStyle name="Normal 5 3 6 3 2 5" xfId="17425"/>
    <cellStyle name="Normal 5 3 6 3 3" xfId="17426"/>
    <cellStyle name="Normal 5 3 6 3 3 2" xfId="17427"/>
    <cellStyle name="Normal 5 3 6 3 3 3" xfId="17428"/>
    <cellStyle name="Normal 5 3 6 3 4" xfId="17429"/>
    <cellStyle name="Normal 5 3 6 3 4 2" xfId="34024"/>
    <cellStyle name="Normal 5 3 6 3 5" xfId="17430"/>
    <cellStyle name="Normal 5 3 6 3 6" xfId="17431"/>
    <cellStyle name="Normal 5 3 6 3 7" xfId="17432"/>
    <cellStyle name="Normal 5 3 6 4" xfId="17433"/>
    <cellStyle name="Normal 5 3 6 4 2" xfId="17434"/>
    <cellStyle name="Normal 5 3 6 4 2 2" xfId="17435"/>
    <cellStyle name="Normal 5 3 6 4 2 3" xfId="17436"/>
    <cellStyle name="Normal 5 3 6 4 3" xfId="17437"/>
    <cellStyle name="Normal 5 3 6 4 3 2" xfId="35025"/>
    <cellStyle name="Normal 5 3 6 4 4" xfId="17438"/>
    <cellStyle name="Normal 5 3 6 4 5" xfId="17439"/>
    <cellStyle name="Normal 5 3 6 4 6" xfId="17440"/>
    <cellStyle name="Normal 5 3 6 5" xfId="17441"/>
    <cellStyle name="Normal 5 3 6 5 2" xfId="17442"/>
    <cellStyle name="Normal 5 3 6 5 2 2" xfId="17443"/>
    <cellStyle name="Normal 5 3 6 5 2 3" xfId="17444"/>
    <cellStyle name="Normal 5 3 6 5 3" xfId="17445"/>
    <cellStyle name="Normal 5 3 6 5 3 2" xfId="35116"/>
    <cellStyle name="Normal 5 3 6 5 4" xfId="17446"/>
    <cellStyle name="Normal 5 3 6 5 5" xfId="17447"/>
    <cellStyle name="Normal 5 3 6 5 6" xfId="17448"/>
    <cellStyle name="Normal 5 3 6 6" xfId="17449"/>
    <cellStyle name="Normal 5 3 6 6 2" xfId="17450"/>
    <cellStyle name="Normal 5 3 6 6 2 2" xfId="17451"/>
    <cellStyle name="Normal 5 3 6 6 2 3" xfId="17452"/>
    <cellStyle name="Normal 5 3 6 6 3" xfId="17453"/>
    <cellStyle name="Normal 5 3 6 6 3 2" xfId="35117"/>
    <cellStyle name="Normal 5 3 6 6 4" xfId="17454"/>
    <cellStyle name="Normal 5 3 6 6 5" xfId="17455"/>
    <cellStyle name="Normal 5 3 6 6 6" xfId="17456"/>
    <cellStyle name="Normal 5 3 6 7" xfId="17457"/>
    <cellStyle name="Normal 5 3 6 7 2" xfId="17458"/>
    <cellStyle name="Normal 5 3 6 7 3" xfId="17459"/>
    <cellStyle name="Normal 5 3 6 8" xfId="17460"/>
    <cellStyle name="Normal 5 3 6 8 2" xfId="32695"/>
    <cellStyle name="Normal 5 3 6 9" xfId="17461"/>
    <cellStyle name="Normal 5 3 7" xfId="17462"/>
    <cellStyle name="Normal 5 3 7 10" xfId="17463"/>
    <cellStyle name="Normal 5 3 7 11" xfId="17464"/>
    <cellStyle name="Normal 5 3 7 2" xfId="17465"/>
    <cellStyle name="Normal 5 3 7 2 2" xfId="17466"/>
    <cellStyle name="Normal 5 3 7 2 2 2" xfId="17467"/>
    <cellStyle name="Normal 5 3 7 2 2 3" xfId="17468"/>
    <cellStyle name="Normal 5 3 7 2 3" xfId="17469"/>
    <cellStyle name="Normal 5 3 7 2 3 2" xfId="33970"/>
    <cellStyle name="Normal 5 3 7 2 4" xfId="17470"/>
    <cellStyle name="Normal 5 3 7 2 5" xfId="17471"/>
    <cellStyle name="Normal 5 3 7 2 6" xfId="17472"/>
    <cellStyle name="Normal 5 3 7 3" xfId="17473"/>
    <cellStyle name="Normal 5 3 7 3 2" xfId="17474"/>
    <cellStyle name="Normal 5 3 7 3 2 2" xfId="17475"/>
    <cellStyle name="Normal 5 3 7 3 2 2 2" xfId="17476"/>
    <cellStyle name="Normal 5 3 7 3 2 2 3" xfId="17477"/>
    <cellStyle name="Normal 5 3 7 3 2 3" xfId="17478"/>
    <cellStyle name="Normal 5 3 7 3 2 3 2" xfId="35291"/>
    <cellStyle name="Normal 5 3 7 3 2 4" xfId="17479"/>
    <cellStyle name="Normal 5 3 7 3 2 5" xfId="17480"/>
    <cellStyle name="Normal 5 3 7 3 3" xfId="17481"/>
    <cellStyle name="Normal 5 3 7 3 3 2" xfId="17482"/>
    <cellStyle name="Normal 5 3 7 3 3 3" xfId="17483"/>
    <cellStyle name="Normal 5 3 7 3 4" xfId="17484"/>
    <cellStyle name="Normal 5 3 7 3 4 2" xfId="34025"/>
    <cellStyle name="Normal 5 3 7 3 5" xfId="17485"/>
    <cellStyle name="Normal 5 3 7 3 6" xfId="17486"/>
    <cellStyle name="Normal 5 3 7 3 7" xfId="17487"/>
    <cellStyle name="Normal 5 3 7 4" xfId="17488"/>
    <cellStyle name="Normal 5 3 7 4 2" xfId="17489"/>
    <cellStyle name="Normal 5 3 7 4 2 2" xfId="17490"/>
    <cellStyle name="Normal 5 3 7 4 2 3" xfId="17491"/>
    <cellStyle name="Normal 5 3 7 4 3" xfId="17492"/>
    <cellStyle name="Normal 5 3 7 4 3 2" xfId="35118"/>
    <cellStyle name="Normal 5 3 7 4 4" xfId="17493"/>
    <cellStyle name="Normal 5 3 7 4 5" xfId="17494"/>
    <cellStyle name="Normal 5 3 7 4 6" xfId="17495"/>
    <cellStyle name="Normal 5 3 7 5" xfId="17496"/>
    <cellStyle name="Normal 5 3 7 5 2" xfId="17497"/>
    <cellStyle name="Normal 5 3 7 5 2 2" xfId="17498"/>
    <cellStyle name="Normal 5 3 7 5 2 3" xfId="17499"/>
    <cellStyle name="Normal 5 3 7 5 3" xfId="17500"/>
    <cellStyle name="Normal 5 3 7 5 3 2" xfId="35292"/>
    <cellStyle name="Normal 5 3 7 5 4" xfId="17501"/>
    <cellStyle name="Normal 5 3 7 5 5" xfId="17502"/>
    <cellStyle name="Normal 5 3 7 5 6" xfId="17503"/>
    <cellStyle name="Normal 5 3 7 6" xfId="17504"/>
    <cellStyle name="Normal 5 3 7 6 2" xfId="17505"/>
    <cellStyle name="Normal 5 3 7 6 2 2" xfId="17506"/>
    <cellStyle name="Normal 5 3 7 6 2 3" xfId="17507"/>
    <cellStyle name="Normal 5 3 7 6 3" xfId="17508"/>
    <cellStyle name="Normal 5 3 7 6 3 2" xfId="35293"/>
    <cellStyle name="Normal 5 3 7 6 4" xfId="17509"/>
    <cellStyle name="Normal 5 3 7 6 5" xfId="17510"/>
    <cellStyle name="Normal 5 3 7 6 6" xfId="17511"/>
    <cellStyle name="Normal 5 3 7 7" xfId="17512"/>
    <cellStyle name="Normal 5 3 7 7 2" xfId="17513"/>
    <cellStyle name="Normal 5 3 7 7 3" xfId="17514"/>
    <cellStyle name="Normal 5 3 7 8" xfId="17515"/>
    <cellStyle name="Normal 5 3 7 8 2" xfId="32696"/>
    <cellStyle name="Normal 5 3 7 9" xfId="17516"/>
    <cellStyle name="Normal 5 3 8" xfId="17517"/>
    <cellStyle name="Normal 5 3 8 10" xfId="17518"/>
    <cellStyle name="Normal 5 3 8 11" xfId="17519"/>
    <cellStyle name="Normal 5 3 8 2" xfId="17520"/>
    <cellStyle name="Normal 5 3 8 2 2" xfId="17521"/>
    <cellStyle name="Normal 5 3 8 2 2 2" xfId="17522"/>
    <cellStyle name="Normal 5 3 8 2 2 2 2" xfId="17523"/>
    <cellStyle name="Normal 5 3 8 2 2 2 3" xfId="17524"/>
    <cellStyle name="Normal 5 3 8 2 2 3" xfId="17525"/>
    <cellStyle name="Normal 5 3 8 2 2 3 2" xfId="35119"/>
    <cellStyle name="Normal 5 3 8 2 2 4" xfId="17526"/>
    <cellStyle name="Normal 5 3 8 2 2 5" xfId="17527"/>
    <cellStyle name="Normal 5 3 8 2 3" xfId="17528"/>
    <cellStyle name="Normal 5 3 8 2 3 2" xfId="17529"/>
    <cellStyle name="Normal 5 3 8 2 3 3" xfId="17530"/>
    <cellStyle name="Normal 5 3 8 2 4" xfId="17531"/>
    <cellStyle name="Normal 5 3 8 2 4 2" xfId="32698"/>
    <cellStyle name="Normal 5 3 8 2 5" xfId="17532"/>
    <cellStyle name="Normal 5 3 8 2 6" xfId="17533"/>
    <cellStyle name="Normal 5 3 8 2 7" xfId="17534"/>
    <cellStyle name="Normal 5 3 8 3" xfId="17535"/>
    <cellStyle name="Normal 5 3 8 3 2" xfId="17536"/>
    <cellStyle name="Normal 5 3 8 3 2 2" xfId="17537"/>
    <cellStyle name="Normal 5 3 8 3 2 3" xfId="17538"/>
    <cellStyle name="Normal 5 3 8 3 3" xfId="17539"/>
    <cellStyle name="Normal 5 3 8 3 3 2" xfId="33971"/>
    <cellStyle name="Normal 5 3 8 3 4" xfId="17540"/>
    <cellStyle name="Normal 5 3 8 3 5" xfId="17541"/>
    <cellStyle name="Normal 5 3 8 3 6" xfId="17542"/>
    <cellStyle name="Normal 5 3 8 4" xfId="17543"/>
    <cellStyle name="Normal 5 3 8 4 2" xfId="17544"/>
    <cellStyle name="Normal 5 3 8 4 2 2" xfId="17545"/>
    <cellStyle name="Normal 5 3 8 4 2 2 2" xfId="17546"/>
    <cellStyle name="Normal 5 3 8 4 2 2 3" xfId="17547"/>
    <cellStyle name="Normal 5 3 8 4 2 3" xfId="17548"/>
    <cellStyle name="Normal 5 3 8 4 2 3 2" xfId="35294"/>
    <cellStyle name="Normal 5 3 8 4 2 4" xfId="17549"/>
    <cellStyle name="Normal 5 3 8 4 2 5" xfId="17550"/>
    <cellStyle name="Normal 5 3 8 4 3" xfId="17551"/>
    <cellStyle name="Normal 5 3 8 4 3 2" xfId="17552"/>
    <cellStyle name="Normal 5 3 8 4 3 3" xfId="17553"/>
    <cellStyle name="Normal 5 3 8 4 4" xfId="17554"/>
    <cellStyle name="Normal 5 3 8 4 4 2" xfId="34026"/>
    <cellStyle name="Normal 5 3 8 4 5" xfId="17555"/>
    <cellStyle name="Normal 5 3 8 4 6" xfId="17556"/>
    <cellStyle name="Normal 5 3 8 4 7" xfId="17557"/>
    <cellStyle name="Normal 5 3 8 5" xfId="17558"/>
    <cellStyle name="Normal 5 3 8 5 2" xfId="17559"/>
    <cellStyle name="Normal 5 3 8 5 2 2" xfId="17560"/>
    <cellStyle name="Normal 5 3 8 5 2 3" xfId="17561"/>
    <cellStyle name="Normal 5 3 8 5 3" xfId="17562"/>
    <cellStyle name="Normal 5 3 8 5 3 2" xfId="35295"/>
    <cellStyle name="Normal 5 3 8 5 4" xfId="17563"/>
    <cellStyle name="Normal 5 3 8 5 5" xfId="17564"/>
    <cellStyle name="Normal 5 3 8 5 6" xfId="17565"/>
    <cellStyle name="Normal 5 3 8 6" xfId="17566"/>
    <cellStyle name="Normal 5 3 8 6 2" xfId="17567"/>
    <cellStyle name="Normal 5 3 8 6 2 2" xfId="17568"/>
    <cellStyle name="Normal 5 3 8 6 2 3" xfId="17569"/>
    <cellStyle name="Normal 5 3 8 6 3" xfId="17570"/>
    <cellStyle name="Normal 5 3 8 6 3 2" xfId="35120"/>
    <cellStyle name="Normal 5 3 8 6 4" xfId="17571"/>
    <cellStyle name="Normal 5 3 8 6 5" xfId="17572"/>
    <cellStyle name="Normal 5 3 8 6 6" xfId="17573"/>
    <cellStyle name="Normal 5 3 8 7" xfId="17574"/>
    <cellStyle name="Normal 5 3 8 7 2" xfId="17575"/>
    <cellStyle name="Normal 5 3 8 7 3" xfId="17576"/>
    <cellStyle name="Normal 5 3 8 8" xfId="17577"/>
    <cellStyle name="Normal 5 3 8 8 2" xfId="32697"/>
    <cellStyle name="Normal 5 3 8 9" xfId="17578"/>
    <cellStyle name="Normal 5 3 9" xfId="17579"/>
    <cellStyle name="Normal 5 3 9 2" xfId="17580"/>
    <cellStyle name="Normal 5 3 9 2 2" xfId="17581"/>
    <cellStyle name="Normal 5 3 9 2 2 2" xfId="17582"/>
    <cellStyle name="Normal 5 3 9 2 2 3" xfId="17583"/>
    <cellStyle name="Normal 5 3 9 2 3" xfId="17584"/>
    <cellStyle name="Normal 5 3 9 2 3 2" xfId="32700"/>
    <cellStyle name="Normal 5 3 9 2 4" xfId="17585"/>
    <cellStyle name="Normal 5 3 9 2 5" xfId="17586"/>
    <cellStyle name="Normal 5 3 9 3" xfId="17587"/>
    <cellStyle name="Normal 5 3 9 3 2" xfId="17588"/>
    <cellStyle name="Normal 5 3 9 3 2 2" xfId="17589"/>
    <cellStyle name="Normal 5 3 9 3 2 3" xfId="17590"/>
    <cellStyle name="Normal 5 3 9 3 3" xfId="17591"/>
    <cellStyle name="Normal 5 3 9 3 3 2" xfId="35296"/>
    <cellStyle name="Normal 5 3 9 3 4" xfId="17592"/>
    <cellStyle name="Normal 5 3 9 3 5" xfId="17593"/>
    <cellStyle name="Normal 5 3 9 4" xfId="17594"/>
    <cellStyle name="Normal 5 3 9 4 2" xfId="17595"/>
    <cellStyle name="Normal 5 3 9 4 3" xfId="17596"/>
    <cellStyle name="Normal 5 3 9 5" xfId="17597"/>
    <cellStyle name="Normal 5 3 9 5 2" xfId="32699"/>
    <cellStyle name="Normal 5 3 9 6" xfId="17598"/>
    <cellStyle name="Normal 5 3 9 7" xfId="17599"/>
    <cellStyle name="Normal 5 3 9 8" xfId="17600"/>
    <cellStyle name="Normal 5 4" xfId="17601"/>
    <cellStyle name="Normal 5 4 10" xfId="17602"/>
    <cellStyle name="Normal 5 4 10 2" xfId="17603"/>
    <cellStyle name="Normal 5 4 10 2 2" xfId="17604"/>
    <cellStyle name="Normal 5 4 10 2 3" xfId="17605"/>
    <cellStyle name="Normal 5 4 10 3" xfId="17606"/>
    <cellStyle name="Normal 5 4 10 4" xfId="17607"/>
    <cellStyle name="Normal 5 4 10 5" xfId="17608"/>
    <cellStyle name="Normal 5 4 11" xfId="17609"/>
    <cellStyle name="Normal 5 4 11 2" xfId="17610"/>
    <cellStyle name="Normal 5 4 11 2 2" xfId="17611"/>
    <cellStyle name="Normal 5 4 11 2 3" xfId="17612"/>
    <cellStyle name="Normal 5 4 11 3" xfId="17613"/>
    <cellStyle name="Normal 5 4 11 4" xfId="17614"/>
    <cellStyle name="Normal 5 4 11 5" xfId="17615"/>
    <cellStyle name="Normal 5 4 12" xfId="17616"/>
    <cellStyle name="Normal 5 4 12 2" xfId="17617"/>
    <cellStyle name="Normal 5 4 12 2 2" xfId="17618"/>
    <cellStyle name="Normal 5 4 12 2 3" xfId="17619"/>
    <cellStyle name="Normal 5 4 12 3" xfId="17620"/>
    <cellStyle name="Normal 5 4 12 4" xfId="17621"/>
    <cellStyle name="Normal 5 4 12 5" xfId="17622"/>
    <cellStyle name="Normal 5 4 13" xfId="17623"/>
    <cellStyle name="Normal 5 4 13 2" xfId="17624"/>
    <cellStyle name="Normal 5 4 13 2 2" xfId="17625"/>
    <cellStyle name="Normal 5 4 13 2 3" xfId="17626"/>
    <cellStyle name="Normal 5 4 13 3" xfId="17627"/>
    <cellStyle name="Normal 5 4 13 4" xfId="17628"/>
    <cellStyle name="Normal 5 4 13 5" xfId="17629"/>
    <cellStyle name="Normal 5 4 14" xfId="17630"/>
    <cellStyle name="Normal 5 4 14 2" xfId="17631"/>
    <cellStyle name="Normal 5 4 14 2 2" xfId="17632"/>
    <cellStyle name="Normal 5 4 14 2 3" xfId="17633"/>
    <cellStyle name="Normal 5 4 14 3" xfId="17634"/>
    <cellStyle name="Normal 5 4 14 3 2" xfId="33626"/>
    <cellStyle name="Normal 5 4 14 4" xfId="17635"/>
    <cellStyle name="Normal 5 4 14 5" xfId="17636"/>
    <cellStyle name="Normal 5 4 15" xfId="17637"/>
    <cellStyle name="Normal 5 4 15 2" xfId="17638"/>
    <cellStyle name="Normal 5 4 15 3" xfId="17639"/>
    <cellStyle name="Normal 5 4 16" xfId="17640"/>
    <cellStyle name="Normal 5 4 16 2" xfId="17641"/>
    <cellStyle name="Normal 5 4 16 2 2" xfId="17642"/>
    <cellStyle name="Normal 5 4 16 2 3" xfId="17643"/>
    <cellStyle name="Normal 5 4 16 3" xfId="17644"/>
    <cellStyle name="Normal 5 4 16 3 2" xfId="34082"/>
    <cellStyle name="Normal 5 4 16 4" xfId="17645"/>
    <cellStyle name="Normal 5 4 16 5" xfId="17646"/>
    <cellStyle name="Normal 5 4 17" xfId="17647"/>
    <cellStyle name="Normal 5 4 17 2" xfId="33625"/>
    <cellStyle name="Normal 5 4 18" xfId="17648"/>
    <cellStyle name="Normal 5 4 18 2" xfId="17649"/>
    <cellStyle name="Normal 5 4 19" xfId="17650"/>
    <cellStyle name="Normal 5 4 2" xfId="17651"/>
    <cellStyle name="Normal 5 4 2 2" xfId="17652"/>
    <cellStyle name="Normal 5 4 2 2 2" xfId="17653"/>
    <cellStyle name="Normal 5 4 2 2 2 2" xfId="17654"/>
    <cellStyle name="Normal 5 4 2 2 2 3" xfId="17655"/>
    <cellStyle name="Normal 5 4 2 2 3" xfId="17656"/>
    <cellStyle name="Normal 5 4 2 2 4" xfId="17657"/>
    <cellStyle name="Normal 5 4 2 2 5" xfId="17658"/>
    <cellStyle name="Normal 5 4 2 3" xfId="17659"/>
    <cellStyle name="Normal 5 4 2 3 2" xfId="17660"/>
    <cellStyle name="Normal 5 4 2 3 2 2" xfId="17661"/>
    <cellStyle name="Normal 5 4 2 3 2 3" xfId="17662"/>
    <cellStyle name="Normal 5 4 2 3 3" xfId="17663"/>
    <cellStyle name="Normal 5 4 2 3 3 2" xfId="34274"/>
    <cellStyle name="Normal 5 4 2 3 4" xfId="17664"/>
    <cellStyle name="Normal 5 4 2 3 5" xfId="17665"/>
    <cellStyle name="Normal 5 4 2 4" xfId="17666"/>
    <cellStyle name="Normal 5 4 2 4 2" xfId="17667"/>
    <cellStyle name="Normal 5 4 2 4 3" xfId="17668"/>
    <cellStyle name="Normal 5 4 2 5" xfId="17669"/>
    <cellStyle name="Normal 5 4 2 5 2" xfId="33627"/>
    <cellStyle name="Normal 5 4 2 6" xfId="17670"/>
    <cellStyle name="Normal 5 4 2 7" xfId="17671"/>
    <cellStyle name="Normal 5 4 2 8" xfId="17672"/>
    <cellStyle name="Normal 5 4 3" xfId="17673"/>
    <cellStyle name="Normal 5 4 3 2" xfId="17674"/>
    <cellStyle name="Normal 5 4 3 2 2" xfId="17675"/>
    <cellStyle name="Normal 5 4 3 2 3" xfId="17676"/>
    <cellStyle name="Normal 5 4 3 3" xfId="17677"/>
    <cellStyle name="Normal 5 4 3 4" xfId="17678"/>
    <cellStyle name="Normal 5 4 3 5" xfId="17679"/>
    <cellStyle name="Normal 5 4 4" xfId="17680"/>
    <cellStyle name="Normal 5 4 4 2" xfId="17681"/>
    <cellStyle name="Normal 5 4 4 2 2" xfId="17682"/>
    <cellStyle name="Normal 5 4 4 2 3" xfId="17683"/>
    <cellStyle name="Normal 5 4 4 3" xfId="17684"/>
    <cellStyle name="Normal 5 4 4 4" xfId="17685"/>
    <cellStyle name="Normal 5 4 4 5" xfId="17686"/>
    <cellStyle name="Normal 5 4 5" xfId="17687"/>
    <cellStyle name="Normal 5 4 5 2" xfId="17688"/>
    <cellStyle name="Normal 5 4 5 2 2" xfId="17689"/>
    <cellStyle name="Normal 5 4 5 2 3" xfId="17690"/>
    <cellStyle name="Normal 5 4 5 3" xfId="17691"/>
    <cellStyle name="Normal 5 4 5 4" xfId="17692"/>
    <cellStyle name="Normal 5 4 5 5" xfId="17693"/>
    <cellStyle name="Normal 5 4 6" xfId="17694"/>
    <cellStyle name="Normal 5 4 6 2" xfId="17695"/>
    <cellStyle name="Normal 5 4 6 2 2" xfId="17696"/>
    <cellStyle name="Normal 5 4 6 2 3" xfId="17697"/>
    <cellStyle name="Normal 5 4 6 3" xfId="17698"/>
    <cellStyle name="Normal 5 4 6 4" xfId="17699"/>
    <cellStyle name="Normal 5 4 6 5" xfId="17700"/>
    <cellStyle name="Normal 5 4 7" xfId="17701"/>
    <cellStyle name="Normal 5 4 7 2" xfId="17702"/>
    <cellStyle name="Normal 5 4 7 2 2" xfId="17703"/>
    <cellStyle name="Normal 5 4 7 2 3" xfId="17704"/>
    <cellStyle name="Normal 5 4 7 3" xfId="17705"/>
    <cellStyle name="Normal 5 4 7 4" xfId="17706"/>
    <cellStyle name="Normal 5 4 7 5" xfId="17707"/>
    <cellStyle name="Normal 5 4 8" xfId="17708"/>
    <cellStyle name="Normal 5 4 8 2" xfId="17709"/>
    <cellStyle name="Normal 5 4 8 2 2" xfId="17710"/>
    <cellStyle name="Normal 5 4 8 2 3" xfId="17711"/>
    <cellStyle name="Normal 5 4 8 3" xfId="17712"/>
    <cellStyle name="Normal 5 4 8 4" xfId="17713"/>
    <cellStyle name="Normal 5 4 8 5" xfId="17714"/>
    <cellStyle name="Normal 5 4 9" xfId="17715"/>
    <cellStyle name="Normal 5 4 9 2" xfId="17716"/>
    <cellStyle name="Normal 5 4 9 2 2" xfId="17717"/>
    <cellStyle name="Normal 5 4 9 2 3" xfId="17718"/>
    <cellStyle name="Normal 5 4 9 3" xfId="17719"/>
    <cellStyle name="Normal 5 4 9 4" xfId="17720"/>
    <cellStyle name="Normal 5 4 9 5" xfId="17721"/>
    <cellStyle name="Normal 5 5" xfId="17722"/>
    <cellStyle name="Normal 5 5 10" xfId="17723"/>
    <cellStyle name="Normal 5 5 10 2" xfId="17724"/>
    <cellStyle name="Normal 5 5 10 2 2" xfId="17725"/>
    <cellStyle name="Normal 5 5 10 2 3" xfId="17726"/>
    <cellStyle name="Normal 5 5 10 3" xfId="17727"/>
    <cellStyle name="Normal 5 5 10 4" xfId="17728"/>
    <cellStyle name="Normal 5 5 10 5" xfId="17729"/>
    <cellStyle name="Normal 5 5 11" xfId="17730"/>
    <cellStyle name="Normal 5 5 11 2" xfId="17731"/>
    <cellStyle name="Normal 5 5 11 2 2" xfId="17732"/>
    <cellStyle name="Normal 5 5 11 2 3" xfId="17733"/>
    <cellStyle name="Normal 5 5 11 3" xfId="17734"/>
    <cellStyle name="Normal 5 5 11 4" xfId="17735"/>
    <cellStyle name="Normal 5 5 11 5" xfId="17736"/>
    <cellStyle name="Normal 5 5 12" xfId="17737"/>
    <cellStyle name="Normal 5 5 12 2" xfId="17738"/>
    <cellStyle name="Normal 5 5 12 2 2" xfId="17739"/>
    <cellStyle name="Normal 5 5 12 2 3" xfId="17740"/>
    <cellStyle name="Normal 5 5 12 3" xfId="17741"/>
    <cellStyle name="Normal 5 5 12 4" xfId="17742"/>
    <cellStyle name="Normal 5 5 12 5" xfId="17743"/>
    <cellStyle name="Normal 5 5 13" xfId="17744"/>
    <cellStyle name="Normal 5 5 13 2" xfId="17745"/>
    <cellStyle name="Normal 5 5 13 2 2" xfId="17746"/>
    <cellStyle name="Normal 5 5 13 2 3" xfId="17747"/>
    <cellStyle name="Normal 5 5 13 3" xfId="17748"/>
    <cellStyle name="Normal 5 5 13 4" xfId="17749"/>
    <cellStyle name="Normal 5 5 13 5" xfId="17750"/>
    <cellStyle name="Normal 5 5 14" xfId="17751"/>
    <cellStyle name="Normal 5 5 14 2" xfId="17752"/>
    <cellStyle name="Normal 5 5 14 2 2" xfId="17753"/>
    <cellStyle name="Normal 5 5 14 2 3" xfId="17754"/>
    <cellStyle name="Normal 5 5 14 3" xfId="17755"/>
    <cellStyle name="Normal 5 5 14 4" xfId="17756"/>
    <cellStyle name="Normal 5 5 14 5" xfId="17757"/>
    <cellStyle name="Normal 5 5 15" xfId="17758"/>
    <cellStyle name="Normal 5 5 15 2" xfId="17759"/>
    <cellStyle name="Normal 5 5 15 2 2" xfId="17760"/>
    <cellStyle name="Normal 5 5 15 2 3" xfId="17761"/>
    <cellStyle name="Normal 5 5 15 3" xfId="17762"/>
    <cellStyle name="Normal 5 5 15 3 2" xfId="17763"/>
    <cellStyle name="Normal 5 5 15 3 2 2" xfId="17764"/>
    <cellStyle name="Normal 5 5 15 3 2 3" xfId="17765"/>
    <cellStyle name="Normal 5 5 15 3 3" xfId="17766"/>
    <cellStyle name="Normal 5 5 15 3 3 2" xfId="34217"/>
    <cellStyle name="Normal 5 5 15 3 4" xfId="17767"/>
    <cellStyle name="Normal 5 5 15 3 5" xfId="17768"/>
    <cellStyle name="Normal 5 5 15 4" xfId="17769"/>
    <cellStyle name="Normal 5 5 15 5" xfId="17770"/>
    <cellStyle name="Normal 5 5 16" xfId="17771"/>
    <cellStyle name="Normal 5 5 16 2" xfId="17772"/>
    <cellStyle name="Normal 5 5 16 2 2" xfId="17773"/>
    <cellStyle name="Normal 5 5 16 2 3" xfId="17774"/>
    <cellStyle name="Normal 5 5 16 3" xfId="17775"/>
    <cellStyle name="Normal 5 5 16 3 2" xfId="34083"/>
    <cellStyle name="Normal 5 5 16 4" xfId="17776"/>
    <cellStyle name="Normal 5 5 16 5" xfId="17777"/>
    <cellStyle name="Normal 5 5 17" xfId="17778"/>
    <cellStyle name="Normal 5 5 17 2" xfId="33628"/>
    <cellStyle name="Normal 5 5 18" xfId="17779"/>
    <cellStyle name="Normal 5 5 18 2" xfId="17780"/>
    <cellStyle name="Normal 5 5 19" xfId="17781"/>
    <cellStyle name="Normal 5 5 2" xfId="17782"/>
    <cellStyle name="Normal 5 5 2 2" xfId="17783"/>
    <cellStyle name="Normal 5 5 2 2 2" xfId="17784"/>
    <cellStyle name="Normal 5 5 2 2 2 2" xfId="17785"/>
    <cellStyle name="Normal 5 5 2 2 2 3" xfId="17786"/>
    <cellStyle name="Normal 5 5 2 2 3" xfId="17787"/>
    <cellStyle name="Normal 5 5 2 2 4" xfId="17788"/>
    <cellStyle name="Normal 5 5 2 2 5" xfId="17789"/>
    <cellStyle name="Normal 5 5 2 3" xfId="17790"/>
    <cellStyle name="Normal 5 5 2 3 2" xfId="17791"/>
    <cellStyle name="Normal 5 5 2 3 2 2" xfId="17792"/>
    <cellStyle name="Normal 5 5 2 3 2 3" xfId="17793"/>
    <cellStyle name="Normal 5 5 2 3 3" xfId="17794"/>
    <cellStyle name="Normal 5 5 2 3 3 2" xfId="34493"/>
    <cellStyle name="Normal 5 5 2 3 4" xfId="17795"/>
    <cellStyle name="Normal 5 5 2 3 5" xfId="17796"/>
    <cellStyle name="Normal 5 5 2 4" xfId="17797"/>
    <cellStyle name="Normal 5 5 2 4 2" xfId="17798"/>
    <cellStyle name="Normal 5 5 2 4 3" xfId="17799"/>
    <cellStyle name="Normal 5 5 2 5" xfId="17800"/>
    <cellStyle name="Normal 5 5 2 5 2" xfId="33629"/>
    <cellStyle name="Normal 5 5 2 6" xfId="17801"/>
    <cellStyle name="Normal 5 5 2 7" xfId="17802"/>
    <cellStyle name="Normal 5 5 2 8" xfId="17803"/>
    <cellStyle name="Normal 5 5 3" xfId="17804"/>
    <cellStyle name="Normal 5 5 3 2" xfId="17805"/>
    <cellStyle name="Normal 5 5 3 2 2" xfId="17806"/>
    <cellStyle name="Normal 5 5 3 2 3" xfId="17807"/>
    <cellStyle name="Normal 5 5 3 3" xfId="17808"/>
    <cellStyle name="Normal 5 5 3 4" xfId="17809"/>
    <cellStyle name="Normal 5 5 3 5" xfId="17810"/>
    <cellStyle name="Normal 5 5 4" xfId="17811"/>
    <cellStyle name="Normal 5 5 4 2" xfId="17812"/>
    <cellStyle name="Normal 5 5 4 2 2" xfId="17813"/>
    <cellStyle name="Normal 5 5 4 2 3" xfId="17814"/>
    <cellStyle name="Normal 5 5 4 3" xfId="17815"/>
    <cellStyle name="Normal 5 5 4 4" xfId="17816"/>
    <cellStyle name="Normal 5 5 4 5" xfId="17817"/>
    <cellStyle name="Normal 5 5 5" xfId="17818"/>
    <cellStyle name="Normal 5 5 5 2" xfId="17819"/>
    <cellStyle name="Normal 5 5 5 2 2" xfId="17820"/>
    <cellStyle name="Normal 5 5 5 2 3" xfId="17821"/>
    <cellStyle name="Normal 5 5 5 3" xfId="17822"/>
    <cellStyle name="Normal 5 5 5 4" xfId="17823"/>
    <cellStyle name="Normal 5 5 5 5" xfId="17824"/>
    <cellStyle name="Normal 5 5 6" xfId="17825"/>
    <cellStyle name="Normal 5 5 6 2" xfId="17826"/>
    <cellStyle name="Normal 5 5 6 2 2" xfId="17827"/>
    <cellStyle name="Normal 5 5 6 2 3" xfId="17828"/>
    <cellStyle name="Normal 5 5 6 3" xfId="17829"/>
    <cellStyle name="Normal 5 5 6 4" xfId="17830"/>
    <cellStyle name="Normal 5 5 6 5" xfId="17831"/>
    <cellStyle name="Normal 5 5 7" xfId="17832"/>
    <cellStyle name="Normal 5 5 7 2" xfId="17833"/>
    <cellStyle name="Normal 5 5 7 2 2" xfId="17834"/>
    <cellStyle name="Normal 5 5 7 2 3" xfId="17835"/>
    <cellStyle name="Normal 5 5 7 3" xfId="17836"/>
    <cellStyle name="Normal 5 5 7 4" xfId="17837"/>
    <cellStyle name="Normal 5 5 7 5" xfId="17838"/>
    <cellStyle name="Normal 5 5 8" xfId="17839"/>
    <cellStyle name="Normal 5 5 8 2" xfId="17840"/>
    <cellStyle name="Normal 5 5 8 2 2" xfId="17841"/>
    <cellStyle name="Normal 5 5 8 2 3" xfId="17842"/>
    <cellStyle name="Normal 5 5 8 3" xfId="17843"/>
    <cellStyle name="Normal 5 5 8 4" xfId="17844"/>
    <cellStyle name="Normal 5 5 8 5" xfId="17845"/>
    <cellStyle name="Normal 5 5 9" xfId="17846"/>
    <cellStyle name="Normal 5 5 9 2" xfId="17847"/>
    <cellStyle name="Normal 5 5 9 2 2" xfId="17848"/>
    <cellStyle name="Normal 5 5 9 2 3" xfId="17849"/>
    <cellStyle name="Normal 5 5 9 3" xfId="17850"/>
    <cellStyle name="Normal 5 5 9 4" xfId="17851"/>
    <cellStyle name="Normal 5 5 9 5" xfId="17852"/>
    <cellStyle name="Normal 5 6" xfId="17853"/>
    <cellStyle name="Normal 5 6 2" xfId="17854"/>
    <cellStyle name="Normal 5 6 2 2" xfId="17855"/>
    <cellStyle name="Normal 5 6 2 2 2" xfId="17856"/>
    <cellStyle name="Normal 5 6 2 2 2 2" xfId="17857"/>
    <cellStyle name="Normal 5 6 2 2 2 3" xfId="17858"/>
    <cellStyle name="Normal 5 6 2 2 3" xfId="17859"/>
    <cellStyle name="Normal 5 6 2 2 3 2" xfId="34457"/>
    <cellStyle name="Normal 5 6 2 2 4" xfId="17860"/>
    <cellStyle name="Normal 5 6 2 2 5" xfId="17861"/>
    <cellStyle name="Normal 5 6 2 3" xfId="17862"/>
    <cellStyle name="Normal 5 6 2 3 2" xfId="17863"/>
    <cellStyle name="Normal 5 6 2 3 3" xfId="17864"/>
    <cellStyle name="Normal 5 6 2 4" xfId="17865"/>
    <cellStyle name="Normal 5 6 2 4 2" xfId="33631"/>
    <cellStyle name="Normal 5 6 2 5" xfId="17866"/>
    <cellStyle name="Normal 5 6 2 6" xfId="17867"/>
    <cellStyle name="Normal 5 6 3" xfId="17868"/>
    <cellStyle name="Normal 5 6 3 2" xfId="17869"/>
    <cellStyle name="Normal 5 6 3 2 2" xfId="17870"/>
    <cellStyle name="Normal 5 6 3 2 3" xfId="17871"/>
    <cellStyle name="Normal 5 6 3 3" xfId="17872"/>
    <cellStyle name="Normal 5 6 3 4" xfId="17873"/>
    <cellStyle name="Normal 5 6 3 5" xfId="17874"/>
    <cellStyle name="Normal 5 6 4" xfId="17875"/>
    <cellStyle name="Normal 5 6 4 2" xfId="17876"/>
    <cellStyle name="Normal 5 6 4 2 2" xfId="17877"/>
    <cellStyle name="Normal 5 6 4 2 3" xfId="17878"/>
    <cellStyle name="Normal 5 6 4 3" xfId="17879"/>
    <cellStyle name="Normal 5 6 4 3 2" xfId="17880"/>
    <cellStyle name="Normal 5 6 4 3 2 2" xfId="17881"/>
    <cellStyle name="Normal 5 6 4 3 2 3" xfId="17882"/>
    <cellStyle name="Normal 5 6 4 3 3" xfId="17883"/>
    <cellStyle name="Normal 5 6 4 3 3 2" xfId="34275"/>
    <cellStyle name="Normal 5 6 4 3 4" xfId="17884"/>
    <cellStyle name="Normal 5 6 4 3 5" xfId="17885"/>
    <cellStyle name="Normal 5 6 4 4" xfId="17886"/>
    <cellStyle name="Normal 5 6 4 5" xfId="17887"/>
    <cellStyle name="Normal 5 6 5" xfId="17888"/>
    <cellStyle name="Normal 5 6 5 2" xfId="17889"/>
    <cellStyle name="Normal 5 6 5 2 2" xfId="17890"/>
    <cellStyle name="Normal 5 6 5 2 3" xfId="17891"/>
    <cellStyle name="Normal 5 6 5 3" xfId="17892"/>
    <cellStyle name="Normal 5 6 5 3 2" xfId="34084"/>
    <cellStyle name="Normal 5 6 5 4" xfId="17893"/>
    <cellStyle name="Normal 5 6 5 5" xfId="17894"/>
    <cellStyle name="Normal 5 6 6" xfId="17895"/>
    <cellStyle name="Normal 5 6 6 2" xfId="33630"/>
    <cellStyle name="Normal 5 6 7" xfId="17896"/>
    <cellStyle name="Normal 5 6 8" xfId="17897"/>
    <cellStyle name="Normal 5 6 9" xfId="17898"/>
    <cellStyle name="Normal 5 7" xfId="17899"/>
    <cellStyle name="Normal 5 7 2" xfId="17900"/>
    <cellStyle name="Normal 5 7 2 2" xfId="17901"/>
    <cellStyle name="Normal 5 7 2 2 2" xfId="17902"/>
    <cellStyle name="Normal 5 7 2 2 2 2" xfId="17903"/>
    <cellStyle name="Normal 5 7 2 2 2 3" xfId="17904"/>
    <cellStyle name="Normal 5 7 2 2 3" xfId="17905"/>
    <cellStyle name="Normal 5 7 2 2 3 2" xfId="34276"/>
    <cellStyle name="Normal 5 7 2 2 4" xfId="17906"/>
    <cellStyle name="Normal 5 7 2 2 5" xfId="17907"/>
    <cellStyle name="Normal 5 7 2 3" xfId="17908"/>
    <cellStyle name="Normal 5 7 2 3 2" xfId="17909"/>
    <cellStyle name="Normal 5 7 2 3 3" xfId="17910"/>
    <cellStyle name="Normal 5 7 2 4" xfId="17911"/>
    <cellStyle name="Normal 5 7 2 4 2" xfId="33633"/>
    <cellStyle name="Normal 5 7 2 5" xfId="17912"/>
    <cellStyle name="Normal 5 7 2 6" xfId="17913"/>
    <cellStyle name="Normal 5 7 3" xfId="17914"/>
    <cellStyle name="Normal 5 7 3 2" xfId="17915"/>
    <cellStyle name="Normal 5 7 3 2 2" xfId="17916"/>
    <cellStyle name="Normal 5 7 3 2 3" xfId="17917"/>
    <cellStyle name="Normal 5 7 3 3" xfId="17918"/>
    <cellStyle name="Normal 5 7 3 4" xfId="17919"/>
    <cellStyle name="Normal 5 7 3 5" xfId="17920"/>
    <cellStyle name="Normal 5 7 4" xfId="17921"/>
    <cellStyle name="Normal 5 7 4 2" xfId="17922"/>
    <cellStyle name="Normal 5 7 4 2 2" xfId="17923"/>
    <cellStyle name="Normal 5 7 4 2 3" xfId="17924"/>
    <cellStyle name="Normal 5 7 4 3" xfId="17925"/>
    <cellStyle name="Normal 5 7 4 3 2" xfId="17926"/>
    <cellStyle name="Normal 5 7 4 3 2 2" xfId="17927"/>
    <cellStyle name="Normal 5 7 4 3 2 3" xfId="17928"/>
    <cellStyle name="Normal 5 7 4 3 3" xfId="17929"/>
    <cellStyle name="Normal 5 7 4 3 3 2" xfId="34218"/>
    <cellStyle name="Normal 5 7 4 3 4" xfId="17930"/>
    <cellStyle name="Normal 5 7 4 3 5" xfId="17931"/>
    <cellStyle name="Normal 5 7 4 4" xfId="17932"/>
    <cellStyle name="Normal 5 7 4 5" xfId="17933"/>
    <cellStyle name="Normal 5 7 5" xfId="17934"/>
    <cellStyle name="Normal 5 7 5 2" xfId="17935"/>
    <cellStyle name="Normal 5 7 5 2 2" xfId="17936"/>
    <cellStyle name="Normal 5 7 5 2 3" xfId="17937"/>
    <cellStyle name="Normal 5 7 5 3" xfId="17938"/>
    <cellStyle name="Normal 5 7 5 3 2" xfId="34085"/>
    <cellStyle name="Normal 5 7 5 4" xfId="17939"/>
    <cellStyle name="Normal 5 7 5 5" xfId="17940"/>
    <cellStyle name="Normal 5 7 6" xfId="17941"/>
    <cellStyle name="Normal 5 7 6 2" xfId="33632"/>
    <cellStyle name="Normal 5 7 7" xfId="17942"/>
    <cellStyle name="Normal 5 7 8" xfId="17943"/>
    <cellStyle name="Normal 5 7 9" xfId="17944"/>
    <cellStyle name="Normal 5 8" xfId="17945"/>
    <cellStyle name="Normal 5 8 2" xfId="17946"/>
    <cellStyle name="Normal 5 8 2 2" xfId="17947"/>
    <cellStyle name="Normal 5 8 2 2 2" xfId="17948"/>
    <cellStyle name="Normal 5 8 2 2 3" xfId="17949"/>
    <cellStyle name="Normal 5 8 2 3" xfId="17950"/>
    <cellStyle name="Normal 5 8 2 4" xfId="17951"/>
    <cellStyle name="Normal 5 8 2 5" xfId="17952"/>
    <cellStyle name="Normal 5 8 3" xfId="17953"/>
    <cellStyle name="Normal 5 8 3 2" xfId="17954"/>
    <cellStyle name="Normal 5 8 3 2 2" xfId="17955"/>
    <cellStyle name="Normal 5 8 3 2 3" xfId="17956"/>
    <cellStyle name="Normal 5 8 3 3" xfId="17957"/>
    <cellStyle name="Normal 5 8 3 3 2" xfId="17958"/>
    <cellStyle name="Normal 5 8 3 3 2 2" xfId="17959"/>
    <cellStyle name="Normal 5 8 3 3 2 3" xfId="17960"/>
    <cellStyle name="Normal 5 8 3 3 3" xfId="17961"/>
    <cellStyle name="Normal 5 8 3 3 3 2" xfId="34221"/>
    <cellStyle name="Normal 5 8 3 3 4" xfId="17962"/>
    <cellStyle name="Normal 5 8 3 3 5" xfId="17963"/>
    <cellStyle name="Normal 5 8 3 4" xfId="17964"/>
    <cellStyle name="Normal 5 8 3 5" xfId="17965"/>
    <cellStyle name="Normal 5 8 4" xfId="17966"/>
    <cellStyle name="Normal 5 8 4 2" xfId="17967"/>
    <cellStyle name="Normal 5 8 4 2 2" xfId="17968"/>
    <cellStyle name="Normal 5 8 4 2 3" xfId="17969"/>
    <cellStyle name="Normal 5 8 4 3" xfId="17970"/>
    <cellStyle name="Normal 5 8 4 3 2" xfId="34086"/>
    <cellStyle name="Normal 5 8 4 4" xfId="17971"/>
    <cellStyle name="Normal 5 8 4 5" xfId="17972"/>
    <cellStyle name="Normal 5 8 5" xfId="17973"/>
    <cellStyle name="Normal 5 8 5 2" xfId="33634"/>
    <cellStyle name="Normal 5 8 6" xfId="17974"/>
    <cellStyle name="Normal 5 8 7" xfId="17975"/>
    <cellStyle name="Normal 5 8 8" xfId="17976"/>
    <cellStyle name="Normal 5 9" xfId="17977"/>
    <cellStyle name="Normal 5 9 2" xfId="17978"/>
    <cellStyle name="Normal 5 9 2 2" xfId="17979"/>
    <cellStyle name="Normal 5 9 2 2 2" xfId="17980"/>
    <cellStyle name="Normal 5 9 2 2 3" xfId="17981"/>
    <cellStyle name="Normal 5 9 2 3" xfId="17982"/>
    <cellStyle name="Normal 5 9 2 4" xfId="17983"/>
    <cellStyle name="Normal 5 9 2 5" xfId="17984"/>
    <cellStyle name="Normal 5 9 3" xfId="17985"/>
    <cellStyle name="Normal 5 9 3 2" xfId="17986"/>
    <cellStyle name="Normal 5 9 3 2 2" xfId="17987"/>
    <cellStyle name="Normal 5 9 3 2 3" xfId="17988"/>
    <cellStyle name="Normal 5 9 3 3" xfId="17989"/>
    <cellStyle name="Normal 5 9 3 3 2" xfId="17990"/>
    <cellStyle name="Normal 5 9 3 3 2 2" xfId="17991"/>
    <cellStyle name="Normal 5 9 3 3 2 3" xfId="17992"/>
    <cellStyle name="Normal 5 9 3 3 3" xfId="17993"/>
    <cellStyle name="Normal 5 9 3 3 3 2" xfId="34219"/>
    <cellStyle name="Normal 5 9 3 3 4" xfId="17994"/>
    <cellStyle name="Normal 5 9 3 3 5" xfId="17995"/>
    <cellStyle name="Normal 5 9 3 4" xfId="17996"/>
    <cellStyle name="Normal 5 9 3 5" xfId="17997"/>
    <cellStyle name="Normal 5 9 4" xfId="17998"/>
    <cellStyle name="Normal 5 9 4 2" xfId="17999"/>
    <cellStyle name="Normal 5 9 4 2 2" xfId="18000"/>
    <cellStyle name="Normal 5 9 4 2 3" xfId="18001"/>
    <cellStyle name="Normal 5 9 4 3" xfId="18002"/>
    <cellStyle name="Normal 5 9 4 3 2" xfId="34087"/>
    <cellStyle name="Normal 5 9 4 4" xfId="18003"/>
    <cellStyle name="Normal 5 9 4 5" xfId="18004"/>
    <cellStyle name="Normal 5 9 5" xfId="18005"/>
    <cellStyle name="Normal 5 9 5 2" xfId="33635"/>
    <cellStyle name="Normal 5 9 6" xfId="18006"/>
    <cellStyle name="Normal 5 9 7" xfId="18007"/>
    <cellStyle name="Normal 5 9 8" xfId="18008"/>
    <cellStyle name="Normal 6" xfId="44"/>
    <cellStyle name="Normal 6 10" xfId="18009"/>
    <cellStyle name="Normal 6 10 10" xfId="18010"/>
    <cellStyle name="Normal 6 10 11" xfId="18011"/>
    <cellStyle name="Normal 6 10 2" xfId="18012"/>
    <cellStyle name="Normal 6 10 2 2" xfId="18013"/>
    <cellStyle name="Normal 6 10 2 2 2" xfId="18014"/>
    <cellStyle name="Normal 6 10 2 2 2 2" xfId="18015"/>
    <cellStyle name="Normal 6 10 2 2 2 3" xfId="18016"/>
    <cellStyle name="Normal 6 10 2 2 3" xfId="18017"/>
    <cellStyle name="Normal 6 10 2 2 3 2" xfId="34222"/>
    <cellStyle name="Normal 6 10 2 2 4" xfId="18018"/>
    <cellStyle name="Normal 6 10 2 2 5" xfId="18019"/>
    <cellStyle name="Normal 6 10 2 3" xfId="18020"/>
    <cellStyle name="Normal 6 10 2 3 2" xfId="18021"/>
    <cellStyle name="Normal 6 10 2 3 2 2" xfId="18022"/>
    <cellStyle name="Normal 6 10 2 3 2 3" xfId="18023"/>
    <cellStyle name="Normal 6 10 2 3 3" xfId="18024"/>
    <cellStyle name="Normal 6 10 2 3 3 2" xfId="35121"/>
    <cellStyle name="Normal 6 10 2 3 4" xfId="18025"/>
    <cellStyle name="Normal 6 10 2 3 5" xfId="18026"/>
    <cellStyle name="Normal 6 10 2 4" xfId="18027"/>
    <cellStyle name="Normal 6 10 2 4 2" xfId="18028"/>
    <cellStyle name="Normal 6 10 2 4 3" xfId="18029"/>
    <cellStyle name="Normal 6 10 2 5" xfId="18030"/>
    <cellStyle name="Normal 6 10 2 5 2" xfId="33637"/>
    <cellStyle name="Normal 6 10 2 6" xfId="18031"/>
    <cellStyle name="Normal 6 10 2 7" xfId="18032"/>
    <cellStyle name="Normal 6 10 2 8" xfId="18033"/>
    <cellStyle name="Normal 6 10 3" xfId="18034"/>
    <cellStyle name="Normal 6 10 3 2" xfId="18035"/>
    <cellStyle name="Normal 6 10 3 2 2" xfId="18036"/>
    <cellStyle name="Normal 6 10 3 2 2 2" xfId="18037"/>
    <cellStyle name="Normal 6 10 3 2 2 3" xfId="18038"/>
    <cellStyle name="Normal 6 10 3 2 3" xfId="18039"/>
    <cellStyle name="Normal 6 10 3 2 3 2" xfId="35269"/>
    <cellStyle name="Normal 6 10 3 2 4" xfId="18040"/>
    <cellStyle name="Normal 6 10 3 2 5" xfId="18041"/>
    <cellStyle name="Normal 6 10 3 3" xfId="18042"/>
    <cellStyle name="Normal 6 10 3 3 2" xfId="18043"/>
    <cellStyle name="Normal 6 10 3 3 3" xfId="18044"/>
    <cellStyle name="Normal 6 10 3 4" xfId="18045"/>
    <cellStyle name="Normal 6 10 3 5" xfId="18046"/>
    <cellStyle name="Normal 6 10 3 6" xfId="18047"/>
    <cellStyle name="Normal 6 10 3 7" xfId="18048"/>
    <cellStyle name="Normal 6 10 4" xfId="18049"/>
    <cellStyle name="Normal 6 10 4 2" xfId="18050"/>
    <cellStyle name="Normal 6 10 4 2 2" xfId="18051"/>
    <cellStyle name="Normal 6 10 4 2 2 2" xfId="18052"/>
    <cellStyle name="Normal 6 10 4 2 2 3" xfId="18053"/>
    <cellStyle name="Normal 6 10 4 2 3" xfId="18054"/>
    <cellStyle name="Normal 6 10 4 2 3 2" xfId="34987"/>
    <cellStyle name="Normal 6 10 4 2 4" xfId="18055"/>
    <cellStyle name="Normal 6 10 4 2 5" xfId="18056"/>
    <cellStyle name="Normal 6 10 4 3" xfId="18057"/>
    <cellStyle name="Normal 6 10 4 3 2" xfId="18058"/>
    <cellStyle name="Normal 6 10 4 3 2 2" xfId="18059"/>
    <cellStyle name="Normal 6 10 4 3 2 3" xfId="18060"/>
    <cellStyle name="Normal 6 10 4 3 3" xfId="18061"/>
    <cellStyle name="Normal 6 10 4 3 3 2" xfId="34277"/>
    <cellStyle name="Normal 6 10 4 3 4" xfId="18062"/>
    <cellStyle name="Normal 6 10 4 3 5" xfId="18063"/>
    <cellStyle name="Normal 6 10 4 4" xfId="18064"/>
    <cellStyle name="Normal 6 10 4 4 2" xfId="18065"/>
    <cellStyle name="Normal 6 10 4 4 3" xfId="18066"/>
    <cellStyle name="Normal 6 10 4 5" xfId="18067"/>
    <cellStyle name="Normal 6 10 4 5 2" xfId="33973"/>
    <cellStyle name="Normal 6 10 4 6" xfId="18068"/>
    <cellStyle name="Normal 6 10 4 7" xfId="18069"/>
    <cellStyle name="Normal 6 10 4 8" xfId="18070"/>
    <cellStyle name="Normal 6 10 5" xfId="18071"/>
    <cellStyle name="Normal 6 10 5 2" xfId="18072"/>
    <cellStyle name="Normal 6 10 5 2 2" xfId="18073"/>
    <cellStyle name="Normal 6 10 5 2 2 2" xfId="18074"/>
    <cellStyle name="Normal 6 10 5 2 2 3" xfId="18075"/>
    <cellStyle name="Normal 6 10 5 2 3" xfId="18076"/>
    <cellStyle name="Normal 6 10 5 2 3 2" xfId="35122"/>
    <cellStyle name="Normal 6 10 5 2 4" xfId="18077"/>
    <cellStyle name="Normal 6 10 5 2 5" xfId="18078"/>
    <cellStyle name="Normal 6 10 5 3" xfId="18079"/>
    <cellStyle name="Normal 6 10 5 3 2" xfId="18080"/>
    <cellStyle name="Normal 6 10 5 3 3" xfId="18081"/>
    <cellStyle name="Normal 6 10 5 4" xfId="18082"/>
    <cellStyle name="Normal 6 10 5 4 2" xfId="34088"/>
    <cellStyle name="Normal 6 10 5 5" xfId="18083"/>
    <cellStyle name="Normal 6 10 5 6" xfId="18084"/>
    <cellStyle name="Normal 6 10 5 7" xfId="18085"/>
    <cellStyle name="Normal 6 10 6" xfId="18086"/>
    <cellStyle name="Normal 6 10 6 2" xfId="18087"/>
    <cellStyle name="Normal 6 10 6 2 2" xfId="18088"/>
    <cellStyle name="Normal 6 10 6 2 3" xfId="18089"/>
    <cellStyle name="Normal 6 10 6 3" xfId="18090"/>
    <cellStyle name="Normal 6 10 6 3 2" xfId="35123"/>
    <cellStyle name="Normal 6 10 6 4" xfId="18091"/>
    <cellStyle name="Normal 6 10 6 5" xfId="18092"/>
    <cellStyle name="Normal 6 10 6 6" xfId="18093"/>
    <cellStyle name="Normal 6 10 7" xfId="18094"/>
    <cellStyle name="Normal 6 10 7 2" xfId="18095"/>
    <cellStyle name="Normal 6 10 7 3" xfId="18096"/>
    <cellStyle name="Normal 6 10 8" xfId="18097"/>
    <cellStyle name="Normal 6 10 8 2" xfId="33636"/>
    <cellStyle name="Normal 6 10 9" xfId="18098"/>
    <cellStyle name="Normal 6 11" xfId="18099"/>
    <cellStyle name="Normal 6 11 10" xfId="18100"/>
    <cellStyle name="Normal 6 11 11" xfId="18101"/>
    <cellStyle name="Normal 6 11 2" xfId="18102"/>
    <cellStyle name="Normal 6 11 2 2" xfId="18103"/>
    <cellStyle name="Normal 6 11 2 2 2" xfId="18104"/>
    <cellStyle name="Normal 6 11 2 2 2 2" xfId="18105"/>
    <cellStyle name="Normal 6 11 2 2 2 3" xfId="18106"/>
    <cellStyle name="Normal 6 11 2 2 3" xfId="18107"/>
    <cellStyle name="Normal 6 11 2 2 3 2" xfId="35297"/>
    <cellStyle name="Normal 6 11 2 2 4" xfId="18108"/>
    <cellStyle name="Normal 6 11 2 2 5" xfId="18109"/>
    <cellStyle name="Normal 6 11 2 3" xfId="18110"/>
    <cellStyle name="Normal 6 11 2 3 2" xfId="18111"/>
    <cellStyle name="Normal 6 11 2 3 3" xfId="18112"/>
    <cellStyle name="Normal 6 11 2 4" xfId="18113"/>
    <cellStyle name="Normal 6 11 2 5" xfId="18114"/>
    <cellStyle name="Normal 6 11 2 6" xfId="18115"/>
    <cellStyle name="Normal 6 11 2 7" xfId="18116"/>
    <cellStyle name="Normal 6 11 3" xfId="18117"/>
    <cellStyle name="Normal 6 11 3 2" xfId="18118"/>
    <cellStyle name="Normal 6 11 3 2 2" xfId="18119"/>
    <cellStyle name="Normal 6 11 3 2 2 2" xfId="18120"/>
    <cellStyle name="Normal 6 11 3 2 2 3" xfId="18121"/>
    <cellStyle name="Normal 6 11 3 2 3" xfId="18122"/>
    <cellStyle name="Normal 6 11 3 2 3 2" xfId="34988"/>
    <cellStyle name="Normal 6 11 3 2 4" xfId="18123"/>
    <cellStyle name="Normal 6 11 3 2 5" xfId="18124"/>
    <cellStyle name="Normal 6 11 3 3" xfId="18125"/>
    <cellStyle name="Normal 6 11 3 3 2" xfId="18126"/>
    <cellStyle name="Normal 6 11 3 3 2 2" xfId="18127"/>
    <cellStyle name="Normal 6 11 3 3 2 3" xfId="18128"/>
    <cellStyle name="Normal 6 11 3 3 3" xfId="18129"/>
    <cellStyle name="Normal 6 11 3 3 3 2" xfId="34476"/>
    <cellStyle name="Normal 6 11 3 3 4" xfId="18130"/>
    <cellStyle name="Normal 6 11 3 3 5" xfId="18131"/>
    <cellStyle name="Normal 6 11 3 4" xfId="18132"/>
    <cellStyle name="Normal 6 11 3 4 2" xfId="18133"/>
    <cellStyle name="Normal 6 11 3 4 3" xfId="18134"/>
    <cellStyle name="Normal 6 11 3 5" xfId="18135"/>
    <cellStyle name="Normal 6 11 3 5 2" xfId="33974"/>
    <cellStyle name="Normal 6 11 3 6" xfId="18136"/>
    <cellStyle name="Normal 6 11 3 7" xfId="18137"/>
    <cellStyle name="Normal 6 11 3 8" xfId="18138"/>
    <cellStyle name="Normal 6 11 4" xfId="18139"/>
    <cellStyle name="Normal 6 11 4 2" xfId="18140"/>
    <cellStyle name="Normal 6 11 4 2 2" xfId="18141"/>
    <cellStyle name="Normal 6 11 4 2 2 2" xfId="18142"/>
    <cellStyle name="Normal 6 11 4 2 2 3" xfId="18143"/>
    <cellStyle name="Normal 6 11 4 2 3" xfId="18144"/>
    <cellStyle name="Normal 6 11 4 2 3 2" xfId="35124"/>
    <cellStyle name="Normal 6 11 4 2 4" xfId="18145"/>
    <cellStyle name="Normal 6 11 4 2 5" xfId="18146"/>
    <cellStyle name="Normal 6 11 4 3" xfId="18147"/>
    <cellStyle name="Normal 6 11 4 3 2" xfId="18148"/>
    <cellStyle name="Normal 6 11 4 3 3" xfId="18149"/>
    <cellStyle name="Normal 6 11 4 4" xfId="18150"/>
    <cellStyle name="Normal 6 11 4 4 2" xfId="34089"/>
    <cellStyle name="Normal 6 11 4 5" xfId="18151"/>
    <cellStyle name="Normal 6 11 4 6" xfId="18152"/>
    <cellStyle name="Normal 6 11 4 7" xfId="18153"/>
    <cellStyle name="Normal 6 11 5" xfId="18154"/>
    <cellStyle name="Normal 6 11 5 2" xfId="18155"/>
    <cellStyle name="Normal 6 11 5 2 2" xfId="18156"/>
    <cellStyle name="Normal 6 11 5 2 3" xfId="18157"/>
    <cellStyle name="Normal 6 11 5 3" xfId="18158"/>
    <cellStyle name="Normal 6 11 5 3 2" xfId="35298"/>
    <cellStyle name="Normal 6 11 5 4" xfId="18159"/>
    <cellStyle name="Normal 6 11 5 5" xfId="18160"/>
    <cellStyle name="Normal 6 11 5 6" xfId="18161"/>
    <cellStyle name="Normal 6 11 6" xfId="18162"/>
    <cellStyle name="Normal 6 11 6 2" xfId="18163"/>
    <cellStyle name="Normal 6 11 6 2 2" xfId="18164"/>
    <cellStyle name="Normal 6 11 6 2 3" xfId="18165"/>
    <cellStyle name="Normal 6 11 6 3" xfId="18166"/>
    <cellStyle name="Normal 6 11 6 3 2" xfId="35299"/>
    <cellStyle name="Normal 6 11 6 4" xfId="18167"/>
    <cellStyle name="Normal 6 11 6 5" xfId="18168"/>
    <cellStyle name="Normal 6 11 6 6" xfId="18169"/>
    <cellStyle name="Normal 6 11 7" xfId="18170"/>
    <cellStyle name="Normal 6 11 7 2" xfId="18171"/>
    <cellStyle name="Normal 6 11 7 3" xfId="18172"/>
    <cellStyle name="Normal 6 11 8" xfId="18173"/>
    <cellStyle name="Normal 6 11 8 2" xfId="33638"/>
    <cellStyle name="Normal 6 11 9" xfId="18174"/>
    <cellStyle name="Normal 6 12" xfId="18175"/>
    <cellStyle name="Normal 6 12 10" xfId="18176"/>
    <cellStyle name="Normal 6 12 11" xfId="18177"/>
    <cellStyle name="Normal 6 12 2" xfId="18178"/>
    <cellStyle name="Normal 6 12 2 2" xfId="18179"/>
    <cellStyle name="Normal 6 12 2 2 2" xfId="18180"/>
    <cellStyle name="Normal 6 12 2 2 2 2" xfId="18181"/>
    <cellStyle name="Normal 6 12 2 2 2 3" xfId="18182"/>
    <cellStyle name="Normal 6 12 2 2 3" xfId="18183"/>
    <cellStyle name="Normal 6 12 2 2 3 2" xfId="35125"/>
    <cellStyle name="Normal 6 12 2 2 4" xfId="18184"/>
    <cellStyle name="Normal 6 12 2 2 5" xfId="18185"/>
    <cellStyle name="Normal 6 12 2 3" xfId="18186"/>
    <cellStyle name="Normal 6 12 2 3 2" xfId="18187"/>
    <cellStyle name="Normal 6 12 2 3 3" xfId="18188"/>
    <cellStyle name="Normal 6 12 2 4" xfId="18189"/>
    <cellStyle name="Normal 6 12 2 5" xfId="18190"/>
    <cellStyle name="Normal 6 12 2 6" xfId="18191"/>
    <cellStyle name="Normal 6 12 2 7" xfId="18192"/>
    <cellStyle name="Normal 6 12 3" xfId="18193"/>
    <cellStyle name="Normal 6 12 3 2" xfId="18194"/>
    <cellStyle name="Normal 6 12 3 2 2" xfId="18195"/>
    <cellStyle name="Normal 6 12 3 2 2 2" xfId="18196"/>
    <cellStyle name="Normal 6 12 3 2 2 3" xfId="18197"/>
    <cellStyle name="Normal 6 12 3 2 3" xfId="18198"/>
    <cellStyle name="Normal 6 12 3 2 3 2" xfId="34989"/>
    <cellStyle name="Normal 6 12 3 2 4" xfId="18199"/>
    <cellStyle name="Normal 6 12 3 2 5" xfId="18200"/>
    <cellStyle name="Normal 6 12 3 3" xfId="18201"/>
    <cellStyle name="Normal 6 12 3 3 2" xfId="18202"/>
    <cellStyle name="Normal 6 12 3 3 2 2" xfId="18203"/>
    <cellStyle name="Normal 6 12 3 3 2 3" xfId="18204"/>
    <cellStyle name="Normal 6 12 3 3 3" xfId="18205"/>
    <cellStyle name="Normal 6 12 3 3 3 2" xfId="34278"/>
    <cellStyle name="Normal 6 12 3 3 4" xfId="18206"/>
    <cellStyle name="Normal 6 12 3 3 5" xfId="18207"/>
    <cellStyle name="Normal 6 12 3 4" xfId="18208"/>
    <cellStyle name="Normal 6 12 3 4 2" xfId="18209"/>
    <cellStyle name="Normal 6 12 3 4 3" xfId="18210"/>
    <cellStyle name="Normal 6 12 3 5" xfId="18211"/>
    <cellStyle name="Normal 6 12 3 5 2" xfId="33975"/>
    <cellStyle name="Normal 6 12 3 6" xfId="18212"/>
    <cellStyle name="Normal 6 12 3 7" xfId="18213"/>
    <cellStyle name="Normal 6 12 3 8" xfId="18214"/>
    <cellStyle name="Normal 6 12 4" xfId="18215"/>
    <cellStyle name="Normal 6 12 4 2" xfId="18216"/>
    <cellStyle name="Normal 6 12 4 2 2" xfId="18217"/>
    <cellStyle name="Normal 6 12 4 2 2 2" xfId="18218"/>
    <cellStyle name="Normal 6 12 4 2 2 3" xfId="18219"/>
    <cellStyle name="Normal 6 12 4 2 3" xfId="18220"/>
    <cellStyle name="Normal 6 12 4 2 3 2" xfId="35300"/>
    <cellStyle name="Normal 6 12 4 2 4" xfId="18221"/>
    <cellStyle name="Normal 6 12 4 2 5" xfId="18222"/>
    <cellStyle name="Normal 6 12 4 3" xfId="18223"/>
    <cellStyle name="Normal 6 12 4 3 2" xfId="18224"/>
    <cellStyle name="Normal 6 12 4 3 3" xfId="18225"/>
    <cellStyle name="Normal 6 12 4 4" xfId="18226"/>
    <cellStyle name="Normal 6 12 4 4 2" xfId="34090"/>
    <cellStyle name="Normal 6 12 4 5" xfId="18227"/>
    <cellStyle name="Normal 6 12 4 6" xfId="18228"/>
    <cellStyle name="Normal 6 12 4 7" xfId="18229"/>
    <cellStyle name="Normal 6 12 5" xfId="18230"/>
    <cellStyle name="Normal 6 12 5 2" xfId="18231"/>
    <cellStyle name="Normal 6 12 5 2 2" xfId="18232"/>
    <cellStyle name="Normal 6 12 5 2 3" xfId="18233"/>
    <cellStyle name="Normal 6 12 5 3" xfId="18234"/>
    <cellStyle name="Normal 6 12 5 3 2" xfId="35126"/>
    <cellStyle name="Normal 6 12 5 4" xfId="18235"/>
    <cellStyle name="Normal 6 12 5 5" xfId="18236"/>
    <cellStyle name="Normal 6 12 5 6" xfId="18237"/>
    <cellStyle name="Normal 6 12 6" xfId="18238"/>
    <cellStyle name="Normal 6 12 6 2" xfId="18239"/>
    <cellStyle name="Normal 6 12 6 2 2" xfId="18240"/>
    <cellStyle name="Normal 6 12 6 2 3" xfId="18241"/>
    <cellStyle name="Normal 6 12 6 3" xfId="18242"/>
    <cellStyle name="Normal 6 12 6 3 2" xfId="35127"/>
    <cellStyle name="Normal 6 12 6 4" xfId="18243"/>
    <cellStyle name="Normal 6 12 6 5" xfId="18244"/>
    <cellStyle name="Normal 6 12 6 6" xfId="18245"/>
    <cellStyle name="Normal 6 12 7" xfId="18246"/>
    <cellStyle name="Normal 6 12 7 2" xfId="18247"/>
    <cellStyle name="Normal 6 12 7 3" xfId="18248"/>
    <cellStyle name="Normal 6 12 8" xfId="18249"/>
    <cellStyle name="Normal 6 12 8 2" xfId="33639"/>
    <cellStyle name="Normal 6 12 9" xfId="18250"/>
    <cellStyle name="Normal 6 13" xfId="18251"/>
    <cellStyle name="Normal 6 13 10" xfId="18252"/>
    <cellStyle name="Normal 6 13 11" xfId="18253"/>
    <cellStyle name="Normal 6 13 2" xfId="18254"/>
    <cellStyle name="Normal 6 13 2 2" xfId="18255"/>
    <cellStyle name="Normal 6 13 2 2 2" xfId="18256"/>
    <cellStyle name="Normal 6 13 2 2 2 2" xfId="18257"/>
    <cellStyle name="Normal 6 13 2 2 2 3" xfId="18258"/>
    <cellStyle name="Normal 6 13 2 2 3" xfId="18259"/>
    <cellStyle name="Normal 6 13 2 2 3 2" xfId="34598"/>
    <cellStyle name="Normal 6 13 2 2 4" xfId="18260"/>
    <cellStyle name="Normal 6 13 2 2 5" xfId="18261"/>
    <cellStyle name="Normal 6 13 2 3" xfId="18262"/>
    <cellStyle name="Normal 6 13 2 3 2" xfId="18263"/>
    <cellStyle name="Normal 6 13 2 3 2 2" xfId="18264"/>
    <cellStyle name="Normal 6 13 2 3 2 3" xfId="18265"/>
    <cellStyle name="Normal 6 13 2 3 3" xfId="18266"/>
    <cellStyle name="Normal 6 13 2 3 3 2" xfId="35128"/>
    <cellStyle name="Normal 6 13 2 3 4" xfId="18267"/>
    <cellStyle name="Normal 6 13 2 3 5" xfId="18268"/>
    <cellStyle name="Normal 6 13 2 4" xfId="18269"/>
    <cellStyle name="Normal 6 13 2 4 2" xfId="18270"/>
    <cellStyle name="Normal 6 13 2 4 3" xfId="18271"/>
    <cellStyle name="Normal 6 13 2 5" xfId="18272"/>
    <cellStyle name="Normal 6 13 2 5 2" xfId="33641"/>
    <cellStyle name="Normal 6 13 2 6" xfId="18273"/>
    <cellStyle name="Normal 6 13 2 7" xfId="18274"/>
    <cellStyle name="Normal 6 13 2 8" xfId="18275"/>
    <cellStyle name="Normal 6 13 3" xfId="18276"/>
    <cellStyle name="Normal 6 13 3 2" xfId="18277"/>
    <cellStyle name="Normal 6 13 3 2 2" xfId="18278"/>
    <cellStyle name="Normal 6 13 3 2 2 2" xfId="18279"/>
    <cellStyle name="Normal 6 13 3 2 2 3" xfId="18280"/>
    <cellStyle name="Normal 6 13 3 2 3" xfId="18281"/>
    <cellStyle name="Normal 6 13 3 2 3 2" xfId="35129"/>
    <cellStyle name="Normal 6 13 3 2 4" xfId="18282"/>
    <cellStyle name="Normal 6 13 3 2 5" xfId="18283"/>
    <cellStyle name="Normal 6 13 3 3" xfId="18284"/>
    <cellStyle name="Normal 6 13 3 3 2" xfId="18285"/>
    <cellStyle name="Normal 6 13 3 3 3" xfId="18286"/>
    <cellStyle name="Normal 6 13 3 4" xfId="18287"/>
    <cellStyle name="Normal 6 13 3 5" xfId="18288"/>
    <cellStyle name="Normal 6 13 3 6" xfId="18289"/>
    <cellStyle name="Normal 6 13 3 7" xfId="18290"/>
    <cellStyle name="Normal 6 13 4" xfId="18291"/>
    <cellStyle name="Normal 6 13 4 2" xfId="18292"/>
    <cellStyle name="Normal 6 13 4 2 2" xfId="18293"/>
    <cellStyle name="Normal 6 13 4 2 2 2" xfId="18294"/>
    <cellStyle name="Normal 6 13 4 2 2 3" xfId="18295"/>
    <cellStyle name="Normal 6 13 4 2 3" xfId="18296"/>
    <cellStyle name="Normal 6 13 4 2 3 2" xfId="34990"/>
    <cellStyle name="Normal 6 13 4 2 4" xfId="18297"/>
    <cellStyle name="Normal 6 13 4 2 5" xfId="18298"/>
    <cellStyle name="Normal 6 13 4 3" xfId="18299"/>
    <cellStyle name="Normal 6 13 4 3 2" xfId="18300"/>
    <cellStyle name="Normal 6 13 4 3 2 2" xfId="18301"/>
    <cellStyle name="Normal 6 13 4 3 2 3" xfId="18302"/>
    <cellStyle name="Normal 6 13 4 3 3" xfId="18303"/>
    <cellStyle name="Normal 6 13 4 3 3 2" xfId="34699"/>
    <cellStyle name="Normal 6 13 4 3 4" xfId="18304"/>
    <cellStyle name="Normal 6 13 4 3 5" xfId="18305"/>
    <cellStyle name="Normal 6 13 4 4" xfId="18306"/>
    <cellStyle name="Normal 6 13 4 4 2" xfId="18307"/>
    <cellStyle name="Normal 6 13 4 4 3" xfId="18308"/>
    <cellStyle name="Normal 6 13 4 5" xfId="18309"/>
    <cellStyle name="Normal 6 13 4 5 2" xfId="33976"/>
    <cellStyle name="Normal 6 13 4 6" xfId="18310"/>
    <cellStyle name="Normal 6 13 4 7" xfId="18311"/>
    <cellStyle name="Normal 6 13 4 8" xfId="18312"/>
    <cellStyle name="Normal 6 13 5" xfId="18313"/>
    <cellStyle name="Normal 6 13 5 2" xfId="18314"/>
    <cellStyle name="Normal 6 13 5 2 2" xfId="18315"/>
    <cellStyle name="Normal 6 13 5 2 2 2" xfId="18316"/>
    <cellStyle name="Normal 6 13 5 2 2 3" xfId="18317"/>
    <cellStyle name="Normal 6 13 5 2 3" xfId="18318"/>
    <cellStyle name="Normal 6 13 5 2 3 2" xfId="35130"/>
    <cellStyle name="Normal 6 13 5 2 4" xfId="18319"/>
    <cellStyle name="Normal 6 13 5 2 5" xfId="18320"/>
    <cellStyle name="Normal 6 13 5 3" xfId="18321"/>
    <cellStyle name="Normal 6 13 5 3 2" xfId="18322"/>
    <cellStyle name="Normal 6 13 5 3 3" xfId="18323"/>
    <cellStyle name="Normal 6 13 5 4" xfId="18324"/>
    <cellStyle name="Normal 6 13 5 4 2" xfId="34091"/>
    <cellStyle name="Normal 6 13 5 5" xfId="18325"/>
    <cellStyle name="Normal 6 13 5 6" xfId="18326"/>
    <cellStyle name="Normal 6 13 5 7" xfId="18327"/>
    <cellStyle name="Normal 6 13 6" xfId="18328"/>
    <cellStyle name="Normal 6 13 6 2" xfId="18329"/>
    <cellStyle name="Normal 6 13 6 2 2" xfId="18330"/>
    <cellStyle name="Normal 6 13 6 2 3" xfId="18331"/>
    <cellStyle name="Normal 6 13 6 3" xfId="18332"/>
    <cellStyle name="Normal 6 13 6 3 2" xfId="35131"/>
    <cellStyle name="Normal 6 13 6 4" xfId="18333"/>
    <cellStyle name="Normal 6 13 6 5" xfId="18334"/>
    <cellStyle name="Normal 6 13 6 6" xfId="18335"/>
    <cellStyle name="Normal 6 13 7" xfId="18336"/>
    <cellStyle name="Normal 6 13 7 2" xfId="18337"/>
    <cellStyle name="Normal 6 13 7 3" xfId="18338"/>
    <cellStyle name="Normal 6 13 8" xfId="18339"/>
    <cellStyle name="Normal 6 13 8 2" xfId="33640"/>
    <cellStyle name="Normal 6 13 9" xfId="18340"/>
    <cellStyle name="Normal 6 14" xfId="18341"/>
    <cellStyle name="Normal 6 14 10" xfId="18342"/>
    <cellStyle name="Normal 6 14 11" xfId="18343"/>
    <cellStyle name="Normal 6 14 12" xfId="18344"/>
    <cellStyle name="Normal 6 14 2" xfId="18345"/>
    <cellStyle name="Normal 6 14 2 2" xfId="18346"/>
    <cellStyle name="Normal 6 14 2 2 2" xfId="18347"/>
    <cellStyle name="Normal 6 14 2 2 2 2" xfId="18348"/>
    <cellStyle name="Normal 6 14 2 2 2 2 2" xfId="18349"/>
    <cellStyle name="Normal 6 14 2 2 2 2 3" xfId="18350"/>
    <cellStyle name="Normal 6 14 2 2 2 3" xfId="18351"/>
    <cellStyle name="Normal 6 14 2 2 2 3 2" xfId="35301"/>
    <cellStyle name="Normal 6 14 2 2 2 4" xfId="18352"/>
    <cellStyle name="Normal 6 14 2 2 2 5" xfId="18353"/>
    <cellStyle name="Normal 6 14 2 2 3" xfId="18354"/>
    <cellStyle name="Normal 6 14 2 2 3 2" xfId="18355"/>
    <cellStyle name="Normal 6 14 2 2 3 3" xfId="18356"/>
    <cellStyle name="Normal 6 14 2 2 4" xfId="18357"/>
    <cellStyle name="Normal 6 14 2 2 4 2" xfId="34865"/>
    <cellStyle name="Normal 6 14 2 2 5" xfId="18358"/>
    <cellStyle name="Normal 6 14 2 2 6" xfId="18359"/>
    <cellStyle name="Normal 6 14 2 2 7" xfId="18360"/>
    <cellStyle name="Normal 6 14 2 3" xfId="18361"/>
    <cellStyle name="Normal 6 14 2 3 2" xfId="18362"/>
    <cellStyle name="Normal 6 14 2 3 2 2" xfId="18363"/>
    <cellStyle name="Normal 6 14 2 3 2 3" xfId="18364"/>
    <cellStyle name="Normal 6 14 2 3 3" xfId="18365"/>
    <cellStyle name="Normal 6 14 2 3 3 2" xfId="35221"/>
    <cellStyle name="Normal 6 14 2 3 4" xfId="18366"/>
    <cellStyle name="Normal 6 14 2 3 5" xfId="18367"/>
    <cellStyle name="Normal 6 14 2 3 6" xfId="18368"/>
    <cellStyle name="Normal 6 14 2 4" xfId="18369"/>
    <cellStyle name="Normal 6 14 2 4 2" xfId="18370"/>
    <cellStyle name="Normal 6 14 2 4 2 2" xfId="18371"/>
    <cellStyle name="Normal 6 14 2 4 2 3" xfId="18372"/>
    <cellStyle name="Normal 6 14 2 4 3" xfId="18373"/>
    <cellStyle name="Normal 6 14 2 4 3 2" xfId="35132"/>
    <cellStyle name="Normal 6 14 2 4 4" xfId="18374"/>
    <cellStyle name="Normal 6 14 2 4 5" xfId="18375"/>
    <cellStyle name="Normal 6 14 2 5" xfId="18376"/>
    <cellStyle name="Normal 6 14 2 5 2" xfId="18377"/>
    <cellStyle name="Normal 6 14 2 5 3" xfId="18378"/>
    <cellStyle name="Normal 6 14 2 6" xfId="18379"/>
    <cellStyle name="Normal 6 14 2 6 2" xfId="33643"/>
    <cellStyle name="Normal 6 14 2 7" xfId="18380"/>
    <cellStyle name="Normal 6 14 2 8" xfId="18381"/>
    <cellStyle name="Normal 6 14 2 9" xfId="18382"/>
    <cellStyle name="Normal 6 14 3" xfId="18383"/>
    <cellStyle name="Normal 6 14 3 2" xfId="18384"/>
    <cellStyle name="Normal 6 14 3 2 2" xfId="18385"/>
    <cellStyle name="Normal 6 14 3 2 2 2" xfId="18386"/>
    <cellStyle name="Normal 6 14 3 2 2 3" xfId="18387"/>
    <cellStyle name="Normal 6 14 3 2 3" xfId="18388"/>
    <cellStyle name="Normal 6 14 3 2 4" xfId="18389"/>
    <cellStyle name="Normal 6 14 3 2 5" xfId="18390"/>
    <cellStyle name="Normal 6 14 3 2 6" xfId="18391"/>
    <cellStyle name="Normal 6 14 3 3" xfId="18392"/>
    <cellStyle name="Normal 6 14 3 3 2" xfId="18393"/>
    <cellStyle name="Normal 6 14 3 3 2 2" xfId="18394"/>
    <cellStyle name="Normal 6 14 3 3 2 3" xfId="18395"/>
    <cellStyle name="Normal 6 14 3 3 3" xfId="18396"/>
    <cellStyle name="Normal 6 14 3 3 4" xfId="18397"/>
    <cellStyle name="Normal 6 14 3 3 5" xfId="18398"/>
    <cellStyle name="Normal 6 14 3 3 6" xfId="18399"/>
    <cellStyle name="Normal 6 14 3 4" xfId="18400"/>
    <cellStyle name="Normal 6 14 3 4 2" xfId="18401"/>
    <cellStyle name="Normal 6 14 3 4 3" xfId="18402"/>
    <cellStyle name="Normal 6 14 3 5" xfId="18403"/>
    <cellStyle name="Normal 6 14 3 6" xfId="18404"/>
    <cellStyle name="Normal 6 14 3 7" xfId="18405"/>
    <cellStyle name="Normal 6 14 3 8" xfId="18406"/>
    <cellStyle name="Normal 6 14 4" xfId="18407"/>
    <cellStyle name="Normal 6 14 4 2" xfId="18408"/>
    <cellStyle name="Normal 6 14 4 2 2" xfId="18409"/>
    <cellStyle name="Normal 6 14 4 2 2 2" xfId="18410"/>
    <cellStyle name="Normal 6 14 4 2 2 3" xfId="18411"/>
    <cellStyle name="Normal 6 14 4 2 3" xfId="18412"/>
    <cellStyle name="Normal 6 14 4 2 3 2" xfId="35021"/>
    <cellStyle name="Normal 6 14 4 2 4" xfId="18413"/>
    <cellStyle name="Normal 6 14 4 2 5" xfId="18414"/>
    <cellStyle name="Normal 6 14 4 3" xfId="18415"/>
    <cellStyle name="Normal 6 14 4 3 2" xfId="18416"/>
    <cellStyle name="Normal 6 14 4 3 2 2" xfId="18417"/>
    <cellStyle name="Normal 6 14 4 3 2 3" xfId="18418"/>
    <cellStyle name="Normal 6 14 4 3 3" xfId="18419"/>
    <cellStyle name="Normal 6 14 4 3 3 2" xfId="34279"/>
    <cellStyle name="Normal 6 14 4 3 4" xfId="18420"/>
    <cellStyle name="Normal 6 14 4 3 5" xfId="18421"/>
    <cellStyle name="Normal 6 14 4 4" xfId="18422"/>
    <cellStyle name="Normal 6 14 4 4 2" xfId="18423"/>
    <cellStyle name="Normal 6 14 4 4 3" xfId="18424"/>
    <cellStyle name="Normal 6 14 4 5" xfId="18425"/>
    <cellStyle name="Normal 6 14 4 5 2" xfId="34103"/>
    <cellStyle name="Normal 6 14 4 6" xfId="18426"/>
    <cellStyle name="Normal 6 14 4 7" xfId="18427"/>
    <cellStyle name="Normal 6 14 4 8" xfId="18428"/>
    <cellStyle name="Normal 6 14 5" xfId="18429"/>
    <cellStyle name="Normal 6 14 5 2" xfId="18430"/>
    <cellStyle name="Normal 6 14 5 2 2" xfId="18431"/>
    <cellStyle name="Normal 6 14 5 2 3" xfId="18432"/>
    <cellStyle name="Normal 6 14 5 3" xfId="18433"/>
    <cellStyle name="Normal 6 14 5 4" xfId="18434"/>
    <cellStyle name="Normal 6 14 5 5" xfId="18435"/>
    <cellStyle name="Normal 6 14 5 6" xfId="18436"/>
    <cellStyle name="Normal 6 14 6" xfId="18437"/>
    <cellStyle name="Normal 6 14 6 2" xfId="18438"/>
    <cellStyle name="Normal 6 14 6 2 2" xfId="18439"/>
    <cellStyle name="Normal 6 14 6 2 3" xfId="18440"/>
    <cellStyle name="Normal 6 14 6 3" xfId="18441"/>
    <cellStyle name="Normal 6 14 6 3 2" xfId="35231"/>
    <cellStyle name="Normal 6 14 6 4" xfId="18442"/>
    <cellStyle name="Normal 6 14 6 5" xfId="18443"/>
    <cellStyle name="Normal 6 14 6 6" xfId="18444"/>
    <cellStyle name="Normal 6 14 7" xfId="18445"/>
    <cellStyle name="Normal 6 14 7 2" xfId="18446"/>
    <cellStyle name="Normal 6 14 7 2 2" xfId="18447"/>
    <cellStyle name="Normal 6 14 7 2 3" xfId="18448"/>
    <cellStyle name="Normal 6 14 7 3" xfId="18449"/>
    <cellStyle name="Normal 6 14 7 4" xfId="18450"/>
    <cellStyle name="Normal 6 14 7 5" xfId="18451"/>
    <cellStyle name="Normal 6 14 8" xfId="18452"/>
    <cellStyle name="Normal 6 14 8 2" xfId="18453"/>
    <cellStyle name="Normal 6 14 8 3" xfId="18454"/>
    <cellStyle name="Normal 6 14 9" xfId="18455"/>
    <cellStyle name="Normal 6 14 9 2" xfId="33642"/>
    <cellStyle name="Normal 6 15" xfId="18456"/>
    <cellStyle name="Normal 6 15 10" xfId="18457"/>
    <cellStyle name="Normal 6 15 11" xfId="18458"/>
    <cellStyle name="Normal 6 15 12" xfId="18459"/>
    <cellStyle name="Normal 6 15 2" xfId="18460"/>
    <cellStyle name="Normal 6 15 2 2" xfId="18461"/>
    <cellStyle name="Normal 6 15 2 2 2" xfId="18462"/>
    <cellStyle name="Normal 6 15 2 2 2 2" xfId="18463"/>
    <cellStyle name="Normal 6 15 2 2 2 3" xfId="18464"/>
    <cellStyle name="Normal 6 15 2 2 3" xfId="18465"/>
    <cellStyle name="Normal 6 15 2 2 3 2" xfId="34700"/>
    <cellStyle name="Normal 6 15 2 2 4" xfId="18466"/>
    <cellStyle name="Normal 6 15 2 2 5" xfId="18467"/>
    <cellStyle name="Normal 6 15 2 3" xfId="18468"/>
    <cellStyle name="Normal 6 15 2 3 2" xfId="18469"/>
    <cellStyle name="Normal 6 15 2 3 3" xfId="18470"/>
    <cellStyle name="Normal 6 15 2 4" xfId="18471"/>
    <cellStyle name="Normal 6 15 2 4 2" xfId="34109"/>
    <cellStyle name="Normal 6 15 2 5" xfId="18472"/>
    <cellStyle name="Normal 6 15 2 6" xfId="18473"/>
    <cellStyle name="Normal 6 15 2 7" xfId="18474"/>
    <cellStyle name="Normal 6 15 3" xfId="18475"/>
    <cellStyle name="Normal 6 15 3 2" xfId="18476"/>
    <cellStyle name="Normal 6 15 3 2 2" xfId="18477"/>
    <cellStyle name="Normal 6 15 3 2 2 2" xfId="18478"/>
    <cellStyle name="Normal 6 15 3 2 2 2 2" xfId="18479"/>
    <cellStyle name="Normal 6 15 3 2 2 2 3" xfId="18480"/>
    <cellStyle name="Normal 6 15 3 2 2 3" xfId="18481"/>
    <cellStyle name="Normal 6 15 3 2 2 3 2" xfId="35133"/>
    <cellStyle name="Normal 6 15 3 2 2 4" xfId="18482"/>
    <cellStyle name="Normal 6 15 3 2 2 5" xfId="18483"/>
    <cellStyle name="Normal 6 15 3 2 2 6" xfId="18484"/>
    <cellStyle name="Normal 6 15 3 2 3" xfId="18485"/>
    <cellStyle name="Normal 6 15 3 2 3 2" xfId="18486"/>
    <cellStyle name="Normal 6 15 3 2 3 3" xfId="18487"/>
    <cellStyle name="Normal 6 15 3 2 4" xfId="18488"/>
    <cellStyle name="Normal 6 15 3 2 4 2" xfId="34701"/>
    <cellStyle name="Normal 6 15 3 2 5" xfId="18489"/>
    <cellStyle name="Normal 6 15 3 2 6" xfId="18490"/>
    <cellStyle name="Normal 6 15 3 2 7" xfId="18491"/>
    <cellStyle name="Normal 6 15 3 3" xfId="18492"/>
    <cellStyle name="Normal 6 15 3 3 2" xfId="18493"/>
    <cellStyle name="Normal 6 15 3 3 2 2" xfId="18494"/>
    <cellStyle name="Normal 6 15 3 3 2 3" xfId="18495"/>
    <cellStyle name="Normal 6 15 3 3 3" xfId="18496"/>
    <cellStyle name="Normal 6 15 3 3 3 2" xfId="35134"/>
    <cellStyle name="Normal 6 15 3 3 4" xfId="18497"/>
    <cellStyle name="Normal 6 15 3 3 5" xfId="18498"/>
    <cellStyle name="Normal 6 15 3 3 6" xfId="18499"/>
    <cellStyle name="Normal 6 15 3 4" xfId="18500"/>
    <cellStyle name="Normal 6 15 3 4 2" xfId="18501"/>
    <cellStyle name="Normal 6 15 3 4 3" xfId="18502"/>
    <cellStyle name="Normal 6 15 3 5" xfId="18503"/>
    <cellStyle name="Normal 6 15 3 5 2" xfId="34107"/>
    <cellStyle name="Normal 6 15 3 6" xfId="18504"/>
    <cellStyle name="Normal 6 15 3 7" xfId="18505"/>
    <cellStyle name="Normal 6 15 3 8" xfId="18506"/>
    <cellStyle name="Normal 6 15 4" xfId="18507"/>
    <cellStyle name="Normal 6 15 4 2" xfId="18508"/>
    <cellStyle name="Normal 6 15 4 2 2" xfId="18509"/>
    <cellStyle name="Normal 6 15 4 2 2 2" xfId="18510"/>
    <cellStyle name="Normal 6 15 4 2 2 2 2" xfId="18511"/>
    <cellStyle name="Normal 6 15 4 2 2 2 3" xfId="18512"/>
    <cellStyle name="Normal 6 15 4 2 2 3" xfId="18513"/>
    <cellStyle name="Normal 6 15 4 2 2 4" xfId="18514"/>
    <cellStyle name="Normal 6 15 4 2 2 5" xfId="18515"/>
    <cellStyle name="Normal 6 15 4 2 3" xfId="18516"/>
    <cellStyle name="Normal 6 15 4 2 3 2" xfId="18517"/>
    <cellStyle name="Normal 6 15 4 2 3 3" xfId="18518"/>
    <cellStyle name="Normal 6 15 4 2 4" xfId="18519"/>
    <cellStyle name="Normal 6 15 4 2 4 2" xfId="34920"/>
    <cellStyle name="Normal 6 15 4 2 5" xfId="18520"/>
    <cellStyle name="Normal 6 15 4 2 6" xfId="18521"/>
    <cellStyle name="Normal 6 15 4 2 7" xfId="18522"/>
    <cellStyle name="Normal 6 15 4 3" xfId="18523"/>
    <cellStyle name="Normal 6 15 4 3 2" xfId="18524"/>
    <cellStyle name="Normal 6 15 4 3 2 2" xfId="18525"/>
    <cellStyle name="Normal 6 15 4 3 2 3" xfId="18526"/>
    <cellStyle name="Normal 6 15 4 3 3" xfId="18527"/>
    <cellStyle name="Normal 6 15 4 3 3 2" xfId="35135"/>
    <cellStyle name="Normal 6 15 4 3 4" xfId="18528"/>
    <cellStyle name="Normal 6 15 4 3 5" xfId="18529"/>
    <cellStyle name="Normal 6 15 4 3 6" xfId="18530"/>
    <cellStyle name="Normal 6 15 4 4" xfId="18531"/>
    <cellStyle name="Normal 6 15 4 4 2" xfId="18532"/>
    <cellStyle name="Normal 6 15 4 4 3" xfId="18533"/>
    <cellStyle name="Normal 6 15 4 5" xfId="18534"/>
    <cellStyle name="Normal 6 15 4 5 2" xfId="34115"/>
    <cellStyle name="Normal 6 15 4 6" xfId="18535"/>
    <cellStyle name="Normal 6 15 4 7" xfId="18536"/>
    <cellStyle name="Normal 6 15 4 8" xfId="18537"/>
    <cellStyle name="Normal 6 15 5" xfId="18538"/>
    <cellStyle name="Normal 6 15 5 2" xfId="18539"/>
    <cellStyle name="Normal 6 15 5 2 2" xfId="18540"/>
    <cellStyle name="Normal 6 15 5 2 3" xfId="18541"/>
    <cellStyle name="Normal 6 15 5 3" xfId="18542"/>
    <cellStyle name="Normal 6 15 5 3 2" xfId="34702"/>
    <cellStyle name="Normal 6 15 5 4" xfId="18543"/>
    <cellStyle name="Normal 6 15 5 5" xfId="18544"/>
    <cellStyle name="Normal 6 15 6" xfId="18545"/>
    <cellStyle name="Normal 6 15 6 2" xfId="18546"/>
    <cellStyle name="Normal 6 15 6 2 2" xfId="18547"/>
    <cellStyle name="Normal 6 15 6 2 3" xfId="18548"/>
    <cellStyle name="Normal 6 15 6 3" xfId="18549"/>
    <cellStyle name="Normal 6 15 6 3 2" xfId="34986"/>
    <cellStyle name="Normal 6 15 6 4" xfId="18550"/>
    <cellStyle name="Normal 6 15 6 5" xfId="18551"/>
    <cellStyle name="Normal 6 15 7" xfId="18552"/>
    <cellStyle name="Normal 6 15 7 2" xfId="18553"/>
    <cellStyle name="Normal 6 15 7 2 2" xfId="18554"/>
    <cellStyle name="Normal 6 15 7 2 3" xfId="18555"/>
    <cellStyle name="Normal 6 15 7 3" xfId="18556"/>
    <cellStyle name="Normal 6 15 7 4" xfId="18557"/>
    <cellStyle name="Normal 6 15 7 5" xfId="18558"/>
    <cellStyle name="Normal 6 15 8" xfId="18559"/>
    <cellStyle name="Normal 6 15 8 2" xfId="18560"/>
    <cellStyle name="Normal 6 15 8 3" xfId="18561"/>
    <cellStyle name="Normal 6 15 9" xfId="18562"/>
    <cellStyle name="Normal 6 15 9 2" xfId="33972"/>
    <cellStyle name="Normal 6 16" xfId="18563"/>
    <cellStyle name="Normal 6 16 10" xfId="18564"/>
    <cellStyle name="Normal 6 16 2" xfId="18565"/>
    <cellStyle name="Normal 6 16 2 2" xfId="18566"/>
    <cellStyle name="Normal 6 16 2 2 2" xfId="18567"/>
    <cellStyle name="Normal 6 16 2 2 3" xfId="18568"/>
    <cellStyle name="Normal 6 16 2 3" xfId="18569"/>
    <cellStyle name="Normal 6 16 2 3 2" xfId="35137"/>
    <cellStyle name="Normal 6 16 2 4" xfId="18570"/>
    <cellStyle name="Normal 6 16 2 5" xfId="18571"/>
    <cellStyle name="Normal 6 16 2 6" xfId="18572"/>
    <cellStyle name="Normal 6 16 3" xfId="18573"/>
    <cellStyle name="Normal 6 16 3 2" xfId="18574"/>
    <cellStyle name="Normal 6 16 3 2 2" xfId="18575"/>
    <cellStyle name="Normal 6 16 3 2 3" xfId="18576"/>
    <cellStyle name="Normal 6 16 3 3" xfId="18577"/>
    <cellStyle name="Normal 6 16 3 3 2" xfId="35265"/>
    <cellStyle name="Normal 6 16 3 4" xfId="18578"/>
    <cellStyle name="Normal 6 16 3 5" xfId="18579"/>
    <cellStyle name="Normal 6 16 3 6" xfId="18580"/>
    <cellStyle name="Normal 6 16 4" xfId="18581"/>
    <cellStyle name="Normal 6 16 4 2" xfId="18582"/>
    <cellStyle name="Normal 6 16 4 2 2" xfId="18583"/>
    <cellStyle name="Normal 6 16 4 2 3" xfId="18584"/>
    <cellStyle name="Normal 6 16 4 3" xfId="18585"/>
    <cellStyle name="Normal 6 16 4 3 2" xfId="35138"/>
    <cellStyle name="Normal 6 16 4 4" xfId="18586"/>
    <cellStyle name="Normal 6 16 4 5" xfId="18587"/>
    <cellStyle name="Normal 6 16 4 6" xfId="18588"/>
    <cellStyle name="Normal 6 16 5" xfId="18589"/>
    <cellStyle name="Normal 6 16 5 2" xfId="18590"/>
    <cellStyle name="Normal 6 16 5 2 2" xfId="18591"/>
    <cellStyle name="Normal 6 16 5 2 3" xfId="18592"/>
    <cellStyle name="Normal 6 16 5 3" xfId="18593"/>
    <cellStyle name="Normal 6 16 5 3 2" xfId="35136"/>
    <cellStyle name="Normal 6 16 5 4" xfId="18594"/>
    <cellStyle name="Normal 6 16 5 5" xfId="18595"/>
    <cellStyle name="Normal 6 16 6" xfId="18596"/>
    <cellStyle name="Normal 6 16 6 2" xfId="18597"/>
    <cellStyle name="Normal 6 16 6 3" xfId="18598"/>
    <cellStyle name="Normal 6 16 7" xfId="18599"/>
    <cellStyle name="Normal 6 16 7 2" xfId="34027"/>
    <cellStyle name="Normal 6 16 8" xfId="18600"/>
    <cellStyle name="Normal 6 16 9" xfId="18601"/>
    <cellStyle name="Normal 6 17" xfId="18602"/>
    <cellStyle name="Normal 6 17 2" xfId="18603"/>
    <cellStyle name="Normal 6 17 2 2" xfId="18604"/>
    <cellStyle name="Normal 6 17 2 2 2" xfId="18605"/>
    <cellStyle name="Normal 6 17 2 2 3" xfId="18606"/>
    <cellStyle name="Normal 6 17 2 3" xfId="18607"/>
    <cellStyle name="Normal 6 17 2 3 2" xfId="35139"/>
    <cellStyle name="Normal 6 17 2 4" xfId="18608"/>
    <cellStyle name="Normal 6 17 2 5" xfId="18609"/>
    <cellStyle name="Normal 6 17 3" xfId="18610"/>
    <cellStyle name="Normal 6 17 3 2" xfId="18611"/>
    <cellStyle name="Normal 6 17 3 3" xfId="18612"/>
    <cellStyle name="Normal 6 17 4" xfId="18613"/>
    <cellStyle name="Normal 6 17 4 2" xfId="34220"/>
    <cellStyle name="Normal 6 17 5" xfId="18614"/>
    <cellStyle name="Normal 6 17 6" xfId="18615"/>
    <cellStyle name="Normal 6 17 7" xfId="18616"/>
    <cellStyle name="Normal 6 18" xfId="18617"/>
    <cellStyle name="Normal 6 18 2" xfId="18618"/>
    <cellStyle name="Normal 6 18 2 2" xfId="18619"/>
    <cellStyle name="Normal 6 18 2 2 2" xfId="18620"/>
    <cellStyle name="Normal 6 18 2 2 3" xfId="18621"/>
    <cellStyle name="Normal 6 18 2 3" xfId="18622"/>
    <cellStyle name="Normal 6 18 2 3 2" xfId="35140"/>
    <cellStyle name="Normal 6 18 2 4" xfId="18623"/>
    <cellStyle name="Normal 6 18 2 5" xfId="18624"/>
    <cellStyle name="Normal 6 18 2 6" xfId="18625"/>
    <cellStyle name="Normal 6 18 3" xfId="18626"/>
    <cellStyle name="Normal 6 18 3 2" xfId="18627"/>
    <cellStyle name="Normal 6 18 3 2 2" xfId="18628"/>
    <cellStyle name="Normal 6 18 3 2 3" xfId="18629"/>
    <cellStyle name="Normal 6 18 3 3" xfId="18630"/>
    <cellStyle name="Normal 6 18 3 4" xfId="18631"/>
    <cellStyle name="Normal 6 18 3 5" xfId="18632"/>
    <cellStyle name="Normal 6 18 4" xfId="18633"/>
    <cellStyle name="Normal 6 18 4 2" xfId="18634"/>
    <cellStyle name="Normal 6 18 4 3" xfId="18635"/>
    <cellStyle name="Normal 6 18 5" xfId="18636"/>
    <cellStyle name="Normal 6 18 6" xfId="18637"/>
    <cellStyle name="Normal 6 18 7" xfId="18638"/>
    <cellStyle name="Normal 6 18 8" xfId="18639"/>
    <cellStyle name="Normal 6 19" xfId="18640"/>
    <cellStyle name="Normal 6 19 2" xfId="18641"/>
    <cellStyle name="Normal 6 19 2 2" xfId="18642"/>
    <cellStyle name="Normal 6 19 2 3" xfId="18643"/>
    <cellStyle name="Normal 6 19 3" xfId="18644"/>
    <cellStyle name="Normal 6 19 3 2" xfId="35141"/>
    <cellStyle name="Normal 6 19 4" xfId="18645"/>
    <cellStyle name="Normal 6 19 5" xfId="18646"/>
    <cellStyle name="Normal 6 19 6" xfId="18647"/>
    <cellStyle name="Normal 6 2" xfId="18648"/>
    <cellStyle name="Normal 6 2 10" xfId="18649"/>
    <cellStyle name="Normal 6 2 10 2" xfId="18650"/>
    <cellStyle name="Normal 6 2 10 2 2" xfId="18651"/>
    <cellStyle name="Normal 6 2 10 2 2 2" xfId="18652"/>
    <cellStyle name="Normal 6 2 10 2 2 2 2" xfId="18653"/>
    <cellStyle name="Normal 6 2 10 2 2 2 3" xfId="18654"/>
    <cellStyle name="Normal 6 2 10 2 2 3" xfId="18655"/>
    <cellStyle name="Normal 6 2 10 2 2 3 2" xfId="34703"/>
    <cellStyle name="Normal 6 2 10 2 2 4" xfId="18656"/>
    <cellStyle name="Normal 6 2 10 2 2 5" xfId="18657"/>
    <cellStyle name="Normal 6 2 10 2 3" xfId="18658"/>
    <cellStyle name="Normal 6 2 10 2 3 2" xfId="18659"/>
    <cellStyle name="Normal 6 2 10 2 3 3" xfId="18660"/>
    <cellStyle name="Normal 6 2 10 2 4" xfId="18661"/>
    <cellStyle name="Normal 6 2 10 2 4 2" xfId="33645"/>
    <cellStyle name="Normal 6 2 10 2 5" xfId="18662"/>
    <cellStyle name="Normal 6 2 10 2 6" xfId="18663"/>
    <cellStyle name="Normal 6 2 10 3" xfId="18664"/>
    <cellStyle name="Normal 6 2 10 3 2" xfId="18665"/>
    <cellStyle name="Normal 6 2 10 3 2 2" xfId="18666"/>
    <cellStyle name="Normal 6 2 10 3 2 3" xfId="18667"/>
    <cellStyle name="Normal 6 2 10 3 3" xfId="18668"/>
    <cellStyle name="Normal 6 2 10 3 3 2" xfId="34477"/>
    <cellStyle name="Normal 6 2 10 3 4" xfId="18669"/>
    <cellStyle name="Normal 6 2 10 3 5" xfId="18670"/>
    <cellStyle name="Normal 6 2 10 4" xfId="18671"/>
    <cellStyle name="Normal 6 2 10 4 2" xfId="18672"/>
    <cellStyle name="Normal 6 2 10 4 2 2" xfId="18673"/>
    <cellStyle name="Normal 6 2 10 4 2 3" xfId="18674"/>
    <cellStyle name="Normal 6 2 10 4 3" xfId="18675"/>
    <cellStyle name="Normal 6 2 10 4 3 2" xfId="35142"/>
    <cellStyle name="Normal 6 2 10 4 4" xfId="18676"/>
    <cellStyle name="Normal 6 2 10 4 5" xfId="18677"/>
    <cellStyle name="Normal 6 2 10 5" xfId="18678"/>
    <cellStyle name="Normal 6 2 10 5 2" xfId="18679"/>
    <cellStyle name="Normal 6 2 10 5 3" xfId="18680"/>
    <cellStyle name="Normal 6 2 10 6" xfId="18681"/>
    <cellStyle name="Normal 6 2 10 6 2" xfId="33644"/>
    <cellStyle name="Normal 6 2 10 7" xfId="18682"/>
    <cellStyle name="Normal 6 2 10 8" xfId="18683"/>
    <cellStyle name="Normal 6 2 10 9" xfId="18684"/>
    <cellStyle name="Normal 6 2 11" xfId="18685"/>
    <cellStyle name="Normal 6 2 11 2" xfId="18686"/>
    <cellStyle name="Normal 6 2 11 2 2" xfId="18687"/>
    <cellStyle name="Normal 6 2 11 2 2 2" xfId="18688"/>
    <cellStyle name="Normal 6 2 11 2 2 2 2" xfId="18689"/>
    <cellStyle name="Normal 6 2 11 2 2 2 3" xfId="18690"/>
    <cellStyle name="Normal 6 2 11 2 2 3" xfId="18691"/>
    <cellStyle name="Normal 6 2 11 2 2 3 2" xfId="34704"/>
    <cellStyle name="Normal 6 2 11 2 2 4" xfId="18692"/>
    <cellStyle name="Normal 6 2 11 2 2 5" xfId="18693"/>
    <cellStyle name="Normal 6 2 11 2 3" xfId="18694"/>
    <cellStyle name="Normal 6 2 11 2 3 2" xfId="18695"/>
    <cellStyle name="Normal 6 2 11 2 3 3" xfId="18696"/>
    <cellStyle name="Normal 6 2 11 2 4" xfId="18697"/>
    <cellStyle name="Normal 6 2 11 2 4 2" xfId="33647"/>
    <cellStyle name="Normal 6 2 11 2 5" xfId="18698"/>
    <cellStyle name="Normal 6 2 11 2 6" xfId="18699"/>
    <cellStyle name="Normal 6 2 11 3" xfId="18700"/>
    <cellStyle name="Normal 6 2 11 3 2" xfId="18701"/>
    <cellStyle name="Normal 6 2 11 3 2 2" xfId="18702"/>
    <cellStyle name="Normal 6 2 11 3 2 3" xfId="18703"/>
    <cellStyle name="Normal 6 2 11 3 3" xfId="18704"/>
    <cellStyle name="Normal 6 2 11 3 3 2" xfId="34478"/>
    <cellStyle name="Normal 6 2 11 3 4" xfId="18705"/>
    <cellStyle name="Normal 6 2 11 3 5" xfId="18706"/>
    <cellStyle name="Normal 6 2 11 4" xfId="18707"/>
    <cellStyle name="Normal 6 2 11 4 2" xfId="18708"/>
    <cellStyle name="Normal 6 2 11 4 2 2" xfId="18709"/>
    <cellStyle name="Normal 6 2 11 4 2 3" xfId="18710"/>
    <cellStyle name="Normal 6 2 11 4 3" xfId="18711"/>
    <cellStyle name="Normal 6 2 11 4 3 2" xfId="35143"/>
    <cellStyle name="Normal 6 2 11 4 4" xfId="18712"/>
    <cellStyle name="Normal 6 2 11 4 5" xfId="18713"/>
    <cellStyle name="Normal 6 2 11 5" xfId="18714"/>
    <cellStyle name="Normal 6 2 11 5 2" xfId="18715"/>
    <cellStyle name="Normal 6 2 11 5 3" xfId="18716"/>
    <cellStyle name="Normal 6 2 11 6" xfId="18717"/>
    <cellStyle name="Normal 6 2 11 6 2" xfId="33646"/>
    <cellStyle name="Normal 6 2 11 7" xfId="18718"/>
    <cellStyle name="Normal 6 2 11 8" xfId="18719"/>
    <cellStyle name="Normal 6 2 11 9" xfId="18720"/>
    <cellStyle name="Normal 6 2 12" xfId="18721"/>
    <cellStyle name="Normal 6 2 12 2" xfId="18722"/>
    <cellStyle name="Normal 6 2 12 2 2" xfId="18723"/>
    <cellStyle name="Normal 6 2 12 2 2 2" xfId="18724"/>
    <cellStyle name="Normal 6 2 12 2 2 2 2" xfId="18725"/>
    <cellStyle name="Normal 6 2 12 2 2 2 3" xfId="18726"/>
    <cellStyle name="Normal 6 2 12 2 2 3" xfId="18727"/>
    <cellStyle name="Normal 6 2 12 2 2 3 2" xfId="34280"/>
    <cellStyle name="Normal 6 2 12 2 2 4" xfId="18728"/>
    <cellStyle name="Normal 6 2 12 2 2 5" xfId="18729"/>
    <cellStyle name="Normal 6 2 12 2 3" xfId="18730"/>
    <cellStyle name="Normal 6 2 12 2 3 2" xfId="18731"/>
    <cellStyle name="Normal 6 2 12 2 3 3" xfId="18732"/>
    <cellStyle name="Normal 6 2 12 2 4" xfId="18733"/>
    <cellStyle name="Normal 6 2 12 2 4 2" xfId="33649"/>
    <cellStyle name="Normal 6 2 12 2 5" xfId="18734"/>
    <cellStyle name="Normal 6 2 12 2 6" xfId="18735"/>
    <cellStyle name="Normal 6 2 12 3" xfId="18736"/>
    <cellStyle name="Normal 6 2 12 3 2" xfId="18737"/>
    <cellStyle name="Normal 6 2 12 3 2 2" xfId="18738"/>
    <cellStyle name="Normal 6 2 12 3 2 3" xfId="18739"/>
    <cellStyle name="Normal 6 2 12 3 3" xfId="18740"/>
    <cellStyle name="Normal 6 2 12 3 3 2" xfId="34705"/>
    <cellStyle name="Normal 6 2 12 3 4" xfId="18741"/>
    <cellStyle name="Normal 6 2 12 3 5" xfId="18742"/>
    <cellStyle name="Normal 6 2 12 4" xfId="18743"/>
    <cellStyle name="Normal 6 2 12 4 2" xfId="18744"/>
    <cellStyle name="Normal 6 2 12 4 3" xfId="18745"/>
    <cellStyle name="Normal 6 2 12 5" xfId="18746"/>
    <cellStyle name="Normal 6 2 12 5 2" xfId="33648"/>
    <cellStyle name="Normal 6 2 12 6" xfId="18747"/>
    <cellStyle name="Normal 6 2 12 7" xfId="18748"/>
    <cellStyle name="Normal 6 2 12 8" xfId="18749"/>
    <cellStyle name="Normal 6 2 13" xfId="18750"/>
    <cellStyle name="Normal 6 2 13 2" xfId="18751"/>
    <cellStyle name="Normal 6 2 13 2 2" xfId="18752"/>
    <cellStyle name="Normal 6 2 13 2 2 2" xfId="18753"/>
    <cellStyle name="Normal 6 2 13 2 2 2 2" xfId="18754"/>
    <cellStyle name="Normal 6 2 13 2 2 2 3" xfId="18755"/>
    <cellStyle name="Normal 6 2 13 2 2 3" xfId="18756"/>
    <cellStyle name="Normal 6 2 13 2 2 3 2" xfId="34281"/>
    <cellStyle name="Normal 6 2 13 2 2 4" xfId="18757"/>
    <cellStyle name="Normal 6 2 13 2 2 5" xfId="18758"/>
    <cellStyle name="Normal 6 2 13 2 3" xfId="18759"/>
    <cellStyle name="Normal 6 2 13 2 3 2" xfId="18760"/>
    <cellStyle name="Normal 6 2 13 2 3 3" xfId="18761"/>
    <cellStyle name="Normal 6 2 13 2 4" xfId="18762"/>
    <cellStyle name="Normal 6 2 13 2 4 2" xfId="33651"/>
    <cellStyle name="Normal 6 2 13 2 5" xfId="18763"/>
    <cellStyle name="Normal 6 2 13 2 6" xfId="18764"/>
    <cellStyle name="Normal 6 2 13 3" xfId="18765"/>
    <cellStyle name="Normal 6 2 13 3 2" xfId="18766"/>
    <cellStyle name="Normal 6 2 13 3 2 2" xfId="18767"/>
    <cellStyle name="Normal 6 2 13 3 2 3" xfId="18768"/>
    <cellStyle name="Normal 6 2 13 3 3" xfId="18769"/>
    <cellStyle name="Normal 6 2 13 3 3 2" xfId="34282"/>
    <cellStyle name="Normal 6 2 13 3 4" xfId="18770"/>
    <cellStyle name="Normal 6 2 13 3 5" xfId="18771"/>
    <cellStyle name="Normal 6 2 13 4" xfId="18772"/>
    <cellStyle name="Normal 6 2 13 4 2" xfId="18773"/>
    <cellStyle name="Normal 6 2 13 4 3" xfId="18774"/>
    <cellStyle name="Normal 6 2 13 5" xfId="18775"/>
    <cellStyle name="Normal 6 2 13 5 2" xfId="33650"/>
    <cellStyle name="Normal 6 2 13 6" xfId="18776"/>
    <cellStyle name="Normal 6 2 13 7" xfId="18777"/>
    <cellStyle name="Normal 6 2 14" xfId="18778"/>
    <cellStyle name="Normal 6 2 14 2" xfId="18779"/>
    <cellStyle name="Normal 6 2 14 2 2" xfId="18780"/>
    <cellStyle name="Normal 6 2 14 2 2 2" xfId="18781"/>
    <cellStyle name="Normal 6 2 14 2 2 2 2" xfId="18782"/>
    <cellStyle name="Normal 6 2 14 2 2 2 3" xfId="18783"/>
    <cellStyle name="Normal 6 2 14 2 2 3" xfId="18784"/>
    <cellStyle name="Normal 6 2 14 2 2 3 2" xfId="34283"/>
    <cellStyle name="Normal 6 2 14 2 2 4" xfId="18785"/>
    <cellStyle name="Normal 6 2 14 2 2 5" xfId="18786"/>
    <cellStyle name="Normal 6 2 14 2 3" xfId="18787"/>
    <cellStyle name="Normal 6 2 14 2 3 2" xfId="18788"/>
    <cellStyle name="Normal 6 2 14 2 3 3" xfId="18789"/>
    <cellStyle name="Normal 6 2 14 2 4" xfId="18790"/>
    <cellStyle name="Normal 6 2 14 2 4 2" xfId="33653"/>
    <cellStyle name="Normal 6 2 14 2 5" xfId="18791"/>
    <cellStyle name="Normal 6 2 14 2 6" xfId="18792"/>
    <cellStyle name="Normal 6 2 14 3" xfId="18793"/>
    <cellStyle name="Normal 6 2 14 3 2" xfId="18794"/>
    <cellStyle name="Normal 6 2 14 3 2 2" xfId="18795"/>
    <cellStyle name="Normal 6 2 14 3 2 3" xfId="18796"/>
    <cellStyle name="Normal 6 2 14 3 3" xfId="18797"/>
    <cellStyle name="Normal 6 2 14 3 3 2" xfId="34284"/>
    <cellStyle name="Normal 6 2 14 3 4" xfId="18798"/>
    <cellStyle name="Normal 6 2 14 3 5" xfId="18799"/>
    <cellStyle name="Normal 6 2 14 4" xfId="18800"/>
    <cellStyle name="Normal 6 2 14 4 2" xfId="18801"/>
    <cellStyle name="Normal 6 2 14 4 3" xfId="18802"/>
    <cellStyle name="Normal 6 2 14 5" xfId="18803"/>
    <cellStyle name="Normal 6 2 14 5 2" xfId="33652"/>
    <cellStyle name="Normal 6 2 14 6" xfId="18804"/>
    <cellStyle name="Normal 6 2 14 7" xfId="18805"/>
    <cellStyle name="Normal 6 2 15" xfId="18806"/>
    <cellStyle name="Normal 6 2 15 2" xfId="18807"/>
    <cellStyle name="Normal 6 2 15 2 2" xfId="18808"/>
    <cellStyle name="Normal 6 2 15 2 2 2" xfId="18809"/>
    <cellStyle name="Normal 6 2 15 2 2 2 2" xfId="18810"/>
    <cellStyle name="Normal 6 2 15 2 2 2 3" xfId="18811"/>
    <cellStyle name="Normal 6 2 15 2 2 3" xfId="18812"/>
    <cellStyle name="Normal 6 2 15 2 2 3 2" xfId="34864"/>
    <cellStyle name="Normal 6 2 15 2 2 4" xfId="18813"/>
    <cellStyle name="Normal 6 2 15 2 2 5" xfId="18814"/>
    <cellStyle name="Normal 6 2 15 2 3" xfId="18815"/>
    <cellStyle name="Normal 6 2 15 2 3 2" xfId="18816"/>
    <cellStyle name="Normal 6 2 15 2 3 3" xfId="18817"/>
    <cellStyle name="Normal 6 2 15 2 4" xfId="18818"/>
    <cellStyle name="Normal 6 2 15 2 4 2" xfId="33655"/>
    <cellStyle name="Normal 6 2 15 2 5" xfId="18819"/>
    <cellStyle name="Normal 6 2 15 2 6" xfId="18820"/>
    <cellStyle name="Normal 6 2 15 3" xfId="18821"/>
    <cellStyle name="Normal 6 2 15 3 2" xfId="18822"/>
    <cellStyle name="Normal 6 2 15 3 2 2" xfId="18823"/>
    <cellStyle name="Normal 6 2 15 3 2 3" xfId="18824"/>
    <cellStyle name="Normal 6 2 15 3 3" xfId="18825"/>
    <cellStyle name="Normal 6 2 15 3 3 2" xfId="34285"/>
    <cellStyle name="Normal 6 2 15 3 4" xfId="18826"/>
    <cellStyle name="Normal 6 2 15 3 5" xfId="18827"/>
    <cellStyle name="Normal 6 2 15 4" xfId="18828"/>
    <cellStyle name="Normal 6 2 15 4 2" xfId="18829"/>
    <cellStyle name="Normal 6 2 15 4 3" xfId="18830"/>
    <cellStyle name="Normal 6 2 15 5" xfId="18831"/>
    <cellStyle name="Normal 6 2 15 5 2" xfId="33654"/>
    <cellStyle name="Normal 6 2 15 6" xfId="18832"/>
    <cellStyle name="Normal 6 2 15 7" xfId="18833"/>
    <cellStyle name="Normal 6 2 16" xfId="18834"/>
    <cellStyle name="Normal 6 2 16 2" xfId="18835"/>
    <cellStyle name="Normal 6 2 16 2 2" xfId="18836"/>
    <cellStyle name="Normal 6 2 16 2 2 2" xfId="18837"/>
    <cellStyle name="Normal 6 2 16 2 2 2 2" xfId="18838"/>
    <cellStyle name="Normal 6 2 16 2 2 2 3" xfId="18839"/>
    <cellStyle name="Normal 6 2 16 2 2 3" xfId="18840"/>
    <cellStyle name="Normal 6 2 16 2 2 3 2" xfId="34866"/>
    <cellStyle name="Normal 6 2 16 2 2 4" xfId="18841"/>
    <cellStyle name="Normal 6 2 16 2 2 5" xfId="18842"/>
    <cellStyle name="Normal 6 2 16 2 3" xfId="18843"/>
    <cellStyle name="Normal 6 2 16 2 3 2" xfId="18844"/>
    <cellStyle name="Normal 6 2 16 2 3 3" xfId="18845"/>
    <cellStyle name="Normal 6 2 16 2 4" xfId="18846"/>
    <cellStyle name="Normal 6 2 16 2 4 2" xfId="33657"/>
    <cellStyle name="Normal 6 2 16 2 5" xfId="18847"/>
    <cellStyle name="Normal 6 2 16 2 6" xfId="18848"/>
    <cellStyle name="Normal 6 2 16 3" xfId="18849"/>
    <cellStyle name="Normal 6 2 16 3 2" xfId="18850"/>
    <cellStyle name="Normal 6 2 16 3 2 2" xfId="18851"/>
    <cellStyle name="Normal 6 2 16 3 2 3" xfId="18852"/>
    <cellStyle name="Normal 6 2 16 3 3" xfId="18853"/>
    <cellStyle name="Normal 6 2 16 3 3 2" xfId="34286"/>
    <cellStyle name="Normal 6 2 16 3 4" xfId="18854"/>
    <cellStyle name="Normal 6 2 16 3 5" xfId="18855"/>
    <cellStyle name="Normal 6 2 16 4" xfId="18856"/>
    <cellStyle name="Normal 6 2 16 4 2" xfId="18857"/>
    <cellStyle name="Normal 6 2 16 4 3" xfId="18858"/>
    <cellStyle name="Normal 6 2 16 5" xfId="18859"/>
    <cellStyle name="Normal 6 2 16 5 2" xfId="33656"/>
    <cellStyle name="Normal 6 2 16 6" xfId="18860"/>
    <cellStyle name="Normal 6 2 16 7" xfId="18861"/>
    <cellStyle name="Normal 6 2 17" xfId="18862"/>
    <cellStyle name="Normal 6 2 17 2" xfId="18863"/>
    <cellStyle name="Normal 6 2 17 2 2" xfId="18864"/>
    <cellStyle name="Normal 6 2 17 2 2 2" xfId="18865"/>
    <cellStyle name="Normal 6 2 17 2 2 2 2" xfId="18866"/>
    <cellStyle name="Normal 6 2 17 2 2 2 3" xfId="18867"/>
    <cellStyle name="Normal 6 2 17 2 2 3" xfId="18868"/>
    <cellStyle name="Normal 6 2 17 2 2 3 2" xfId="34867"/>
    <cellStyle name="Normal 6 2 17 2 2 4" xfId="18869"/>
    <cellStyle name="Normal 6 2 17 2 2 5" xfId="18870"/>
    <cellStyle name="Normal 6 2 17 2 3" xfId="18871"/>
    <cellStyle name="Normal 6 2 17 2 3 2" xfId="18872"/>
    <cellStyle name="Normal 6 2 17 2 3 3" xfId="18873"/>
    <cellStyle name="Normal 6 2 17 2 4" xfId="18874"/>
    <cellStyle name="Normal 6 2 17 2 4 2" xfId="33659"/>
    <cellStyle name="Normal 6 2 17 2 5" xfId="18875"/>
    <cellStyle name="Normal 6 2 17 2 6" xfId="18876"/>
    <cellStyle name="Normal 6 2 17 3" xfId="18877"/>
    <cellStyle name="Normal 6 2 17 3 2" xfId="18878"/>
    <cellStyle name="Normal 6 2 17 3 2 2" xfId="18879"/>
    <cellStyle name="Normal 6 2 17 3 2 3" xfId="18880"/>
    <cellStyle name="Normal 6 2 17 3 3" xfId="18881"/>
    <cellStyle name="Normal 6 2 17 3 3 2" xfId="34287"/>
    <cellStyle name="Normal 6 2 17 3 4" xfId="18882"/>
    <cellStyle name="Normal 6 2 17 3 5" xfId="18883"/>
    <cellStyle name="Normal 6 2 17 4" xfId="18884"/>
    <cellStyle name="Normal 6 2 17 4 2" xfId="18885"/>
    <cellStyle name="Normal 6 2 17 4 3" xfId="18886"/>
    <cellStyle name="Normal 6 2 17 5" xfId="18887"/>
    <cellStyle name="Normal 6 2 17 5 2" xfId="33658"/>
    <cellStyle name="Normal 6 2 17 6" xfId="18888"/>
    <cellStyle name="Normal 6 2 17 7" xfId="18889"/>
    <cellStyle name="Normal 6 2 18" xfId="18890"/>
    <cellStyle name="Normal 6 2 18 2" xfId="18891"/>
    <cellStyle name="Normal 6 2 18 2 2" xfId="18892"/>
    <cellStyle name="Normal 6 2 18 2 2 2" xfId="18893"/>
    <cellStyle name="Normal 6 2 18 2 2 3" xfId="18894"/>
    <cellStyle name="Normal 6 2 18 2 3" xfId="18895"/>
    <cellStyle name="Normal 6 2 18 2 3 2" xfId="34706"/>
    <cellStyle name="Normal 6 2 18 2 4" xfId="18896"/>
    <cellStyle name="Normal 6 2 18 2 5" xfId="18897"/>
    <cellStyle name="Normal 6 2 18 3" xfId="18898"/>
    <cellStyle name="Normal 6 2 18 3 2" xfId="18899"/>
    <cellStyle name="Normal 6 2 18 3 3" xfId="18900"/>
    <cellStyle name="Normal 6 2 18 4" xfId="18901"/>
    <cellStyle name="Normal 6 2 18 4 2" xfId="33660"/>
    <cellStyle name="Normal 6 2 18 5" xfId="18902"/>
    <cellStyle name="Normal 6 2 18 6" xfId="18903"/>
    <cellStyle name="Normal 6 2 19" xfId="18904"/>
    <cellStyle name="Normal 6 2 19 2" xfId="18905"/>
    <cellStyle name="Normal 6 2 19 2 2" xfId="18906"/>
    <cellStyle name="Normal 6 2 19 2 2 2" xfId="18907"/>
    <cellStyle name="Normal 6 2 19 2 2 3" xfId="18908"/>
    <cellStyle name="Normal 6 2 19 2 3" xfId="18909"/>
    <cellStyle name="Normal 6 2 19 2 3 2" xfId="34494"/>
    <cellStyle name="Normal 6 2 19 2 4" xfId="18910"/>
    <cellStyle name="Normal 6 2 19 2 5" xfId="18911"/>
    <cellStyle name="Normal 6 2 19 3" xfId="18912"/>
    <cellStyle name="Normal 6 2 19 3 2" xfId="18913"/>
    <cellStyle name="Normal 6 2 19 3 3" xfId="18914"/>
    <cellStyle name="Normal 6 2 19 4" xfId="18915"/>
    <cellStyle name="Normal 6 2 19 4 2" xfId="33661"/>
    <cellStyle name="Normal 6 2 19 5" xfId="18916"/>
    <cellStyle name="Normal 6 2 19 6" xfId="18917"/>
    <cellStyle name="Normal 6 2 2" xfId="18918"/>
    <cellStyle name="Normal 6 2 2 10" xfId="18919"/>
    <cellStyle name="Normal 6 2 2 11" xfId="18920"/>
    <cellStyle name="Normal 6 2 2 2" xfId="18921"/>
    <cellStyle name="Normal 6 2 2 2 10" xfId="18922"/>
    <cellStyle name="Normal 6 2 2 2 11" xfId="18923"/>
    <cellStyle name="Normal 6 2 2 2 12" xfId="18924"/>
    <cellStyle name="Normal 6 2 2 2 2" xfId="18925"/>
    <cellStyle name="Normal 6 2 2 2 2 2" xfId="18926"/>
    <cellStyle name="Normal 6 2 2 2 2 2 2" xfId="18927"/>
    <cellStyle name="Normal 6 2 2 2 2 2 2 2" xfId="18928"/>
    <cellStyle name="Normal 6 2 2 2 2 2 2 2 2" xfId="18929"/>
    <cellStyle name="Normal 6 2 2 2 2 2 2 2 3" xfId="18930"/>
    <cellStyle name="Normal 6 2 2 2 2 2 2 3" xfId="18931"/>
    <cellStyle name="Normal 6 2 2 2 2 2 2 3 2" xfId="34288"/>
    <cellStyle name="Normal 6 2 2 2 2 2 2 4" xfId="18932"/>
    <cellStyle name="Normal 6 2 2 2 2 2 2 5" xfId="18933"/>
    <cellStyle name="Normal 6 2 2 2 2 2 3" xfId="18934"/>
    <cellStyle name="Normal 6 2 2 2 2 2 3 2" xfId="18935"/>
    <cellStyle name="Normal 6 2 2 2 2 2 3 3" xfId="18936"/>
    <cellStyle name="Normal 6 2 2 2 2 2 4" xfId="18937"/>
    <cellStyle name="Normal 6 2 2 2 2 2 4 2" xfId="33663"/>
    <cellStyle name="Normal 6 2 2 2 2 2 5" xfId="18938"/>
    <cellStyle name="Normal 6 2 2 2 2 2 6" xfId="18939"/>
    <cellStyle name="Normal 6 2 2 2 2 3" xfId="18940"/>
    <cellStyle name="Normal 6 2 2 2 2 3 2" xfId="18941"/>
    <cellStyle name="Normal 6 2 2 2 2 3 2 2" xfId="18942"/>
    <cellStyle name="Normal 6 2 2 2 2 3 2 3" xfId="18943"/>
    <cellStyle name="Normal 6 2 2 2 2 3 3" xfId="18944"/>
    <cellStyle name="Normal 6 2 2 2 2 3 3 2" xfId="34289"/>
    <cellStyle name="Normal 6 2 2 2 2 3 4" xfId="18945"/>
    <cellStyle name="Normal 6 2 2 2 2 3 5" xfId="18946"/>
    <cellStyle name="Normal 6 2 2 2 2 4" xfId="18947"/>
    <cellStyle name="Normal 6 2 2 2 2 4 2" xfId="18948"/>
    <cellStyle name="Normal 6 2 2 2 2 4 3" xfId="18949"/>
    <cellStyle name="Normal 6 2 2 2 2 5" xfId="18950"/>
    <cellStyle name="Normal 6 2 2 2 2 5 2" xfId="33662"/>
    <cellStyle name="Normal 6 2 2 2 2 6" xfId="18951"/>
    <cellStyle name="Normal 6 2 2 2 2 7" xfId="18952"/>
    <cellStyle name="Normal 6 2 2 2 3" xfId="18953"/>
    <cellStyle name="Normal 6 2 2 2 3 2" xfId="18954"/>
    <cellStyle name="Normal 6 2 2 2 3 2 2" xfId="18955"/>
    <cellStyle name="Normal 6 2 2 2 3 2 2 2" xfId="18956"/>
    <cellStyle name="Normal 6 2 2 2 3 2 2 2 2" xfId="18957"/>
    <cellStyle name="Normal 6 2 2 2 3 2 2 2 3" xfId="18958"/>
    <cellStyle name="Normal 6 2 2 2 3 2 2 3" xfId="18959"/>
    <cellStyle name="Normal 6 2 2 2 3 2 2 3 2" xfId="34290"/>
    <cellStyle name="Normal 6 2 2 2 3 2 2 4" xfId="18960"/>
    <cellStyle name="Normal 6 2 2 2 3 2 2 5" xfId="18961"/>
    <cellStyle name="Normal 6 2 2 2 3 2 3" xfId="18962"/>
    <cellStyle name="Normal 6 2 2 2 3 2 3 2" xfId="18963"/>
    <cellStyle name="Normal 6 2 2 2 3 2 3 3" xfId="18964"/>
    <cellStyle name="Normal 6 2 2 2 3 2 4" xfId="18965"/>
    <cellStyle name="Normal 6 2 2 2 3 2 4 2" xfId="33665"/>
    <cellStyle name="Normal 6 2 2 2 3 2 5" xfId="18966"/>
    <cellStyle name="Normal 6 2 2 2 3 2 6" xfId="18967"/>
    <cellStyle name="Normal 6 2 2 2 3 3" xfId="18968"/>
    <cellStyle name="Normal 6 2 2 2 3 3 2" xfId="18969"/>
    <cellStyle name="Normal 6 2 2 2 3 3 2 2" xfId="18970"/>
    <cellStyle name="Normal 6 2 2 2 3 3 2 3" xfId="18971"/>
    <cellStyle name="Normal 6 2 2 2 3 3 3" xfId="18972"/>
    <cellStyle name="Normal 6 2 2 2 3 3 3 2" xfId="34599"/>
    <cellStyle name="Normal 6 2 2 2 3 3 4" xfId="18973"/>
    <cellStyle name="Normal 6 2 2 2 3 3 5" xfId="18974"/>
    <cellStyle name="Normal 6 2 2 2 3 4" xfId="18975"/>
    <cellStyle name="Normal 6 2 2 2 3 4 2" xfId="18976"/>
    <cellStyle name="Normal 6 2 2 2 3 4 3" xfId="18977"/>
    <cellStyle name="Normal 6 2 2 2 3 5" xfId="18978"/>
    <cellStyle name="Normal 6 2 2 2 3 5 2" xfId="33664"/>
    <cellStyle name="Normal 6 2 2 2 3 6" xfId="18979"/>
    <cellStyle name="Normal 6 2 2 2 3 7" xfId="18980"/>
    <cellStyle name="Normal 6 2 2 2 4" xfId="18981"/>
    <cellStyle name="Normal 6 2 2 2 4 2" xfId="18982"/>
    <cellStyle name="Normal 6 2 2 2 4 2 2" xfId="18983"/>
    <cellStyle name="Normal 6 2 2 2 4 2 2 2" xfId="18984"/>
    <cellStyle name="Normal 6 2 2 2 4 2 2 2 2" xfId="18985"/>
    <cellStyle name="Normal 6 2 2 2 4 2 2 2 3" xfId="18986"/>
    <cellStyle name="Normal 6 2 2 2 4 2 2 3" xfId="18987"/>
    <cellStyle name="Normal 6 2 2 2 4 2 2 3 2" xfId="34600"/>
    <cellStyle name="Normal 6 2 2 2 4 2 2 4" xfId="18988"/>
    <cellStyle name="Normal 6 2 2 2 4 2 2 5" xfId="18989"/>
    <cellStyle name="Normal 6 2 2 2 4 2 3" xfId="18990"/>
    <cellStyle name="Normal 6 2 2 2 4 2 3 2" xfId="18991"/>
    <cellStyle name="Normal 6 2 2 2 4 2 3 3" xfId="18992"/>
    <cellStyle name="Normal 6 2 2 2 4 2 4" xfId="18993"/>
    <cellStyle name="Normal 6 2 2 2 4 2 4 2" xfId="33667"/>
    <cellStyle name="Normal 6 2 2 2 4 2 5" xfId="18994"/>
    <cellStyle name="Normal 6 2 2 2 4 2 6" xfId="18995"/>
    <cellStyle name="Normal 6 2 2 2 4 3" xfId="18996"/>
    <cellStyle name="Normal 6 2 2 2 4 3 2" xfId="18997"/>
    <cellStyle name="Normal 6 2 2 2 4 3 2 2" xfId="18998"/>
    <cellStyle name="Normal 6 2 2 2 4 3 2 3" xfId="18999"/>
    <cellStyle name="Normal 6 2 2 2 4 3 3" xfId="19000"/>
    <cellStyle name="Normal 6 2 2 2 4 3 3 2" xfId="34601"/>
    <cellStyle name="Normal 6 2 2 2 4 3 4" xfId="19001"/>
    <cellStyle name="Normal 6 2 2 2 4 3 5" xfId="19002"/>
    <cellStyle name="Normal 6 2 2 2 4 4" xfId="19003"/>
    <cellStyle name="Normal 6 2 2 2 4 4 2" xfId="19004"/>
    <cellStyle name="Normal 6 2 2 2 4 4 3" xfId="19005"/>
    <cellStyle name="Normal 6 2 2 2 4 5" xfId="19006"/>
    <cellStyle name="Normal 6 2 2 2 4 5 2" xfId="33666"/>
    <cellStyle name="Normal 6 2 2 2 4 6" xfId="19007"/>
    <cellStyle name="Normal 6 2 2 2 4 7" xfId="19008"/>
    <cellStyle name="Normal 6 2 2 2 5" xfId="19009"/>
    <cellStyle name="Normal 6 2 2 2 5 2" xfId="19010"/>
    <cellStyle name="Normal 6 2 2 2 5 2 2" xfId="19011"/>
    <cellStyle name="Normal 6 2 2 2 5 2 2 2" xfId="19012"/>
    <cellStyle name="Normal 6 2 2 2 5 2 2 2 2" xfId="19013"/>
    <cellStyle name="Normal 6 2 2 2 5 2 2 2 3" xfId="19014"/>
    <cellStyle name="Normal 6 2 2 2 5 2 2 3" xfId="19015"/>
    <cellStyle name="Normal 6 2 2 2 5 2 2 3 2" xfId="34291"/>
    <cellStyle name="Normal 6 2 2 2 5 2 2 4" xfId="19016"/>
    <cellStyle name="Normal 6 2 2 2 5 2 2 5" xfId="19017"/>
    <cellStyle name="Normal 6 2 2 2 5 2 3" xfId="19018"/>
    <cellStyle name="Normal 6 2 2 2 5 2 3 2" xfId="19019"/>
    <cellStyle name="Normal 6 2 2 2 5 2 3 3" xfId="19020"/>
    <cellStyle name="Normal 6 2 2 2 5 2 4" xfId="19021"/>
    <cellStyle name="Normal 6 2 2 2 5 2 4 2" xfId="33669"/>
    <cellStyle name="Normal 6 2 2 2 5 2 5" xfId="19022"/>
    <cellStyle name="Normal 6 2 2 2 5 2 6" xfId="19023"/>
    <cellStyle name="Normal 6 2 2 2 5 3" xfId="19024"/>
    <cellStyle name="Normal 6 2 2 2 5 3 2" xfId="19025"/>
    <cellStyle name="Normal 6 2 2 2 5 3 2 2" xfId="19026"/>
    <cellStyle name="Normal 6 2 2 2 5 3 2 3" xfId="19027"/>
    <cellStyle name="Normal 6 2 2 2 5 3 3" xfId="19028"/>
    <cellStyle name="Normal 6 2 2 2 5 3 3 2" xfId="34602"/>
    <cellStyle name="Normal 6 2 2 2 5 3 4" xfId="19029"/>
    <cellStyle name="Normal 6 2 2 2 5 3 5" xfId="19030"/>
    <cellStyle name="Normal 6 2 2 2 5 4" xfId="19031"/>
    <cellStyle name="Normal 6 2 2 2 5 4 2" xfId="19032"/>
    <cellStyle name="Normal 6 2 2 2 5 4 3" xfId="19033"/>
    <cellStyle name="Normal 6 2 2 2 5 5" xfId="19034"/>
    <cellStyle name="Normal 6 2 2 2 5 5 2" xfId="33668"/>
    <cellStyle name="Normal 6 2 2 2 5 6" xfId="19035"/>
    <cellStyle name="Normal 6 2 2 2 5 7" xfId="19036"/>
    <cellStyle name="Normal 6 2 2 2 6" xfId="19037"/>
    <cellStyle name="Normal 6 2 2 2 6 2" xfId="19038"/>
    <cellStyle name="Normal 6 2 2 2 6 2 2" xfId="19039"/>
    <cellStyle name="Normal 6 2 2 2 6 2 2 2" xfId="19040"/>
    <cellStyle name="Normal 6 2 2 2 6 2 2 3" xfId="19041"/>
    <cellStyle name="Normal 6 2 2 2 6 2 3" xfId="19042"/>
    <cellStyle name="Normal 6 2 2 2 6 2 3 2" xfId="34351"/>
    <cellStyle name="Normal 6 2 2 2 6 2 4" xfId="19043"/>
    <cellStyle name="Normal 6 2 2 2 6 2 5" xfId="19044"/>
    <cellStyle name="Normal 6 2 2 2 6 3" xfId="19045"/>
    <cellStyle name="Normal 6 2 2 2 6 3 2" xfId="19046"/>
    <cellStyle name="Normal 6 2 2 2 6 3 3" xfId="19047"/>
    <cellStyle name="Normal 6 2 2 2 6 4" xfId="19048"/>
    <cellStyle name="Normal 6 2 2 2 6 4 2" xfId="33670"/>
    <cellStyle name="Normal 6 2 2 2 6 5" xfId="19049"/>
    <cellStyle name="Normal 6 2 2 2 6 6" xfId="19050"/>
    <cellStyle name="Normal 6 2 2 2 7" xfId="19051"/>
    <cellStyle name="Normal 6 2 2 2 7 2" xfId="19052"/>
    <cellStyle name="Normal 6 2 2 2 7 2 2" xfId="19053"/>
    <cellStyle name="Normal 6 2 2 2 7 2 3" xfId="19054"/>
    <cellStyle name="Normal 6 2 2 2 7 3" xfId="19055"/>
    <cellStyle name="Normal 6 2 2 2 7 3 2" xfId="33671"/>
    <cellStyle name="Normal 6 2 2 2 7 4" xfId="19056"/>
    <cellStyle name="Normal 6 2 2 2 7 5" xfId="19057"/>
    <cellStyle name="Normal 6 2 2 2 8" xfId="19058"/>
    <cellStyle name="Normal 6 2 2 2 8 2" xfId="19059"/>
    <cellStyle name="Normal 6 2 2 2 8 3" xfId="19060"/>
    <cellStyle name="Normal 6 2 2 2 9" xfId="19061"/>
    <cellStyle name="Normal 6 2 2 2 9 2" xfId="32704"/>
    <cellStyle name="Normal 6 2 2 3" xfId="19062"/>
    <cellStyle name="Normal 6 2 2 3 2" xfId="19063"/>
    <cellStyle name="Normal 6 2 2 3 2 2" xfId="19064"/>
    <cellStyle name="Normal 6 2 2 3 2 2 2" xfId="19065"/>
    <cellStyle name="Normal 6 2 2 3 2 2 2 2" xfId="19066"/>
    <cellStyle name="Normal 6 2 2 3 2 2 2 3" xfId="19067"/>
    <cellStyle name="Normal 6 2 2 3 2 2 3" xfId="19068"/>
    <cellStyle name="Normal 6 2 2 3 2 2 3 2" xfId="34603"/>
    <cellStyle name="Normal 6 2 2 3 2 2 4" xfId="19069"/>
    <cellStyle name="Normal 6 2 2 3 2 2 5" xfId="19070"/>
    <cellStyle name="Normal 6 2 2 3 2 3" xfId="19071"/>
    <cellStyle name="Normal 6 2 2 3 2 3 2" xfId="19072"/>
    <cellStyle name="Normal 6 2 2 3 2 3 3" xfId="19073"/>
    <cellStyle name="Normal 6 2 2 3 2 4" xfId="19074"/>
    <cellStyle name="Normal 6 2 2 3 2 4 2" xfId="33673"/>
    <cellStyle name="Normal 6 2 2 3 2 5" xfId="19075"/>
    <cellStyle name="Normal 6 2 2 3 2 6" xfId="19076"/>
    <cellStyle name="Normal 6 2 2 3 3" xfId="19077"/>
    <cellStyle name="Normal 6 2 2 3 3 2" xfId="19078"/>
    <cellStyle name="Normal 6 2 2 3 3 2 2" xfId="19079"/>
    <cellStyle name="Normal 6 2 2 3 3 2 3" xfId="19080"/>
    <cellStyle name="Normal 6 2 2 3 3 3" xfId="19081"/>
    <cellStyle name="Normal 6 2 2 3 3 3 2" xfId="34604"/>
    <cellStyle name="Normal 6 2 2 3 3 4" xfId="19082"/>
    <cellStyle name="Normal 6 2 2 3 3 5" xfId="19083"/>
    <cellStyle name="Normal 6 2 2 3 4" xfId="19084"/>
    <cellStyle name="Normal 6 2 2 3 4 2" xfId="19085"/>
    <cellStyle name="Normal 6 2 2 3 4 3" xfId="19086"/>
    <cellStyle name="Normal 6 2 2 3 5" xfId="19087"/>
    <cellStyle name="Normal 6 2 2 3 5 2" xfId="33672"/>
    <cellStyle name="Normal 6 2 2 3 6" xfId="19088"/>
    <cellStyle name="Normal 6 2 2 3 7" xfId="19089"/>
    <cellStyle name="Normal 6 2 2 4" xfId="19090"/>
    <cellStyle name="Normal 6 2 2 4 2" xfId="19091"/>
    <cellStyle name="Normal 6 2 2 4 2 2" xfId="19092"/>
    <cellStyle name="Normal 6 2 2 4 2 2 2" xfId="19093"/>
    <cellStyle name="Normal 6 2 2 4 2 2 2 2" xfId="19094"/>
    <cellStyle name="Normal 6 2 2 4 2 2 2 3" xfId="19095"/>
    <cellStyle name="Normal 6 2 2 4 2 2 3" xfId="19096"/>
    <cellStyle name="Normal 6 2 2 4 2 2 3 2" xfId="34292"/>
    <cellStyle name="Normal 6 2 2 4 2 2 4" xfId="19097"/>
    <cellStyle name="Normal 6 2 2 4 2 2 5" xfId="19098"/>
    <cellStyle name="Normal 6 2 2 4 2 3" xfId="19099"/>
    <cellStyle name="Normal 6 2 2 4 2 3 2" xfId="19100"/>
    <cellStyle name="Normal 6 2 2 4 2 3 3" xfId="19101"/>
    <cellStyle name="Normal 6 2 2 4 2 4" xfId="19102"/>
    <cellStyle name="Normal 6 2 2 4 2 4 2" xfId="33675"/>
    <cellStyle name="Normal 6 2 2 4 2 5" xfId="19103"/>
    <cellStyle name="Normal 6 2 2 4 2 6" xfId="19104"/>
    <cellStyle name="Normal 6 2 2 4 3" xfId="19105"/>
    <cellStyle name="Normal 6 2 2 4 3 2" xfId="19106"/>
    <cellStyle name="Normal 6 2 2 4 3 2 2" xfId="19107"/>
    <cellStyle name="Normal 6 2 2 4 3 2 3" xfId="19108"/>
    <cellStyle name="Normal 6 2 2 4 3 3" xfId="19109"/>
    <cellStyle name="Normal 6 2 2 4 3 3 2" xfId="34605"/>
    <cellStyle name="Normal 6 2 2 4 3 4" xfId="19110"/>
    <cellStyle name="Normal 6 2 2 4 3 5" xfId="19111"/>
    <cellStyle name="Normal 6 2 2 4 4" xfId="19112"/>
    <cellStyle name="Normal 6 2 2 4 4 2" xfId="19113"/>
    <cellStyle name="Normal 6 2 2 4 4 3" xfId="19114"/>
    <cellStyle name="Normal 6 2 2 4 5" xfId="19115"/>
    <cellStyle name="Normal 6 2 2 4 5 2" xfId="33674"/>
    <cellStyle name="Normal 6 2 2 4 6" xfId="19116"/>
    <cellStyle name="Normal 6 2 2 4 7" xfId="19117"/>
    <cellStyle name="Normal 6 2 2 5" xfId="19118"/>
    <cellStyle name="Normal 6 2 2 5 2" xfId="19119"/>
    <cellStyle name="Normal 6 2 2 5 2 2" xfId="19120"/>
    <cellStyle name="Normal 6 2 2 5 2 2 2" xfId="19121"/>
    <cellStyle name="Normal 6 2 2 5 2 2 2 2" xfId="19122"/>
    <cellStyle name="Normal 6 2 2 5 2 2 2 3" xfId="19123"/>
    <cellStyle name="Normal 6 2 2 5 2 2 3" xfId="19124"/>
    <cellStyle name="Normal 6 2 2 5 2 2 3 2" xfId="34606"/>
    <cellStyle name="Normal 6 2 2 5 2 2 4" xfId="19125"/>
    <cellStyle name="Normal 6 2 2 5 2 2 5" xfId="19126"/>
    <cellStyle name="Normal 6 2 2 5 2 3" xfId="19127"/>
    <cellStyle name="Normal 6 2 2 5 2 3 2" xfId="19128"/>
    <cellStyle name="Normal 6 2 2 5 2 3 3" xfId="19129"/>
    <cellStyle name="Normal 6 2 2 5 2 4" xfId="19130"/>
    <cellStyle name="Normal 6 2 2 5 2 4 2" xfId="33677"/>
    <cellStyle name="Normal 6 2 2 5 2 5" xfId="19131"/>
    <cellStyle name="Normal 6 2 2 5 2 6" xfId="19132"/>
    <cellStyle name="Normal 6 2 2 5 3" xfId="19133"/>
    <cellStyle name="Normal 6 2 2 5 3 2" xfId="19134"/>
    <cellStyle name="Normal 6 2 2 5 3 2 2" xfId="19135"/>
    <cellStyle name="Normal 6 2 2 5 3 2 3" xfId="19136"/>
    <cellStyle name="Normal 6 2 2 5 3 3" xfId="19137"/>
    <cellStyle name="Normal 6 2 2 5 3 3 2" xfId="34607"/>
    <cellStyle name="Normal 6 2 2 5 3 4" xfId="19138"/>
    <cellStyle name="Normal 6 2 2 5 3 5" xfId="19139"/>
    <cellStyle name="Normal 6 2 2 5 4" xfId="19140"/>
    <cellStyle name="Normal 6 2 2 5 4 2" xfId="19141"/>
    <cellStyle name="Normal 6 2 2 5 4 3" xfId="19142"/>
    <cellStyle name="Normal 6 2 2 5 5" xfId="19143"/>
    <cellStyle name="Normal 6 2 2 5 5 2" xfId="33676"/>
    <cellStyle name="Normal 6 2 2 5 6" xfId="19144"/>
    <cellStyle name="Normal 6 2 2 5 7" xfId="19145"/>
    <cellStyle name="Normal 6 2 2 6" xfId="19146"/>
    <cellStyle name="Normal 6 2 2 6 2" xfId="19147"/>
    <cellStyle name="Normal 6 2 2 6 2 2" xfId="19148"/>
    <cellStyle name="Normal 6 2 2 6 2 2 2" xfId="19149"/>
    <cellStyle name="Normal 6 2 2 6 2 2 3" xfId="19150"/>
    <cellStyle name="Normal 6 2 2 6 2 3" xfId="19151"/>
    <cellStyle name="Normal 6 2 2 6 2 3 2" xfId="35016"/>
    <cellStyle name="Normal 6 2 2 6 2 4" xfId="19152"/>
    <cellStyle name="Normal 6 2 2 6 2 5" xfId="19153"/>
    <cellStyle name="Normal 6 2 2 6 3" xfId="19154"/>
    <cellStyle name="Normal 6 2 2 6 3 2" xfId="19155"/>
    <cellStyle name="Normal 6 2 2 6 3 2 2" xfId="19156"/>
    <cellStyle name="Normal 6 2 2 6 3 2 3" xfId="19157"/>
    <cellStyle name="Normal 6 2 2 6 3 3" xfId="19158"/>
    <cellStyle name="Normal 6 2 2 6 3 3 2" xfId="34829"/>
    <cellStyle name="Normal 6 2 2 6 3 4" xfId="19159"/>
    <cellStyle name="Normal 6 2 2 6 3 5" xfId="19160"/>
    <cellStyle name="Normal 6 2 2 6 4" xfId="19161"/>
    <cellStyle name="Normal 6 2 2 6 4 2" xfId="19162"/>
    <cellStyle name="Normal 6 2 2 6 4 3" xfId="19163"/>
    <cellStyle name="Normal 6 2 2 6 5" xfId="19164"/>
    <cellStyle name="Normal 6 2 2 6 5 2" xfId="34028"/>
    <cellStyle name="Normal 6 2 2 6 6" xfId="19165"/>
    <cellStyle name="Normal 6 2 2 6 7" xfId="19166"/>
    <cellStyle name="Normal 6 2 2 7" xfId="19167"/>
    <cellStyle name="Normal 6 2 2 7 2" xfId="19168"/>
    <cellStyle name="Normal 6 2 2 7 3" xfId="19169"/>
    <cellStyle name="Normal 6 2 2 8" xfId="19170"/>
    <cellStyle name="Normal 6 2 2 8 2" xfId="32703"/>
    <cellStyle name="Normal 6 2 2 9" xfId="19171"/>
    <cellStyle name="Normal 6 2 20" xfId="19172"/>
    <cellStyle name="Normal 6 2 20 2" xfId="19173"/>
    <cellStyle name="Normal 6 2 20 2 2" xfId="19174"/>
    <cellStyle name="Normal 6 2 20 2 2 2" xfId="19175"/>
    <cellStyle name="Normal 6 2 20 2 2 3" xfId="19176"/>
    <cellStyle name="Normal 6 2 20 2 3" xfId="19177"/>
    <cellStyle name="Normal 6 2 20 2 3 2" xfId="34293"/>
    <cellStyle name="Normal 6 2 20 2 4" xfId="19178"/>
    <cellStyle name="Normal 6 2 20 2 5" xfId="19179"/>
    <cellStyle name="Normal 6 2 20 3" xfId="19180"/>
    <cellStyle name="Normal 6 2 20 3 2" xfId="19181"/>
    <cellStyle name="Normal 6 2 20 3 3" xfId="19182"/>
    <cellStyle name="Normal 6 2 20 4" xfId="19183"/>
    <cellStyle name="Normal 6 2 20 4 2" xfId="33678"/>
    <cellStyle name="Normal 6 2 20 5" xfId="19184"/>
    <cellStyle name="Normal 6 2 20 6" xfId="19185"/>
    <cellStyle name="Normal 6 2 21" xfId="19186"/>
    <cellStyle name="Normal 6 2 21 2" xfId="19187"/>
    <cellStyle name="Normal 6 2 21 2 2" xfId="19188"/>
    <cellStyle name="Normal 6 2 21 2 2 2" xfId="19189"/>
    <cellStyle name="Normal 6 2 21 2 2 3" xfId="19190"/>
    <cellStyle name="Normal 6 2 21 2 3" xfId="19191"/>
    <cellStyle name="Normal 6 2 21 2 3 2" xfId="34608"/>
    <cellStyle name="Normal 6 2 21 2 4" xfId="19192"/>
    <cellStyle name="Normal 6 2 21 2 5" xfId="19193"/>
    <cellStyle name="Normal 6 2 21 3" xfId="19194"/>
    <cellStyle name="Normal 6 2 21 3 2" xfId="19195"/>
    <cellStyle name="Normal 6 2 21 3 3" xfId="19196"/>
    <cellStyle name="Normal 6 2 21 4" xfId="19197"/>
    <cellStyle name="Normal 6 2 21 4 2" xfId="33679"/>
    <cellStyle name="Normal 6 2 21 5" xfId="19198"/>
    <cellStyle name="Normal 6 2 21 6" xfId="19199"/>
    <cellStyle name="Normal 6 2 22" xfId="19200"/>
    <cellStyle name="Normal 6 2 22 2" xfId="19201"/>
    <cellStyle name="Normal 6 2 22 2 2" xfId="19202"/>
    <cellStyle name="Normal 6 2 22 2 2 2" xfId="19203"/>
    <cellStyle name="Normal 6 2 22 2 2 3" xfId="19204"/>
    <cellStyle name="Normal 6 2 22 2 3" xfId="19205"/>
    <cellStyle name="Normal 6 2 22 2 3 2" xfId="34609"/>
    <cellStyle name="Normal 6 2 22 2 4" xfId="19206"/>
    <cellStyle name="Normal 6 2 22 2 5" xfId="19207"/>
    <cellStyle name="Normal 6 2 22 3" xfId="19208"/>
    <cellStyle name="Normal 6 2 22 3 2" xfId="19209"/>
    <cellStyle name="Normal 6 2 22 3 3" xfId="19210"/>
    <cellStyle name="Normal 6 2 22 4" xfId="19211"/>
    <cellStyle name="Normal 6 2 22 4 2" xfId="33680"/>
    <cellStyle name="Normal 6 2 22 5" xfId="19212"/>
    <cellStyle name="Normal 6 2 22 6" xfId="19213"/>
    <cellStyle name="Normal 6 2 23" xfId="19214"/>
    <cellStyle name="Normal 6 2 23 2" xfId="19215"/>
    <cellStyle name="Normal 6 2 23 2 2" xfId="19216"/>
    <cellStyle name="Normal 6 2 23 2 2 2" xfId="19217"/>
    <cellStyle name="Normal 6 2 23 2 2 3" xfId="19218"/>
    <cellStyle name="Normal 6 2 23 2 3" xfId="19219"/>
    <cellStyle name="Normal 6 2 23 2 3 2" xfId="34707"/>
    <cellStyle name="Normal 6 2 23 2 4" xfId="19220"/>
    <cellStyle name="Normal 6 2 23 2 5" xfId="19221"/>
    <cellStyle name="Normal 6 2 23 3" xfId="19222"/>
    <cellStyle name="Normal 6 2 23 3 2" xfId="19223"/>
    <cellStyle name="Normal 6 2 23 3 3" xfId="19224"/>
    <cellStyle name="Normal 6 2 23 4" xfId="19225"/>
    <cellStyle name="Normal 6 2 23 4 2" xfId="33681"/>
    <cellStyle name="Normal 6 2 23 5" xfId="19226"/>
    <cellStyle name="Normal 6 2 23 6" xfId="19227"/>
    <cellStyle name="Normal 6 2 24" xfId="19228"/>
    <cellStyle name="Normal 6 2 24 2" xfId="19229"/>
    <cellStyle name="Normal 6 2 24 2 2" xfId="19230"/>
    <cellStyle name="Normal 6 2 24 2 2 2" xfId="19231"/>
    <cellStyle name="Normal 6 2 24 2 2 3" xfId="19232"/>
    <cellStyle name="Normal 6 2 24 2 3" xfId="19233"/>
    <cellStyle name="Normal 6 2 24 2 3 2" xfId="34447"/>
    <cellStyle name="Normal 6 2 24 2 4" xfId="19234"/>
    <cellStyle name="Normal 6 2 24 2 5" xfId="19235"/>
    <cellStyle name="Normal 6 2 24 3" xfId="19236"/>
    <cellStyle name="Normal 6 2 24 3 2" xfId="19237"/>
    <cellStyle name="Normal 6 2 24 3 3" xfId="19238"/>
    <cellStyle name="Normal 6 2 24 4" xfId="19239"/>
    <cellStyle name="Normal 6 2 24 4 2" xfId="33682"/>
    <cellStyle name="Normal 6 2 24 5" xfId="19240"/>
    <cellStyle name="Normal 6 2 24 6" xfId="19241"/>
    <cellStyle name="Normal 6 2 25" xfId="19242"/>
    <cellStyle name="Normal 6 2 25 2" xfId="19243"/>
    <cellStyle name="Normal 6 2 25 2 2" xfId="19244"/>
    <cellStyle name="Normal 6 2 25 2 2 2" xfId="19245"/>
    <cellStyle name="Normal 6 2 25 2 2 3" xfId="19246"/>
    <cellStyle name="Normal 6 2 25 2 3" xfId="19247"/>
    <cellStyle name="Normal 6 2 25 2 3 2" xfId="34802"/>
    <cellStyle name="Normal 6 2 25 2 4" xfId="19248"/>
    <cellStyle name="Normal 6 2 25 2 5" xfId="19249"/>
    <cellStyle name="Normal 6 2 25 3" xfId="19250"/>
    <cellStyle name="Normal 6 2 25 3 2" xfId="19251"/>
    <cellStyle name="Normal 6 2 25 3 3" xfId="19252"/>
    <cellStyle name="Normal 6 2 25 4" xfId="19253"/>
    <cellStyle name="Normal 6 2 25 4 2" xfId="33683"/>
    <cellStyle name="Normal 6 2 25 5" xfId="19254"/>
    <cellStyle name="Normal 6 2 25 6" xfId="19255"/>
    <cellStyle name="Normal 6 2 26" xfId="19256"/>
    <cellStyle name="Normal 6 2 26 2" xfId="19257"/>
    <cellStyle name="Normal 6 2 26 2 2" xfId="19258"/>
    <cellStyle name="Normal 6 2 26 2 3" xfId="19259"/>
    <cellStyle name="Normal 6 2 26 3" xfId="19260"/>
    <cellStyle name="Normal 6 2 26 4" xfId="19261"/>
    <cellStyle name="Normal 6 2 26 5" xfId="19262"/>
    <cellStyle name="Normal 6 2 27" xfId="19263"/>
    <cellStyle name="Normal 6 2 27 2" xfId="19264"/>
    <cellStyle name="Normal 6 2 27 2 2" xfId="19265"/>
    <cellStyle name="Normal 6 2 27 2 3" xfId="19266"/>
    <cellStyle name="Normal 6 2 27 3" xfId="19267"/>
    <cellStyle name="Normal 6 2 27 3 2" xfId="34868"/>
    <cellStyle name="Normal 6 2 27 4" xfId="19268"/>
    <cellStyle name="Normal 6 2 27 5" xfId="19269"/>
    <cellStyle name="Normal 6 2 28" xfId="19270"/>
    <cellStyle name="Normal 6 2 28 2" xfId="19271"/>
    <cellStyle name="Normal 6 2 28 3" xfId="19272"/>
    <cellStyle name="Normal 6 2 29" xfId="19273"/>
    <cellStyle name="Normal 6 2 29 2" xfId="32702"/>
    <cellStyle name="Normal 6 2 3" xfId="19274"/>
    <cellStyle name="Normal 6 2 3 10" xfId="19275"/>
    <cellStyle name="Normal 6 2 3 11" xfId="19276"/>
    <cellStyle name="Normal 6 2 3 2" xfId="19277"/>
    <cellStyle name="Normal 6 2 3 2 2" xfId="19278"/>
    <cellStyle name="Normal 6 2 3 2 2 2" xfId="19279"/>
    <cellStyle name="Normal 6 2 3 2 2 2 2" xfId="19280"/>
    <cellStyle name="Normal 6 2 3 2 2 2 3" xfId="19281"/>
    <cellStyle name="Normal 6 2 3 2 2 3" xfId="19282"/>
    <cellStyle name="Normal 6 2 3 2 2 3 2" xfId="34877"/>
    <cellStyle name="Normal 6 2 3 2 2 4" xfId="19283"/>
    <cellStyle name="Normal 6 2 3 2 2 5" xfId="19284"/>
    <cellStyle name="Normal 6 2 3 2 3" xfId="19285"/>
    <cellStyle name="Normal 6 2 3 2 3 2" xfId="19286"/>
    <cellStyle name="Normal 6 2 3 2 3 2 2" xfId="19287"/>
    <cellStyle name="Normal 6 2 3 2 3 2 3" xfId="19288"/>
    <cellStyle name="Normal 6 2 3 2 3 3" xfId="19289"/>
    <cellStyle name="Normal 6 2 3 2 3 3 2" xfId="35144"/>
    <cellStyle name="Normal 6 2 3 2 3 4" xfId="19290"/>
    <cellStyle name="Normal 6 2 3 2 3 5" xfId="19291"/>
    <cellStyle name="Normal 6 2 3 2 4" xfId="19292"/>
    <cellStyle name="Normal 6 2 3 2 4 2" xfId="19293"/>
    <cellStyle name="Normal 6 2 3 2 4 3" xfId="19294"/>
    <cellStyle name="Normal 6 2 3 2 5" xfId="19295"/>
    <cellStyle name="Normal 6 2 3 2 5 2" xfId="33684"/>
    <cellStyle name="Normal 6 2 3 2 6" xfId="19296"/>
    <cellStyle name="Normal 6 2 3 2 7" xfId="19297"/>
    <cellStyle name="Normal 6 2 3 2 8" xfId="19298"/>
    <cellStyle name="Normal 6 2 3 3" xfId="19299"/>
    <cellStyle name="Normal 6 2 3 3 2" xfId="19300"/>
    <cellStyle name="Normal 6 2 3 3 2 2" xfId="19301"/>
    <cellStyle name="Normal 6 2 3 3 2 2 2" xfId="19302"/>
    <cellStyle name="Normal 6 2 3 3 2 2 3" xfId="19303"/>
    <cellStyle name="Normal 6 2 3 3 2 3" xfId="19304"/>
    <cellStyle name="Normal 6 2 3 3 2 3 2" xfId="34991"/>
    <cellStyle name="Normal 6 2 3 3 2 4" xfId="19305"/>
    <cellStyle name="Normal 6 2 3 3 2 5" xfId="19306"/>
    <cellStyle name="Normal 6 2 3 3 3" xfId="19307"/>
    <cellStyle name="Normal 6 2 3 3 3 2" xfId="19308"/>
    <cellStyle name="Normal 6 2 3 3 3 2 2" xfId="19309"/>
    <cellStyle name="Normal 6 2 3 3 3 2 3" xfId="19310"/>
    <cellStyle name="Normal 6 2 3 3 3 3" xfId="19311"/>
    <cellStyle name="Normal 6 2 3 3 3 3 2" xfId="34708"/>
    <cellStyle name="Normal 6 2 3 3 3 4" xfId="19312"/>
    <cellStyle name="Normal 6 2 3 3 3 5" xfId="19313"/>
    <cellStyle name="Normal 6 2 3 3 4" xfId="19314"/>
    <cellStyle name="Normal 6 2 3 3 4 2" xfId="19315"/>
    <cellStyle name="Normal 6 2 3 3 4 3" xfId="19316"/>
    <cellStyle name="Normal 6 2 3 3 5" xfId="19317"/>
    <cellStyle name="Normal 6 2 3 3 5 2" xfId="33977"/>
    <cellStyle name="Normal 6 2 3 3 6" xfId="19318"/>
    <cellStyle name="Normal 6 2 3 3 7" xfId="19319"/>
    <cellStyle name="Normal 6 2 3 3 8" xfId="19320"/>
    <cellStyle name="Normal 6 2 3 4" xfId="19321"/>
    <cellStyle name="Normal 6 2 3 4 2" xfId="19322"/>
    <cellStyle name="Normal 6 2 3 4 2 2" xfId="19323"/>
    <cellStyle name="Normal 6 2 3 4 2 2 2" xfId="19324"/>
    <cellStyle name="Normal 6 2 3 4 2 2 3" xfId="19325"/>
    <cellStyle name="Normal 6 2 3 4 2 3" xfId="19326"/>
    <cellStyle name="Normal 6 2 3 4 2 3 2" xfId="35306"/>
    <cellStyle name="Normal 6 2 3 4 2 4" xfId="19327"/>
    <cellStyle name="Normal 6 2 3 4 2 5" xfId="19328"/>
    <cellStyle name="Normal 6 2 3 4 3" xfId="19329"/>
    <cellStyle name="Normal 6 2 3 4 3 2" xfId="19330"/>
    <cellStyle name="Normal 6 2 3 4 3 3" xfId="19331"/>
    <cellStyle name="Normal 6 2 3 4 4" xfId="19332"/>
    <cellStyle name="Normal 6 2 3 4 4 2" xfId="34029"/>
    <cellStyle name="Normal 6 2 3 4 5" xfId="19333"/>
    <cellStyle name="Normal 6 2 3 4 6" xfId="19334"/>
    <cellStyle name="Normal 6 2 3 4 7" xfId="19335"/>
    <cellStyle name="Normal 6 2 3 5" xfId="19336"/>
    <cellStyle name="Normal 6 2 3 5 2" xfId="19337"/>
    <cellStyle name="Normal 6 2 3 5 2 2" xfId="19338"/>
    <cellStyle name="Normal 6 2 3 5 2 3" xfId="19339"/>
    <cellStyle name="Normal 6 2 3 5 3" xfId="19340"/>
    <cellStyle name="Normal 6 2 3 5 3 2" xfId="35230"/>
    <cellStyle name="Normal 6 2 3 5 4" xfId="19341"/>
    <cellStyle name="Normal 6 2 3 5 5" xfId="19342"/>
    <cellStyle name="Normal 6 2 3 5 6" xfId="19343"/>
    <cellStyle name="Normal 6 2 3 6" xfId="19344"/>
    <cellStyle name="Normal 6 2 3 6 2" xfId="19345"/>
    <cellStyle name="Normal 6 2 3 6 2 2" xfId="19346"/>
    <cellStyle name="Normal 6 2 3 6 2 3" xfId="19347"/>
    <cellStyle name="Normal 6 2 3 6 3" xfId="19348"/>
    <cellStyle name="Normal 6 2 3 6 3 2" xfId="35145"/>
    <cellStyle name="Normal 6 2 3 6 4" xfId="19349"/>
    <cellStyle name="Normal 6 2 3 6 5" xfId="19350"/>
    <cellStyle name="Normal 6 2 3 6 6" xfId="19351"/>
    <cellStyle name="Normal 6 2 3 7" xfId="19352"/>
    <cellStyle name="Normal 6 2 3 7 2" xfId="19353"/>
    <cellStyle name="Normal 6 2 3 7 3" xfId="19354"/>
    <cellStyle name="Normal 6 2 3 8" xfId="19355"/>
    <cellStyle name="Normal 6 2 3 8 2" xfId="32705"/>
    <cellStyle name="Normal 6 2 3 9" xfId="19356"/>
    <cellStyle name="Normal 6 2 30" xfId="19357"/>
    <cellStyle name="Normal 6 2 30 2" xfId="19358"/>
    <cellStyle name="Normal 6 2 31" xfId="19359"/>
    <cellStyle name="Normal 6 2 4" xfId="19360"/>
    <cellStyle name="Normal 6 2 4 10" xfId="19361"/>
    <cellStyle name="Normal 6 2 4 11" xfId="19362"/>
    <cellStyle name="Normal 6 2 4 2" xfId="19363"/>
    <cellStyle name="Normal 6 2 4 2 2" xfId="19364"/>
    <cellStyle name="Normal 6 2 4 2 2 2" xfId="19365"/>
    <cellStyle name="Normal 6 2 4 2 2 2 2" xfId="19366"/>
    <cellStyle name="Normal 6 2 4 2 2 2 3" xfId="19367"/>
    <cellStyle name="Normal 6 2 4 2 2 3" xfId="19368"/>
    <cellStyle name="Normal 6 2 4 2 2 3 2" xfId="34709"/>
    <cellStyle name="Normal 6 2 4 2 2 4" xfId="19369"/>
    <cellStyle name="Normal 6 2 4 2 2 5" xfId="19370"/>
    <cellStyle name="Normal 6 2 4 2 3" xfId="19371"/>
    <cellStyle name="Normal 6 2 4 2 3 2" xfId="19372"/>
    <cellStyle name="Normal 6 2 4 2 3 2 2" xfId="19373"/>
    <cellStyle name="Normal 6 2 4 2 3 2 3" xfId="19374"/>
    <cellStyle name="Normal 6 2 4 2 3 3" xfId="19375"/>
    <cellStyle name="Normal 6 2 4 2 3 3 2" xfId="35146"/>
    <cellStyle name="Normal 6 2 4 2 3 4" xfId="19376"/>
    <cellStyle name="Normal 6 2 4 2 3 5" xfId="19377"/>
    <cellStyle name="Normal 6 2 4 2 4" xfId="19378"/>
    <cellStyle name="Normal 6 2 4 2 4 2" xfId="19379"/>
    <cellStyle name="Normal 6 2 4 2 4 3" xfId="19380"/>
    <cellStyle name="Normal 6 2 4 2 5" xfId="19381"/>
    <cellStyle name="Normal 6 2 4 2 5 2" xfId="33685"/>
    <cellStyle name="Normal 6 2 4 2 6" xfId="19382"/>
    <cellStyle name="Normal 6 2 4 2 7" xfId="19383"/>
    <cellStyle name="Normal 6 2 4 2 8" xfId="19384"/>
    <cellStyle name="Normal 6 2 4 3" xfId="19385"/>
    <cellStyle name="Normal 6 2 4 3 2" xfId="19386"/>
    <cellStyle name="Normal 6 2 4 3 2 2" xfId="19387"/>
    <cellStyle name="Normal 6 2 4 3 2 2 2" xfId="19388"/>
    <cellStyle name="Normal 6 2 4 3 2 2 3" xfId="19389"/>
    <cellStyle name="Normal 6 2 4 3 2 3" xfId="19390"/>
    <cellStyle name="Normal 6 2 4 3 2 3 2" xfId="34992"/>
    <cellStyle name="Normal 6 2 4 3 2 4" xfId="19391"/>
    <cellStyle name="Normal 6 2 4 3 2 5" xfId="19392"/>
    <cellStyle name="Normal 6 2 4 3 3" xfId="19393"/>
    <cellStyle name="Normal 6 2 4 3 3 2" xfId="19394"/>
    <cellStyle name="Normal 6 2 4 3 3 2 2" xfId="19395"/>
    <cellStyle name="Normal 6 2 4 3 3 2 3" xfId="19396"/>
    <cellStyle name="Normal 6 2 4 3 3 3" xfId="19397"/>
    <cellStyle name="Normal 6 2 4 3 3 3 2" xfId="34479"/>
    <cellStyle name="Normal 6 2 4 3 3 4" xfId="19398"/>
    <cellStyle name="Normal 6 2 4 3 3 5" xfId="19399"/>
    <cellStyle name="Normal 6 2 4 3 4" xfId="19400"/>
    <cellStyle name="Normal 6 2 4 3 4 2" xfId="19401"/>
    <cellStyle name="Normal 6 2 4 3 4 3" xfId="19402"/>
    <cellStyle name="Normal 6 2 4 3 5" xfId="19403"/>
    <cellStyle name="Normal 6 2 4 3 5 2" xfId="33978"/>
    <cellStyle name="Normal 6 2 4 3 6" xfId="19404"/>
    <cellStyle name="Normal 6 2 4 3 7" xfId="19405"/>
    <cellStyle name="Normal 6 2 4 3 8" xfId="19406"/>
    <cellStyle name="Normal 6 2 4 4" xfId="19407"/>
    <cellStyle name="Normal 6 2 4 4 2" xfId="19408"/>
    <cellStyle name="Normal 6 2 4 4 2 2" xfId="19409"/>
    <cellStyle name="Normal 6 2 4 4 2 2 2" xfId="19410"/>
    <cellStyle name="Normal 6 2 4 4 2 2 3" xfId="19411"/>
    <cellStyle name="Normal 6 2 4 4 2 3" xfId="19412"/>
    <cellStyle name="Normal 6 2 4 4 2 3 2" xfId="35147"/>
    <cellStyle name="Normal 6 2 4 4 2 4" xfId="19413"/>
    <cellStyle name="Normal 6 2 4 4 2 5" xfId="19414"/>
    <cellStyle name="Normal 6 2 4 4 3" xfId="19415"/>
    <cellStyle name="Normal 6 2 4 4 3 2" xfId="19416"/>
    <cellStyle name="Normal 6 2 4 4 3 3" xfId="19417"/>
    <cellStyle name="Normal 6 2 4 4 4" xfId="19418"/>
    <cellStyle name="Normal 6 2 4 4 4 2" xfId="34030"/>
    <cellStyle name="Normal 6 2 4 4 5" xfId="19419"/>
    <cellStyle name="Normal 6 2 4 4 6" xfId="19420"/>
    <cellStyle name="Normal 6 2 4 4 7" xfId="19421"/>
    <cellStyle name="Normal 6 2 4 5" xfId="19422"/>
    <cellStyle name="Normal 6 2 4 5 2" xfId="19423"/>
    <cellStyle name="Normal 6 2 4 5 2 2" xfId="19424"/>
    <cellStyle name="Normal 6 2 4 5 2 3" xfId="19425"/>
    <cellStyle name="Normal 6 2 4 5 3" xfId="19426"/>
    <cellStyle name="Normal 6 2 4 5 3 2" xfId="35302"/>
    <cellStyle name="Normal 6 2 4 5 4" xfId="19427"/>
    <cellStyle name="Normal 6 2 4 5 5" xfId="19428"/>
    <cellStyle name="Normal 6 2 4 5 6" xfId="19429"/>
    <cellStyle name="Normal 6 2 4 6" xfId="19430"/>
    <cellStyle name="Normal 6 2 4 6 2" xfId="19431"/>
    <cellStyle name="Normal 6 2 4 6 2 2" xfId="19432"/>
    <cellStyle name="Normal 6 2 4 6 2 3" xfId="19433"/>
    <cellStyle name="Normal 6 2 4 6 3" xfId="19434"/>
    <cellStyle name="Normal 6 2 4 6 3 2" xfId="35229"/>
    <cellStyle name="Normal 6 2 4 6 4" xfId="19435"/>
    <cellStyle name="Normal 6 2 4 6 5" xfId="19436"/>
    <cellStyle name="Normal 6 2 4 6 6" xfId="19437"/>
    <cellStyle name="Normal 6 2 4 7" xfId="19438"/>
    <cellStyle name="Normal 6 2 4 7 2" xfId="19439"/>
    <cellStyle name="Normal 6 2 4 7 3" xfId="19440"/>
    <cellStyle name="Normal 6 2 4 8" xfId="19441"/>
    <cellStyle name="Normal 6 2 4 8 2" xfId="32706"/>
    <cellStyle name="Normal 6 2 4 9" xfId="19442"/>
    <cellStyle name="Normal 6 2 5" xfId="19443"/>
    <cellStyle name="Normal 6 2 5 10" xfId="19444"/>
    <cellStyle name="Normal 6 2 5 11" xfId="19445"/>
    <cellStyle name="Normal 6 2 5 2" xfId="19446"/>
    <cellStyle name="Normal 6 2 5 2 2" xfId="19447"/>
    <cellStyle name="Normal 6 2 5 2 2 2" xfId="19448"/>
    <cellStyle name="Normal 6 2 5 2 2 2 2" xfId="19449"/>
    <cellStyle name="Normal 6 2 5 2 2 2 3" xfId="19450"/>
    <cellStyle name="Normal 6 2 5 2 2 3" xfId="19451"/>
    <cellStyle name="Normal 6 2 5 2 2 3 2" xfId="34710"/>
    <cellStyle name="Normal 6 2 5 2 2 4" xfId="19452"/>
    <cellStyle name="Normal 6 2 5 2 2 5" xfId="19453"/>
    <cellStyle name="Normal 6 2 5 2 3" xfId="19454"/>
    <cellStyle name="Normal 6 2 5 2 3 2" xfId="19455"/>
    <cellStyle name="Normal 6 2 5 2 3 2 2" xfId="19456"/>
    <cellStyle name="Normal 6 2 5 2 3 2 3" xfId="19457"/>
    <cellStyle name="Normal 6 2 5 2 3 3" xfId="19458"/>
    <cellStyle name="Normal 6 2 5 2 3 3 2" xfId="35148"/>
    <cellStyle name="Normal 6 2 5 2 3 4" xfId="19459"/>
    <cellStyle name="Normal 6 2 5 2 3 5" xfId="19460"/>
    <cellStyle name="Normal 6 2 5 2 4" xfId="19461"/>
    <cellStyle name="Normal 6 2 5 2 4 2" xfId="19462"/>
    <cellStyle name="Normal 6 2 5 2 4 3" xfId="19463"/>
    <cellStyle name="Normal 6 2 5 2 5" xfId="19464"/>
    <cellStyle name="Normal 6 2 5 2 5 2" xfId="33686"/>
    <cellStyle name="Normal 6 2 5 2 6" xfId="19465"/>
    <cellStyle name="Normal 6 2 5 2 7" xfId="19466"/>
    <cellStyle name="Normal 6 2 5 2 8" xfId="19467"/>
    <cellStyle name="Normal 6 2 5 3" xfId="19468"/>
    <cellStyle name="Normal 6 2 5 3 2" xfId="19469"/>
    <cellStyle name="Normal 6 2 5 3 2 2" xfId="19470"/>
    <cellStyle name="Normal 6 2 5 3 2 2 2" xfId="19471"/>
    <cellStyle name="Normal 6 2 5 3 2 2 3" xfId="19472"/>
    <cellStyle name="Normal 6 2 5 3 2 3" xfId="19473"/>
    <cellStyle name="Normal 6 2 5 3 2 3 2" xfId="34993"/>
    <cellStyle name="Normal 6 2 5 3 2 4" xfId="19474"/>
    <cellStyle name="Normal 6 2 5 3 2 5" xfId="19475"/>
    <cellStyle name="Normal 6 2 5 3 3" xfId="19476"/>
    <cellStyle name="Normal 6 2 5 3 3 2" xfId="19477"/>
    <cellStyle name="Normal 6 2 5 3 3 2 2" xfId="19478"/>
    <cellStyle name="Normal 6 2 5 3 3 2 3" xfId="19479"/>
    <cellStyle name="Normal 6 2 5 3 3 3" xfId="19480"/>
    <cellStyle name="Normal 6 2 5 3 3 3 2" xfId="34801"/>
    <cellStyle name="Normal 6 2 5 3 3 4" xfId="19481"/>
    <cellStyle name="Normal 6 2 5 3 3 5" xfId="19482"/>
    <cellStyle name="Normal 6 2 5 3 4" xfId="19483"/>
    <cellStyle name="Normal 6 2 5 3 4 2" xfId="19484"/>
    <cellStyle name="Normal 6 2 5 3 4 3" xfId="19485"/>
    <cellStyle name="Normal 6 2 5 3 5" xfId="19486"/>
    <cellStyle name="Normal 6 2 5 3 5 2" xfId="33979"/>
    <cellStyle name="Normal 6 2 5 3 6" xfId="19487"/>
    <cellStyle name="Normal 6 2 5 3 7" xfId="19488"/>
    <cellStyle name="Normal 6 2 5 3 8" xfId="19489"/>
    <cellStyle name="Normal 6 2 5 4" xfId="19490"/>
    <cellStyle name="Normal 6 2 5 4 2" xfId="19491"/>
    <cellStyle name="Normal 6 2 5 4 2 2" xfId="19492"/>
    <cellStyle name="Normal 6 2 5 4 2 2 2" xfId="19493"/>
    <cellStyle name="Normal 6 2 5 4 2 2 3" xfId="19494"/>
    <cellStyle name="Normal 6 2 5 4 2 3" xfId="19495"/>
    <cellStyle name="Normal 6 2 5 4 2 3 2" xfId="35149"/>
    <cellStyle name="Normal 6 2 5 4 2 4" xfId="19496"/>
    <cellStyle name="Normal 6 2 5 4 2 5" xfId="19497"/>
    <cellStyle name="Normal 6 2 5 4 3" xfId="19498"/>
    <cellStyle name="Normal 6 2 5 4 3 2" xfId="19499"/>
    <cellStyle name="Normal 6 2 5 4 3 3" xfId="19500"/>
    <cellStyle name="Normal 6 2 5 4 4" xfId="19501"/>
    <cellStyle name="Normal 6 2 5 4 4 2" xfId="34031"/>
    <cellStyle name="Normal 6 2 5 4 5" xfId="19502"/>
    <cellStyle name="Normal 6 2 5 4 6" xfId="19503"/>
    <cellStyle name="Normal 6 2 5 4 7" xfId="19504"/>
    <cellStyle name="Normal 6 2 5 5" xfId="19505"/>
    <cellStyle name="Normal 6 2 5 5 2" xfId="19506"/>
    <cellStyle name="Normal 6 2 5 5 2 2" xfId="19507"/>
    <cellStyle name="Normal 6 2 5 5 2 3" xfId="19508"/>
    <cellStyle name="Normal 6 2 5 5 3" xfId="19509"/>
    <cellStyle name="Normal 6 2 5 5 3 2" xfId="35150"/>
    <cellStyle name="Normal 6 2 5 5 4" xfId="19510"/>
    <cellStyle name="Normal 6 2 5 5 5" xfId="19511"/>
    <cellStyle name="Normal 6 2 5 5 6" xfId="19512"/>
    <cellStyle name="Normal 6 2 5 6" xfId="19513"/>
    <cellStyle name="Normal 6 2 5 6 2" xfId="19514"/>
    <cellStyle name="Normal 6 2 5 6 2 2" xfId="19515"/>
    <cellStyle name="Normal 6 2 5 6 2 3" xfId="19516"/>
    <cellStyle name="Normal 6 2 5 6 3" xfId="19517"/>
    <cellStyle name="Normal 6 2 5 6 3 2" xfId="35151"/>
    <cellStyle name="Normal 6 2 5 6 4" xfId="19518"/>
    <cellStyle name="Normal 6 2 5 6 5" xfId="19519"/>
    <cellStyle name="Normal 6 2 5 6 6" xfId="19520"/>
    <cellStyle name="Normal 6 2 5 7" xfId="19521"/>
    <cellStyle name="Normal 6 2 5 7 2" xfId="19522"/>
    <cellStyle name="Normal 6 2 5 7 3" xfId="19523"/>
    <cellStyle name="Normal 6 2 5 8" xfId="19524"/>
    <cellStyle name="Normal 6 2 5 8 2" xfId="32707"/>
    <cellStyle name="Normal 6 2 5 9" xfId="19525"/>
    <cellStyle name="Normal 6 2 6" xfId="19526"/>
    <cellStyle name="Normal 6 2 6 10" xfId="19527"/>
    <cellStyle name="Normal 6 2 6 10 2" xfId="19528"/>
    <cellStyle name="Normal 6 2 6 10 2 2" xfId="19529"/>
    <cellStyle name="Normal 6 2 6 10 2 2 2" xfId="19530"/>
    <cellStyle name="Normal 6 2 6 10 2 2 3" xfId="19531"/>
    <cellStyle name="Normal 6 2 6 10 2 3" xfId="19532"/>
    <cellStyle name="Normal 6 2 6 10 2 3 2" xfId="32710"/>
    <cellStyle name="Normal 6 2 6 10 2 4" xfId="19533"/>
    <cellStyle name="Normal 6 2 6 10 2 5" xfId="19534"/>
    <cellStyle name="Normal 6 2 6 10 3" xfId="19535"/>
    <cellStyle name="Normal 6 2 6 10 3 2" xfId="19536"/>
    <cellStyle name="Normal 6 2 6 10 3 3" xfId="19537"/>
    <cellStyle name="Normal 6 2 6 10 4" xfId="19538"/>
    <cellStyle name="Normal 6 2 6 10 4 2" xfId="32709"/>
    <cellStyle name="Normal 6 2 6 10 5" xfId="19539"/>
    <cellStyle name="Normal 6 2 6 10 6" xfId="19540"/>
    <cellStyle name="Normal 6 2 6 11" xfId="19541"/>
    <cellStyle name="Normal 6 2 6 11 2" xfId="19542"/>
    <cellStyle name="Normal 6 2 6 11 2 2" xfId="19543"/>
    <cellStyle name="Normal 6 2 6 11 2 2 2" xfId="19544"/>
    <cellStyle name="Normal 6 2 6 11 2 2 3" xfId="19545"/>
    <cellStyle name="Normal 6 2 6 11 2 3" xfId="19546"/>
    <cellStyle name="Normal 6 2 6 11 2 3 2" xfId="32712"/>
    <cellStyle name="Normal 6 2 6 11 2 4" xfId="19547"/>
    <cellStyle name="Normal 6 2 6 11 2 5" xfId="19548"/>
    <cellStyle name="Normal 6 2 6 11 3" xfId="19549"/>
    <cellStyle name="Normal 6 2 6 11 3 2" xfId="19550"/>
    <cellStyle name="Normal 6 2 6 11 3 3" xfId="19551"/>
    <cellStyle name="Normal 6 2 6 11 4" xfId="19552"/>
    <cellStyle name="Normal 6 2 6 11 4 2" xfId="32711"/>
    <cellStyle name="Normal 6 2 6 11 5" xfId="19553"/>
    <cellStyle name="Normal 6 2 6 11 6" xfId="19554"/>
    <cellStyle name="Normal 6 2 6 12" xfId="19555"/>
    <cellStyle name="Normal 6 2 6 12 2" xfId="19556"/>
    <cellStyle name="Normal 6 2 6 12 2 2" xfId="19557"/>
    <cellStyle name="Normal 6 2 6 12 2 2 2" xfId="19558"/>
    <cellStyle name="Normal 6 2 6 12 2 2 3" xfId="19559"/>
    <cellStyle name="Normal 6 2 6 12 2 3" xfId="19560"/>
    <cellStyle name="Normal 6 2 6 12 2 3 2" xfId="32714"/>
    <cellStyle name="Normal 6 2 6 12 2 4" xfId="19561"/>
    <cellStyle name="Normal 6 2 6 12 2 5" xfId="19562"/>
    <cellStyle name="Normal 6 2 6 12 3" xfId="19563"/>
    <cellStyle name="Normal 6 2 6 12 3 2" xfId="19564"/>
    <cellStyle name="Normal 6 2 6 12 3 3" xfId="19565"/>
    <cellStyle name="Normal 6 2 6 12 4" xfId="19566"/>
    <cellStyle name="Normal 6 2 6 12 4 2" xfId="32713"/>
    <cellStyle name="Normal 6 2 6 12 5" xfId="19567"/>
    <cellStyle name="Normal 6 2 6 12 6" xfId="19568"/>
    <cellStyle name="Normal 6 2 6 13" xfId="19569"/>
    <cellStyle name="Normal 6 2 6 13 2" xfId="19570"/>
    <cellStyle name="Normal 6 2 6 13 2 2" xfId="19571"/>
    <cellStyle name="Normal 6 2 6 13 2 2 2" xfId="19572"/>
    <cellStyle name="Normal 6 2 6 13 2 2 3" xfId="19573"/>
    <cellStyle name="Normal 6 2 6 13 2 3" xfId="19574"/>
    <cellStyle name="Normal 6 2 6 13 2 3 2" xfId="32716"/>
    <cellStyle name="Normal 6 2 6 13 2 4" xfId="19575"/>
    <cellStyle name="Normal 6 2 6 13 2 5" xfId="19576"/>
    <cellStyle name="Normal 6 2 6 13 3" xfId="19577"/>
    <cellStyle name="Normal 6 2 6 13 3 2" xfId="19578"/>
    <cellStyle name="Normal 6 2 6 13 3 3" xfId="19579"/>
    <cellStyle name="Normal 6 2 6 13 4" xfId="19580"/>
    <cellStyle name="Normal 6 2 6 13 4 2" xfId="32715"/>
    <cellStyle name="Normal 6 2 6 13 5" xfId="19581"/>
    <cellStyle name="Normal 6 2 6 13 6" xfId="19582"/>
    <cellStyle name="Normal 6 2 6 14" xfId="19583"/>
    <cellStyle name="Normal 6 2 6 14 2" xfId="19584"/>
    <cellStyle name="Normal 6 2 6 14 2 2" xfId="19585"/>
    <cellStyle name="Normal 6 2 6 14 2 2 2" xfId="19586"/>
    <cellStyle name="Normal 6 2 6 14 2 2 3" xfId="19587"/>
    <cellStyle name="Normal 6 2 6 14 2 3" xfId="19588"/>
    <cellStyle name="Normal 6 2 6 14 2 3 2" xfId="32718"/>
    <cellStyle name="Normal 6 2 6 14 2 4" xfId="19589"/>
    <cellStyle name="Normal 6 2 6 14 2 5" xfId="19590"/>
    <cellStyle name="Normal 6 2 6 14 3" xfId="19591"/>
    <cellStyle name="Normal 6 2 6 14 3 2" xfId="19592"/>
    <cellStyle name="Normal 6 2 6 14 3 3" xfId="19593"/>
    <cellStyle name="Normal 6 2 6 14 4" xfId="19594"/>
    <cellStyle name="Normal 6 2 6 14 4 2" xfId="32717"/>
    <cellStyle name="Normal 6 2 6 14 5" xfId="19595"/>
    <cellStyle name="Normal 6 2 6 14 6" xfId="19596"/>
    <cellStyle name="Normal 6 2 6 15" xfId="19597"/>
    <cellStyle name="Normal 6 2 6 15 2" xfId="19598"/>
    <cellStyle name="Normal 6 2 6 15 2 2" xfId="19599"/>
    <cellStyle name="Normal 6 2 6 15 2 2 2" xfId="19600"/>
    <cellStyle name="Normal 6 2 6 15 2 2 3" xfId="19601"/>
    <cellStyle name="Normal 6 2 6 15 2 3" xfId="19602"/>
    <cellStyle name="Normal 6 2 6 15 2 3 2" xfId="32720"/>
    <cellStyle name="Normal 6 2 6 15 2 4" xfId="19603"/>
    <cellStyle name="Normal 6 2 6 15 2 5" xfId="19604"/>
    <cellStyle name="Normal 6 2 6 15 3" xfId="19605"/>
    <cellStyle name="Normal 6 2 6 15 3 2" xfId="19606"/>
    <cellStyle name="Normal 6 2 6 15 3 3" xfId="19607"/>
    <cellStyle name="Normal 6 2 6 15 4" xfId="19608"/>
    <cellStyle name="Normal 6 2 6 15 4 2" xfId="32719"/>
    <cellStyle name="Normal 6 2 6 15 5" xfId="19609"/>
    <cellStyle name="Normal 6 2 6 15 6" xfId="19610"/>
    <cellStyle name="Normal 6 2 6 16" xfId="19611"/>
    <cellStyle name="Normal 6 2 6 16 2" xfId="19612"/>
    <cellStyle name="Normal 6 2 6 16 2 2" xfId="19613"/>
    <cellStyle name="Normal 6 2 6 16 2 2 2" xfId="19614"/>
    <cellStyle name="Normal 6 2 6 16 2 2 3" xfId="19615"/>
    <cellStyle name="Normal 6 2 6 16 2 3" xfId="19616"/>
    <cellStyle name="Normal 6 2 6 16 2 3 2" xfId="32722"/>
    <cellStyle name="Normal 6 2 6 16 2 4" xfId="19617"/>
    <cellStyle name="Normal 6 2 6 16 2 5" xfId="19618"/>
    <cellStyle name="Normal 6 2 6 16 3" xfId="19619"/>
    <cellStyle name="Normal 6 2 6 16 3 2" xfId="19620"/>
    <cellStyle name="Normal 6 2 6 16 3 3" xfId="19621"/>
    <cellStyle name="Normal 6 2 6 16 4" xfId="19622"/>
    <cellStyle name="Normal 6 2 6 16 4 2" xfId="32721"/>
    <cellStyle name="Normal 6 2 6 16 5" xfId="19623"/>
    <cellStyle name="Normal 6 2 6 16 6" xfId="19624"/>
    <cellStyle name="Normal 6 2 6 17" xfId="19625"/>
    <cellStyle name="Normal 6 2 6 17 2" xfId="19626"/>
    <cellStyle name="Normal 6 2 6 17 2 2" xfId="19627"/>
    <cellStyle name="Normal 6 2 6 17 2 2 2" xfId="19628"/>
    <cellStyle name="Normal 6 2 6 17 2 2 3" xfId="19629"/>
    <cellStyle name="Normal 6 2 6 17 2 3" xfId="19630"/>
    <cellStyle name="Normal 6 2 6 17 2 3 2" xfId="32724"/>
    <cellStyle name="Normal 6 2 6 17 2 4" xfId="19631"/>
    <cellStyle name="Normal 6 2 6 17 2 5" xfId="19632"/>
    <cellStyle name="Normal 6 2 6 17 3" xfId="19633"/>
    <cellStyle name="Normal 6 2 6 17 3 2" xfId="19634"/>
    <cellStyle name="Normal 6 2 6 17 3 3" xfId="19635"/>
    <cellStyle name="Normal 6 2 6 17 4" xfId="19636"/>
    <cellStyle name="Normal 6 2 6 17 4 2" xfId="32723"/>
    <cellStyle name="Normal 6 2 6 17 5" xfId="19637"/>
    <cellStyle name="Normal 6 2 6 17 6" xfId="19638"/>
    <cellStyle name="Normal 6 2 6 18" xfId="19639"/>
    <cellStyle name="Normal 6 2 6 18 2" xfId="19640"/>
    <cellStyle name="Normal 6 2 6 18 2 2" xfId="19641"/>
    <cellStyle name="Normal 6 2 6 18 2 2 2" xfId="19642"/>
    <cellStyle name="Normal 6 2 6 18 2 2 3" xfId="19643"/>
    <cellStyle name="Normal 6 2 6 18 2 3" xfId="19644"/>
    <cellStyle name="Normal 6 2 6 18 2 3 2" xfId="32726"/>
    <cellStyle name="Normal 6 2 6 18 2 4" xfId="19645"/>
    <cellStyle name="Normal 6 2 6 18 2 5" xfId="19646"/>
    <cellStyle name="Normal 6 2 6 18 3" xfId="19647"/>
    <cellStyle name="Normal 6 2 6 18 3 2" xfId="19648"/>
    <cellStyle name="Normal 6 2 6 18 3 3" xfId="19649"/>
    <cellStyle name="Normal 6 2 6 18 4" xfId="19650"/>
    <cellStyle name="Normal 6 2 6 18 4 2" xfId="32725"/>
    <cellStyle name="Normal 6 2 6 18 5" xfId="19651"/>
    <cellStyle name="Normal 6 2 6 18 6" xfId="19652"/>
    <cellStyle name="Normal 6 2 6 19" xfId="19653"/>
    <cellStyle name="Normal 6 2 6 19 2" xfId="19654"/>
    <cellStyle name="Normal 6 2 6 19 2 2" xfId="19655"/>
    <cellStyle name="Normal 6 2 6 19 2 2 2" xfId="19656"/>
    <cellStyle name="Normal 6 2 6 19 2 2 3" xfId="19657"/>
    <cellStyle name="Normal 6 2 6 19 2 3" xfId="19658"/>
    <cellStyle name="Normal 6 2 6 19 2 3 2" xfId="32728"/>
    <cellStyle name="Normal 6 2 6 19 2 4" xfId="19659"/>
    <cellStyle name="Normal 6 2 6 19 2 5" xfId="19660"/>
    <cellStyle name="Normal 6 2 6 19 3" xfId="19661"/>
    <cellStyle name="Normal 6 2 6 19 3 2" xfId="19662"/>
    <cellStyle name="Normal 6 2 6 19 3 3" xfId="19663"/>
    <cellStyle name="Normal 6 2 6 19 4" xfId="19664"/>
    <cellStyle name="Normal 6 2 6 19 4 2" xfId="32727"/>
    <cellStyle name="Normal 6 2 6 19 5" xfId="19665"/>
    <cellStyle name="Normal 6 2 6 19 6" xfId="19666"/>
    <cellStyle name="Normal 6 2 6 2" xfId="19667"/>
    <cellStyle name="Normal 6 2 6 2 10" xfId="19668"/>
    <cellStyle name="Normal 6 2 6 2 10 2" xfId="19669"/>
    <cellStyle name="Normal 6 2 6 2 10 2 2" xfId="19670"/>
    <cellStyle name="Normal 6 2 6 2 10 2 3" xfId="19671"/>
    <cellStyle name="Normal 6 2 6 2 10 3" xfId="19672"/>
    <cellStyle name="Normal 6 2 6 2 10 3 2" xfId="32730"/>
    <cellStyle name="Normal 6 2 6 2 10 4" xfId="19673"/>
    <cellStyle name="Normal 6 2 6 2 10 5" xfId="19674"/>
    <cellStyle name="Normal 6 2 6 2 11" xfId="19675"/>
    <cellStyle name="Normal 6 2 6 2 11 2" xfId="19676"/>
    <cellStyle name="Normal 6 2 6 2 11 2 2" xfId="19677"/>
    <cellStyle name="Normal 6 2 6 2 11 2 3" xfId="19678"/>
    <cellStyle name="Normal 6 2 6 2 11 3" xfId="19679"/>
    <cellStyle name="Normal 6 2 6 2 11 3 2" xfId="32731"/>
    <cellStyle name="Normal 6 2 6 2 11 4" xfId="19680"/>
    <cellStyle name="Normal 6 2 6 2 11 5" xfId="19681"/>
    <cellStyle name="Normal 6 2 6 2 12" xfId="19682"/>
    <cellStyle name="Normal 6 2 6 2 12 2" xfId="19683"/>
    <cellStyle name="Normal 6 2 6 2 12 2 2" xfId="19684"/>
    <cellStyle name="Normal 6 2 6 2 12 2 3" xfId="19685"/>
    <cellStyle name="Normal 6 2 6 2 12 3" xfId="19686"/>
    <cellStyle name="Normal 6 2 6 2 12 3 2" xfId="32732"/>
    <cellStyle name="Normal 6 2 6 2 12 4" xfId="19687"/>
    <cellStyle name="Normal 6 2 6 2 12 5" xfId="19688"/>
    <cellStyle name="Normal 6 2 6 2 13" xfId="19689"/>
    <cellStyle name="Normal 6 2 6 2 13 2" xfId="19690"/>
    <cellStyle name="Normal 6 2 6 2 13 2 2" xfId="19691"/>
    <cellStyle name="Normal 6 2 6 2 13 2 3" xfId="19692"/>
    <cellStyle name="Normal 6 2 6 2 13 3" xfId="19693"/>
    <cellStyle name="Normal 6 2 6 2 13 3 2" xfId="32733"/>
    <cellStyle name="Normal 6 2 6 2 13 4" xfId="19694"/>
    <cellStyle name="Normal 6 2 6 2 13 5" xfId="19695"/>
    <cellStyle name="Normal 6 2 6 2 14" xfId="19696"/>
    <cellStyle name="Normal 6 2 6 2 14 2" xfId="19697"/>
    <cellStyle name="Normal 6 2 6 2 14 2 2" xfId="19698"/>
    <cellStyle name="Normal 6 2 6 2 14 2 3" xfId="19699"/>
    <cellStyle name="Normal 6 2 6 2 14 3" xfId="19700"/>
    <cellStyle name="Normal 6 2 6 2 14 3 2" xfId="32734"/>
    <cellStyle name="Normal 6 2 6 2 14 4" xfId="19701"/>
    <cellStyle name="Normal 6 2 6 2 14 5" xfId="19702"/>
    <cellStyle name="Normal 6 2 6 2 15" xfId="19703"/>
    <cellStyle name="Normal 6 2 6 2 15 2" xfId="19704"/>
    <cellStyle name="Normal 6 2 6 2 15 2 2" xfId="19705"/>
    <cellStyle name="Normal 6 2 6 2 15 2 3" xfId="19706"/>
    <cellStyle name="Normal 6 2 6 2 15 3" xfId="19707"/>
    <cellStyle name="Normal 6 2 6 2 15 3 2" xfId="32735"/>
    <cellStyle name="Normal 6 2 6 2 15 4" xfId="19708"/>
    <cellStyle name="Normal 6 2 6 2 15 5" xfId="19709"/>
    <cellStyle name="Normal 6 2 6 2 16" xfId="19710"/>
    <cellStyle name="Normal 6 2 6 2 16 2" xfId="19711"/>
    <cellStyle name="Normal 6 2 6 2 16 2 2" xfId="19712"/>
    <cellStyle name="Normal 6 2 6 2 16 2 3" xfId="19713"/>
    <cellStyle name="Normal 6 2 6 2 16 3" xfId="19714"/>
    <cellStyle name="Normal 6 2 6 2 16 3 2" xfId="32736"/>
    <cellStyle name="Normal 6 2 6 2 16 4" xfId="19715"/>
    <cellStyle name="Normal 6 2 6 2 16 5" xfId="19716"/>
    <cellStyle name="Normal 6 2 6 2 17" xfId="19717"/>
    <cellStyle name="Normal 6 2 6 2 17 2" xfId="19718"/>
    <cellStyle name="Normal 6 2 6 2 17 2 2" xfId="19719"/>
    <cellStyle name="Normal 6 2 6 2 17 2 3" xfId="19720"/>
    <cellStyle name="Normal 6 2 6 2 17 3" xfId="19721"/>
    <cellStyle name="Normal 6 2 6 2 17 3 2" xfId="32737"/>
    <cellStyle name="Normal 6 2 6 2 17 4" xfId="19722"/>
    <cellStyle name="Normal 6 2 6 2 17 5" xfId="19723"/>
    <cellStyle name="Normal 6 2 6 2 18" xfId="19724"/>
    <cellStyle name="Normal 6 2 6 2 18 2" xfId="19725"/>
    <cellStyle name="Normal 6 2 6 2 18 2 2" xfId="19726"/>
    <cellStyle name="Normal 6 2 6 2 18 2 3" xfId="19727"/>
    <cellStyle name="Normal 6 2 6 2 18 3" xfId="19728"/>
    <cellStyle name="Normal 6 2 6 2 18 3 2" xfId="32738"/>
    <cellStyle name="Normal 6 2 6 2 18 4" xfId="19729"/>
    <cellStyle name="Normal 6 2 6 2 18 5" xfId="19730"/>
    <cellStyle name="Normal 6 2 6 2 19" xfId="19731"/>
    <cellStyle name="Normal 6 2 6 2 19 2" xfId="19732"/>
    <cellStyle name="Normal 6 2 6 2 19 2 2" xfId="19733"/>
    <cellStyle name="Normal 6 2 6 2 19 2 3" xfId="19734"/>
    <cellStyle name="Normal 6 2 6 2 19 3" xfId="19735"/>
    <cellStyle name="Normal 6 2 6 2 19 3 2" xfId="32739"/>
    <cellStyle name="Normal 6 2 6 2 19 4" xfId="19736"/>
    <cellStyle name="Normal 6 2 6 2 19 5" xfId="19737"/>
    <cellStyle name="Normal 6 2 6 2 2" xfId="19738"/>
    <cellStyle name="Normal 6 2 6 2 2 2" xfId="19739"/>
    <cellStyle name="Normal 6 2 6 2 2 2 2" xfId="19740"/>
    <cellStyle name="Normal 6 2 6 2 2 2 3" xfId="19741"/>
    <cellStyle name="Normal 6 2 6 2 2 3" xfId="19742"/>
    <cellStyle name="Normal 6 2 6 2 2 3 2" xfId="32740"/>
    <cellStyle name="Normal 6 2 6 2 2 4" xfId="19743"/>
    <cellStyle name="Normal 6 2 6 2 2 5" xfId="19744"/>
    <cellStyle name="Normal 6 2 6 2 20" xfId="19745"/>
    <cellStyle name="Normal 6 2 6 2 20 2" xfId="19746"/>
    <cellStyle name="Normal 6 2 6 2 20 2 2" xfId="19747"/>
    <cellStyle name="Normal 6 2 6 2 20 2 3" xfId="19748"/>
    <cellStyle name="Normal 6 2 6 2 20 3" xfId="19749"/>
    <cellStyle name="Normal 6 2 6 2 20 3 2" xfId="35152"/>
    <cellStyle name="Normal 6 2 6 2 20 4" xfId="19750"/>
    <cellStyle name="Normal 6 2 6 2 20 5" xfId="19751"/>
    <cellStyle name="Normal 6 2 6 2 21" xfId="19752"/>
    <cellStyle name="Normal 6 2 6 2 21 2" xfId="19753"/>
    <cellStyle name="Normal 6 2 6 2 21 3" xfId="19754"/>
    <cellStyle name="Normal 6 2 6 2 22" xfId="19755"/>
    <cellStyle name="Normal 6 2 6 2 22 2" xfId="32729"/>
    <cellStyle name="Normal 6 2 6 2 23" xfId="19756"/>
    <cellStyle name="Normal 6 2 6 2 24" xfId="19757"/>
    <cellStyle name="Normal 6 2 6 2 25" xfId="19758"/>
    <cellStyle name="Normal 6 2 6 2 3" xfId="19759"/>
    <cellStyle name="Normal 6 2 6 2 3 2" xfId="19760"/>
    <cellStyle name="Normal 6 2 6 2 3 2 2" xfId="19761"/>
    <cellStyle name="Normal 6 2 6 2 3 2 3" xfId="19762"/>
    <cellStyle name="Normal 6 2 6 2 3 3" xfId="19763"/>
    <cellStyle name="Normal 6 2 6 2 3 3 2" xfId="32741"/>
    <cellStyle name="Normal 6 2 6 2 3 4" xfId="19764"/>
    <cellStyle name="Normal 6 2 6 2 3 5" xfId="19765"/>
    <cellStyle name="Normal 6 2 6 2 4" xfId="19766"/>
    <cellStyle name="Normal 6 2 6 2 4 2" xfId="19767"/>
    <cellStyle name="Normal 6 2 6 2 4 2 2" xfId="19768"/>
    <cellStyle name="Normal 6 2 6 2 4 2 3" xfId="19769"/>
    <cellStyle name="Normal 6 2 6 2 4 3" xfId="19770"/>
    <cellStyle name="Normal 6 2 6 2 4 3 2" xfId="32742"/>
    <cellStyle name="Normal 6 2 6 2 4 4" xfId="19771"/>
    <cellStyle name="Normal 6 2 6 2 4 5" xfId="19772"/>
    <cellStyle name="Normal 6 2 6 2 5" xfId="19773"/>
    <cellStyle name="Normal 6 2 6 2 5 2" xfId="19774"/>
    <cellStyle name="Normal 6 2 6 2 5 2 2" xfId="19775"/>
    <cellStyle name="Normal 6 2 6 2 5 2 3" xfId="19776"/>
    <cellStyle name="Normal 6 2 6 2 5 3" xfId="19777"/>
    <cellStyle name="Normal 6 2 6 2 5 3 2" xfId="32743"/>
    <cellStyle name="Normal 6 2 6 2 5 4" xfId="19778"/>
    <cellStyle name="Normal 6 2 6 2 5 5" xfId="19779"/>
    <cellStyle name="Normal 6 2 6 2 6" xfId="19780"/>
    <cellStyle name="Normal 6 2 6 2 6 2" xfId="19781"/>
    <cellStyle name="Normal 6 2 6 2 6 2 2" xfId="19782"/>
    <cellStyle name="Normal 6 2 6 2 6 2 3" xfId="19783"/>
    <cellStyle name="Normal 6 2 6 2 6 3" xfId="19784"/>
    <cellStyle name="Normal 6 2 6 2 6 3 2" xfId="32744"/>
    <cellStyle name="Normal 6 2 6 2 6 4" xfId="19785"/>
    <cellStyle name="Normal 6 2 6 2 6 5" xfId="19786"/>
    <cellStyle name="Normal 6 2 6 2 7" xfId="19787"/>
    <cellStyle name="Normal 6 2 6 2 7 2" xfId="19788"/>
    <cellStyle name="Normal 6 2 6 2 7 2 2" xfId="19789"/>
    <cellStyle name="Normal 6 2 6 2 7 2 3" xfId="19790"/>
    <cellStyle name="Normal 6 2 6 2 7 3" xfId="19791"/>
    <cellStyle name="Normal 6 2 6 2 7 3 2" xfId="32745"/>
    <cellStyle name="Normal 6 2 6 2 7 4" xfId="19792"/>
    <cellStyle name="Normal 6 2 6 2 7 5" xfId="19793"/>
    <cellStyle name="Normal 6 2 6 2 8" xfId="19794"/>
    <cellStyle name="Normal 6 2 6 2 8 2" xfId="19795"/>
    <cellStyle name="Normal 6 2 6 2 8 2 2" xfId="19796"/>
    <cellStyle name="Normal 6 2 6 2 8 2 3" xfId="19797"/>
    <cellStyle name="Normal 6 2 6 2 8 3" xfId="19798"/>
    <cellStyle name="Normal 6 2 6 2 8 3 2" xfId="32746"/>
    <cellStyle name="Normal 6 2 6 2 8 4" xfId="19799"/>
    <cellStyle name="Normal 6 2 6 2 8 5" xfId="19800"/>
    <cellStyle name="Normal 6 2 6 2 9" xfId="19801"/>
    <cellStyle name="Normal 6 2 6 2 9 2" xfId="19802"/>
    <cellStyle name="Normal 6 2 6 2 9 2 2" xfId="19803"/>
    <cellStyle name="Normal 6 2 6 2 9 2 3" xfId="19804"/>
    <cellStyle name="Normal 6 2 6 2 9 3" xfId="19805"/>
    <cellStyle name="Normal 6 2 6 2 9 3 2" xfId="32747"/>
    <cellStyle name="Normal 6 2 6 2 9 4" xfId="19806"/>
    <cellStyle name="Normal 6 2 6 2 9 5" xfId="19807"/>
    <cellStyle name="Normal 6 2 6 20" xfId="19808"/>
    <cellStyle name="Normal 6 2 6 20 2" xfId="19809"/>
    <cellStyle name="Normal 6 2 6 20 2 2" xfId="19810"/>
    <cellStyle name="Normal 6 2 6 20 2 2 2" xfId="19811"/>
    <cellStyle name="Normal 6 2 6 20 2 2 3" xfId="19812"/>
    <cellStyle name="Normal 6 2 6 20 2 3" xfId="19813"/>
    <cellStyle name="Normal 6 2 6 20 2 3 2" xfId="32749"/>
    <cellStyle name="Normal 6 2 6 20 2 4" xfId="19814"/>
    <cellStyle name="Normal 6 2 6 20 2 5" xfId="19815"/>
    <cellStyle name="Normal 6 2 6 20 3" xfId="19816"/>
    <cellStyle name="Normal 6 2 6 20 3 2" xfId="19817"/>
    <cellStyle name="Normal 6 2 6 20 3 3" xfId="19818"/>
    <cellStyle name="Normal 6 2 6 20 4" xfId="19819"/>
    <cellStyle name="Normal 6 2 6 20 4 2" xfId="32748"/>
    <cellStyle name="Normal 6 2 6 20 5" xfId="19820"/>
    <cellStyle name="Normal 6 2 6 20 6" xfId="19821"/>
    <cellStyle name="Normal 6 2 6 21" xfId="19822"/>
    <cellStyle name="Normal 6 2 6 21 2" xfId="19823"/>
    <cellStyle name="Normal 6 2 6 21 2 2" xfId="19824"/>
    <cellStyle name="Normal 6 2 6 21 2 2 2" xfId="19825"/>
    <cellStyle name="Normal 6 2 6 21 2 2 3" xfId="19826"/>
    <cellStyle name="Normal 6 2 6 21 2 3" xfId="19827"/>
    <cellStyle name="Normal 6 2 6 21 2 3 2" xfId="32751"/>
    <cellStyle name="Normal 6 2 6 21 2 4" xfId="19828"/>
    <cellStyle name="Normal 6 2 6 21 2 5" xfId="19829"/>
    <cellStyle name="Normal 6 2 6 21 3" xfId="19830"/>
    <cellStyle name="Normal 6 2 6 21 3 2" xfId="19831"/>
    <cellStyle name="Normal 6 2 6 21 3 3" xfId="19832"/>
    <cellStyle name="Normal 6 2 6 21 4" xfId="19833"/>
    <cellStyle name="Normal 6 2 6 21 4 2" xfId="32750"/>
    <cellStyle name="Normal 6 2 6 21 5" xfId="19834"/>
    <cellStyle name="Normal 6 2 6 21 6" xfId="19835"/>
    <cellStyle name="Normal 6 2 6 22" xfId="19836"/>
    <cellStyle name="Normal 6 2 6 22 2" xfId="19837"/>
    <cellStyle name="Normal 6 2 6 22 2 2" xfId="19838"/>
    <cellStyle name="Normal 6 2 6 22 2 2 2" xfId="19839"/>
    <cellStyle name="Normal 6 2 6 22 2 2 3" xfId="19840"/>
    <cellStyle name="Normal 6 2 6 22 2 3" xfId="19841"/>
    <cellStyle name="Normal 6 2 6 22 2 3 2" xfId="32753"/>
    <cellStyle name="Normal 6 2 6 22 2 4" xfId="19842"/>
    <cellStyle name="Normal 6 2 6 22 2 5" xfId="19843"/>
    <cellStyle name="Normal 6 2 6 22 3" xfId="19844"/>
    <cellStyle name="Normal 6 2 6 22 3 2" xfId="19845"/>
    <cellStyle name="Normal 6 2 6 22 3 3" xfId="19846"/>
    <cellStyle name="Normal 6 2 6 22 4" xfId="19847"/>
    <cellStyle name="Normal 6 2 6 22 4 2" xfId="32752"/>
    <cellStyle name="Normal 6 2 6 22 5" xfId="19848"/>
    <cellStyle name="Normal 6 2 6 22 6" xfId="19849"/>
    <cellStyle name="Normal 6 2 6 23" xfId="19850"/>
    <cellStyle name="Normal 6 2 6 23 2" xfId="19851"/>
    <cellStyle name="Normal 6 2 6 23 2 2" xfId="19852"/>
    <cellStyle name="Normal 6 2 6 23 2 3" xfId="19853"/>
    <cellStyle name="Normal 6 2 6 23 3" xfId="19854"/>
    <cellStyle name="Normal 6 2 6 23 3 2" xfId="33980"/>
    <cellStyle name="Normal 6 2 6 23 4" xfId="19855"/>
    <cellStyle name="Normal 6 2 6 23 5" xfId="19856"/>
    <cellStyle name="Normal 6 2 6 24" xfId="19857"/>
    <cellStyle name="Normal 6 2 6 24 2" xfId="19858"/>
    <cellStyle name="Normal 6 2 6 24 2 2" xfId="19859"/>
    <cellStyle name="Normal 6 2 6 24 2 3" xfId="19860"/>
    <cellStyle name="Normal 6 2 6 24 3" xfId="19861"/>
    <cellStyle name="Normal 6 2 6 24 3 2" xfId="34032"/>
    <cellStyle name="Normal 6 2 6 24 4" xfId="19862"/>
    <cellStyle name="Normal 6 2 6 24 5" xfId="19863"/>
    <cellStyle name="Normal 6 2 6 25" xfId="19864"/>
    <cellStyle name="Normal 6 2 6 25 2" xfId="19865"/>
    <cellStyle name="Normal 6 2 6 25 3" xfId="19866"/>
    <cellStyle name="Normal 6 2 6 26" xfId="19867"/>
    <cellStyle name="Normal 6 2 6 26 2" xfId="32708"/>
    <cellStyle name="Normal 6 2 6 27" xfId="19868"/>
    <cellStyle name="Normal 6 2 6 28" xfId="19869"/>
    <cellStyle name="Normal 6 2 6 29" xfId="19870"/>
    <cellStyle name="Normal 6 2 6 3" xfId="19871"/>
    <cellStyle name="Normal 6 2 6 3 2" xfId="19872"/>
    <cellStyle name="Normal 6 2 6 3 2 2" xfId="19873"/>
    <cellStyle name="Normal 6 2 6 3 2 2 2" xfId="19874"/>
    <cellStyle name="Normal 6 2 6 3 2 2 3" xfId="19875"/>
    <cellStyle name="Normal 6 2 6 3 2 3" xfId="19876"/>
    <cellStyle name="Normal 6 2 6 3 2 3 2" xfId="35153"/>
    <cellStyle name="Normal 6 2 6 3 2 4" xfId="19877"/>
    <cellStyle name="Normal 6 2 6 3 2 5" xfId="19878"/>
    <cellStyle name="Normal 6 2 6 3 3" xfId="19879"/>
    <cellStyle name="Normal 6 2 6 3 3 2" xfId="19880"/>
    <cellStyle name="Normal 6 2 6 3 3 3" xfId="19881"/>
    <cellStyle name="Normal 6 2 6 3 4" xfId="19882"/>
    <cellStyle name="Normal 6 2 6 3 4 2" xfId="32754"/>
    <cellStyle name="Normal 6 2 6 3 5" xfId="19883"/>
    <cellStyle name="Normal 6 2 6 3 6" xfId="19884"/>
    <cellStyle name="Normal 6 2 6 3 7" xfId="19885"/>
    <cellStyle name="Normal 6 2 6 4" xfId="19886"/>
    <cellStyle name="Normal 6 2 6 4 2" xfId="19887"/>
    <cellStyle name="Normal 6 2 6 4 2 2" xfId="19888"/>
    <cellStyle name="Normal 6 2 6 4 2 2 2" xfId="19889"/>
    <cellStyle name="Normal 6 2 6 4 2 2 3" xfId="19890"/>
    <cellStyle name="Normal 6 2 6 4 2 3" xfId="19891"/>
    <cellStyle name="Normal 6 2 6 4 2 3 2" xfId="35154"/>
    <cellStyle name="Normal 6 2 6 4 2 4" xfId="19892"/>
    <cellStyle name="Normal 6 2 6 4 2 5" xfId="19893"/>
    <cellStyle name="Normal 6 2 6 4 3" xfId="19894"/>
    <cellStyle name="Normal 6 2 6 4 3 2" xfId="19895"/>
    <cellStyle name="Normal 6 2 6 4 3 3" xfId="19896"/>
    <cellStyle name="Normal 6 2 6 4 4" xfId="19897"/>
    <cellStyle name="Normal 6 2 6 4 4 2" xfId="32755"/>
    <cellStyle name="Normal 6 2 6 4 5" xfId="19898"/>
    <cellStyle name="Normal 6 2 6 4 6" xfId="19899"/>
    <cellStyle name="Normal 6 2 6 4 7" xfId="19900"/>
    <cellStyle name="Normal 6 2 6 5" xfId="19901"/>
    <cellStyle name="Normal 6 2 6 5 2" xfId="19902"/>
    <cellStyle name="Normal 6 2 6 5 2 2" xfId="19903"/>
    <cellStyle name="Normal 6 2 6 5 2 2 2" xfId="19904"/>
    <cellStyle name="Normal 6 2 6 5 2 2 3" xfId="19905"/>
    <cellStyle name="Normal 6 2 6 5 2 3" xfId="19906"/>
    <cellStyle name="Normal 6 2 6 5 2 3 2" xfId="35155"/>
    <cellStyle name="Normal 6 2 6 5 2 4" xfId="19907"/>
    <cellStyle name="Normal 6 2 6 5 2 5" xfId="19908"/>
    <cellStyle name="Normal 6 2 6 5 3" xfId="19909"/>
    <cellStyle name="Normal 6 2 6 5 3 2" xfId="19910"/>
    <cellStyle name="Normal 6 2 6 5 3 3" xfId="19911"/>
    <cellStyle name="Normal 6 2 6 5 4" xfId="19912"/>
    <cellStyle name="Normal 6 2 6 5 4 2" xfId="32756"/>
    <cellStyle name="Normal 6 2 6 5 5" xfId="19913"/>
    <cellStyle name="Normal 6 2 6 5 6" xfId="19914"/>
    <cellStyle name="Normal 6 2 6 5 7" xfId="19915"/>
    <cellStyle name="Normal 6 2 6 6" xfId="19916"/>
    <cellStyle name="Normal 6 2 6 6 2" xfId="19917"/>
    <cellStyle name="Normal 6 2 6 6 2 2" xfId="19918"/>
    <cellStyle name="Normal 6 2 6 6 2 2 2" xfId="19919"/>
    <cellStyle name="Normal 6 2 6 6 2 2 3" xfId="19920"/>
    <cellStyle name="Normal 6 2 6 6 2 3" xfId="19921"/>
    <cellStyle name="Normal 6 2 6 6 2 3 2" xfId="35317"/>
    <cellStyle name="Normal 6 2 6 6 2 4" xfId="19922"/>
    <cellStyle name="Normal 6 2 6 6 2 5" xfId="19923"/>
    <cellStyle name="Normal 6 2 6 6 3" xfId="19924"/>
    <cellStyle name="Normal 6 2 6 6 3 2" xfId="19925"/>
    <cellStyle name="Normal 6 2 6 6 3 3" xfId="19926"/>
    <cellStyle name="Normal 6 2 6 6 4" xfId="19927"/>
    <cellStyle name="Normal 6 2 6 6 4 2" xfId="32757"/>
    <cellStyle name="Normal 6 2 6 6 5" xfId="19928"/>
    <cellStyle name="Normal 6 2 6 6 6" xfId="19929"/>
    <cellStyle name="Normal 6 2 6 6 7" xfId="19930"/>
    <cellStyle name="Normal 6 2 6 7" xfId="19931"/>
    <cellStyle name="Normal 6 2 6 7 2" xfId="19932"/>
    <cellStyle name="Normal 6 2 6 7 2 2" xfId="19933"/>
    <cellStyle name="Normal 6 2 6 7 2 3" xfId="19934"/>
    <cellStyle name="Normal 6 2 6 7 3" xfId="19935"/>
    <cellStyle name="Normal 6 2 6 7 3 2" xfId="32758"/>
    <cellStyle name="Normal 6 2 6 7 4" xfId="19936"/>
    <cellStyle name="Normal 6 2 6 7 5" xfId="19937"/>
    <cellStyle name="Normal 6 2 6 8" xfId="19938"/>
    <cellStyle name="Normal 6 2 6 8 2" xfId="19939"/>
    <cellStyle name="Normal 6 2 6 8 2 2" xfId="19940"/>
    <cellStyle name="Normal 6 2 6 8 2 2 2" xfId="19941"/>
    <cellStyle name="Normal 6 2 6 8 2 2 3" xfId="19942"/>
    <cellStyle name="Normal 6 2 6 8 2 3" xfId="19943"/>
    <cellStyle name="Normal 6 2 6 8 2 3 2" xfId="32760"/>
    <cellStyle name="Normal 6 2 6 8 2 4" xfId="19944"/>
    <cellStyle name="Normal 6 2 6 8 2 5" xfId="19945"/>
    <cellStyle name="Normal 6 2 6 8 3" xfId="19946"/>
    <cellStyle name="Normal 6 2 6 8 3 2" xfId="19947"/>
    <cellStyle name="Normal 6 2 6 8 3 3" xfId="19948"/>
    <cellStyle name="Normal 6 2 6 8 4" xfId="19949"/>
    <cellStyle name="Normal 6 2 6 8 4 2" xfId="32759"/>
    <cellStyle name="Normal 6 2 6 8 5" xfId="19950"/>
    <cellStyle name="Normal 6 2 6 8 6" xfId="19951"/>
    <cellStyle name="Normal 6 2 6 9" xfId="19952"/>
    <cellStyle name="Normal 6 2 6 9 2" xfId="19953"/>
    <cellStyle name="Normal 6 2 6 9 2 2" xfId="19954"/>
    <cellStyle name="Normal 6 2 6 9 2 2 2" xfId="19955"/>
    <cellStyle name="Normal 6 2 6 9 2 2 3" xfId="19956"/>
    <cellStyle name="Normal 6 2 6 9 2 3" xfId="19957"/>
    <cellStyle name="Normal 6 2 6 9 2 3 2" xfId="32762"/>
    <cellStyle name="Normal 6 2 6 9 2 4" xfId="19958"/>
    <cellStyle name="Normal 6 2 6 9 2 5" xfId="19959"/>
    <cellStyle name="Normal 6 2 6 9 3" xfId="19960"/>
    <cellStyle name="Normal 6 2 6 9 3 2" xfId="19961"/>
    <cellStyle name="Normal 6 2 6 9 3 3" xfId="19962"/>
    <cellStyle name="Normal 6 2 6 9 4" xfId="19963"/>
    <cellStyle name="Normal 6 2 6 9 4 2" xfId="32761"/>
    <cellStyle name="Normal 6 2 6 9 5" xfId="19964"/>
    <cellStyle name="Normal 6 2 6 9 6" xfId="19965"/>
    <cellStyle name="Normal 6 2 7" xfId="19966"/>
    <cellStyle name="Normal 6 2 7 10" xfId="19967"/>
    <cellStyle name="Normal 6 2 7 11" xfId="19968"/>
    <cellStyle name="Normal 6 2 7 2" xfId="19969"/>
    <cellStyle name="Normal 6 2 7 2 2" xfId="19970"/>
    <cellStyle name="Normal 6 2 7 2 2 2" xfId="19971"/>
    <cellStyle name="Normal 6 2 7 2 2 2 2" xfId="19972"/>
    <cellStyle name="Normal 6 2 7 2 2 2 3" xfId="19973"/>
    <cellStyle name="Normal 6 2 7 2 2 3" xfId="19974"/>
    <cellStyle name="Normal 6 2 7 2 2 3 2" xfId="34294"/>
    <cellStyle name="Normal 6 2 7 2 2 4" xfId="19975"/>
    <cellStyle name="Normal 6 2 7 2 2 5" xfId="19976"/>
    <cellStyle name="Normal 6 2 7 2 3" xfId="19977"/>
    <cellStyle name="Normal 6 2 7 2 3 2" xfId="19978"/>
    <cellStyle name="Normal 6 2 7 2 3 2 2" xfId="19979"/>
    <cellStyle name="Normal 6 2 7 2 3 2 3" xfId="19980"/>
    <cellStyle name="Normal 6 2 7 2 3 3" xfId="19981"/>
    <cellStyle name="Normal 6 2 7 2 3 3 2" xfId="35156"/>
    <cellStyle name="Normal 6 2 7 2 3 4" xfId="19982"/>
    <cellStyle name="Normal 6 2 7 2 3 5" xfId="19983"/>
    <cellStyle name="Normal 6 2 7 2 4" xfId="19984"/>
    <cellStyle name="Normal 6 2 7 2 4 2" xfId="19985"/>
    <cellStyle name="Normal 6 2 7 2 4 3" xfId="19986"/>
    <cellStyle name="Normal 6 2 7 2 5" xfId="19987"/>
    <cellStyle name="Normal 6 2 7 2 5 2" xfId="33688"/>
    <cellStyle name="Normal 6 2 7 2 6" xfId="19988"/>
    <cellStyle name="Normal 6 2 7 2 7" xfId="19989"/>
    <cellStyle name="Normal 6 2 7 2 8" xfId="19990"/>
    <cellStyle name="Normal 6 2 7 3" xfId="19991"/>
    <cellStyle name="Normal 6 2 7 3 2" xfId="19992"/>
    <cellStyle name="Normal 6 2 7 3 2 2" xfId="19993"/>
    <cellStyle name="Normal 6 2 7 3 2 2 2" xfId="19994"/>
    <cellStyle name="Normal 6 2 7 3 2 2 3" xfId="19995"/>
    <cellStyle name="Normal 6 2 7 3 2 3" xfId="19996"/>
    <cellStyle name="Normal 6 2 7 3 2 3 2" xfId="34994"/>
    <cellStyle name="Normal 6 2 7 3 2 4" xfId="19997"/>
    <cellStyle name="Normal 6 2 7 3 2 5" xfId="19998"/>
    <cellStyle name="Normal 6 2 7 3 3" xfId="19999"/>
    <cellStyle name="Normal 6 2 7 3 3 2" xfId="20000"/>
    <cellStyle name="Normal 6 2 7 3 3 2 2" xfId="20001"/>
    <cellStyle name="Normal 6 2 7 3 3 2 3" xfId="20002"/>
    <cellStyle name="Normal 6 2 7 3 3 3" xfId="20003"/>
    <cellStyle name="Normal 6 2 7 3 3 3 2" xfId="34610"/>
    <cellStyle name="Normal 6 2 7 3 3 4" xfId="20004"/>
    <cellStyle name="Normal 6 2 7 3 3 5" xfId="20005"/>
    <cellStyle name="Normal 6 2 7 3 4" xfId="20006"/>
    <cellStyle name="Normal 6 2 7 3 4 2" xfId="20007"/>
    <cellStyle name="Normal 6 2 7 3 4 3" xfId="20008"/>
    <cellStyle name="Normal 6 2 7 3 5" xfId="20009"/>
    <cellStyle name="Normal 6 2 7 3 5 2" xfId="33981"/>
    <cellStyle name="Normal 6 2 7 3 6" xfId="20010"/>
    <cellStyle name="Normal 6 2 7 3 7" xfId="20011"/>
    <cellStyle name="Normal 6 2 7 3 8" xfId="20012"/>
    <cellStyle name="Normal 6 2 7 4" xfId="20013"/>
    <cellStyle name="Normal 6 2 7 4 2" xfId="20014"/>
    <cellStyle name="Normal 6 2 7 4 2 2" xfId="20015"/>
    <cellStyle name="Normal 6 2 7 4 2 2 2" xfId="20016"/>
    <cellStyle name="Normal 6 2 7 4 2 2 3" xfId="20017"/>
    <cellStyle name="Normal 6 2 7 4 2 3" xfId="20018"/>
    <cellStyle name="Normal 6 2 7 4 2 3 2" xfId="35235"/>
    <cellStyle name="Normal 6 2 7 4 2 4" xfId="20019"/>
    <cellStyle name="Normal 6 2 7 4 2 5" xfId="20020"/>
    <cellStyle name="Normal 6 2 7 4 3" xfId="20021"/>
    <cellStyle name="Normal 6 2 7 4 3 2" xfId="20022"/>
    <cellStyle name="Normal 6 2 7 4 3 3" xfId="20023"/>
    <cellStyle name="Normal 6 2 7 4 4" xfId="20024"/>
    <cellStyle name="Normal 6 2 7 4 4 2" xfId="34092"/>
    <cellStyle name="Normal 6 2 7 4 5" xfId="20025"/>
    <cellStyle name="Normal 6 2 7 4 6" xfId="20026"/>
    <cellStyle name="Normal 6 2 7 4 7" xfId="20027"/>
    <cellStyle name="Normal 6 2 7 5" xfId="20028"/>
    <cellStyle name="Normal 6 2 7 5 2" xfId="20029"/>
    <cellStyle name="Normal 6 2 7 5 2 2" xfId="20030"/>
    <cellStyle name="Normal 6 2 7 5 2 3" xfId="20031"/>
    <cellStyle name="Normal 6 2 7 5 3" xfId="20032"/>
    <cellStyle name="Normal 6 2 7 5 3 2" xfId="35268"/>
    <cellStyle name="Normal 6 2 7 5 4" xfId="20033"/>
    <cellStyle name="Normal 6 2 7 5 5" xfId="20034"/>
    <cellStyle name="Normal 6 2 7 5 6" xfId="20035"/>
    <cellStyle name="Normal 6 2 7 6" xfId="20036"/>
    <cellStyle name="Normal 6 2 7 6 2" xfId="20037"/>
    <cellStyle name="Normal 6 2 7 6 2 2" xfId="20038"/>
    <cellStyle name="Normal 6 2 7 6 2 3" xfId="20039"/>
    <cellStyle name="Normal 6 2 7 6 3" xfId="20040"/>
    <cellStyle name="Normal 6 2 7 6 3 2" xfId="35157"/>
    <cellStyle name="Normal 6 2 7 6 4" xfId="20041"/>
    <cellStyle name="Normal 6 2 7 6 5" xfId="20042"/>
    <cellStyle name="Normal 6 2 7 6 6" xfId="20043"/>
    <cellStyle name="Normal 6 2 7 7" xfId="20044"/>
    <cellStyle name="Normal 6 2 7 7 2" xfId="20045"/>
    <cellStyle name="Normal 6 2 7 7 3" xfId="20046"/>
    <cellStyle name="Normal 6 2 7 8" xfId="20047"/>
    <cellStyle name="Normal 6 2 7 8 2" xfId="33687"/>
    <cellStyle name="Normal 6 2 7 9" xfId="20048"/>
    <cellStyle name="Normal 6 2 8" xfId="20049"/>
    <cellStyle name="Normal 6 2 8 10" xfId="20050"/>
    <cellStyle name="Normal 6 2 8 10 2" xfId="20051"/>
    <cellStyle name="Normal 6 2 8 10 3" xfId="20052"/>
    <cellStyle name="Normal 6 2 8 11" xfId="20053"/>
    <cellStyle name="Normal 6 2 8 11 2" xfId="33689"/>
    <cellStyle name="Normal 6 2 8 12" xfId="20054"/>
    <cellStyle name="Normal 6 2 8 13" xfId="20055"/>
    <cellStyle name="Normal 6 2 8 14" xfId="20056"/>
    <cellStyle name="Normal 6 2 8 2" xfId="20057"/>
    <cellStyle name="Normal 6 2 8 2 10" xfId="20058"/>
    <cellStyle name="Normal 6 2 8 2 11" xfId="20059"/>
    <cellStyle name="Normal 6 2 8 2 12" xfId="20060"/>
    <cellStyle name="Normal 6 2 8 2 2" xfId="20061"/>
    <cellStyle name="Normal 6 2 8 2 2 10" xfId="20062"/>
    <cellStyle name="Normal 6 2 8 2 2 11" xfId="20063"/>
    <cellStyle name="Normal 6 2 8 2 2 2" xfId="20064"/>
    <cellStyle name="Normal 6 2 8 2 2 2 2" xfId="20065"/>
    <cellStyle name="Normal 6 2 8 2 2 2 2 2" xfId="20066"/>
    <cellStyle name="Normal 6 2 8 2 2 2 2 2 2" xfId="20067"/>
    <cellStyle name="Normal 6 2 8 2 2 2 2 2 2 2" xfId="20068"/>
    <cellStyle name="Normal 6 2 8 2 2 2 2 2 2 2 2" xfId="20069"/>
    <cellStyle name="Normal 6 2 8 2 2 2 2 2 2 2 3" xfId="20070"/>
    <cellStyle name="Normal 6 2 8 2 2 2 2 2 2 3" xfId="20071"/>
    <cellStyle name="Normal 6 2 8 2 2 2 2 2 2 3 2" xfId="34850"/>
    <cellStyle name="Normal 6 2 8 2 2 2 2 2 2 4" xfId="20072"/>
    <cellStyle name="Normal 6 2 8 2 2 2 2 2 2 5" xfId="20073"/>
    <cellStyle name="Normal 6 2 8 2 2 2 2 2 3" xfId="20074"/>
    <cellStyle name="Normal 6 2 8 2 2 2 2 2 3 2" xfId="20075"/>
    <cellStyle name="Normal 6 2 8 2 2 2 2 2 3 3" xfId="20076"/>
    <cellStyle name="Normal 6 2 8 2 2 2 2 2 4" xfId="20077"/>
    <cellStyle name="Normal 6 2 8 2 2 2 2 2 4 2" xfId="33693"/>
    <cellStyle name="Normal 6 2 8 2 2 2 2 2 5" xfId="20078"/>
    <cellStyle name="Normal 6 2 8 2 2 2 2 2 6" xfId="20079"/>
    <cellStyle name="Normal 6 2 8 2 2 2 2 3" xfId="20080"/>
    <cellStyle name="Normal 6 2 8 2 2 2 2 3 2" xfId="20081"/>
    <cellStyle name="Normal 6 2 8 2 2 2 2 3 3" xfId="20082"/>
    <cellStyle name="Normal 6 2 8 2 2 2 2 4" xfId="20083"/>
    <cellStyle name="Normal 6 2 8 2 2 2 2 5" xfId="20084"/>
    <cellStyle name="Normal 6 2 8 2 2 2 2 6" xfId="20085"/>
    <cellStyle name="Normal 6 2 8 2 2 2 3" xfId="20086"/>
    <cellStyle name="Normal 6 2 8 2 2 2 3 2" xfId="20087"/>
    <cellStyle name="Normal 6 2 8 2 2 2 3 2 2" xfId="20088"/>
    <cellStyle name="Normal 6 2 8 2 2 2 3 2 2 2" xfId="20089"/>
    <cellStyle name="Normal 6 2 8 2 2 2 3 2 2 3" xfId="20090"/>
    <cellStyle name="Normal 6 2 8 2 2 2 3 2 3" xfId="20091"/>
    <cellStyle name="Normal 6 2 8 2 2 2 3 2 3 2" xfId="34711"/>
    <cellStyle name="Normal 6 2 8 2 2 2 3 2 4" xfId="20092"/>
    <cellStyle name="Normal 6 2 8 2 2 2 3 2 5" xfId="20093"/>
    <cellStyle name="Normal 6 2 8 2 2 2 3 3" xfId="20094"/>
    <cellStyle name="Normal 6 2 8 2 2 2 3 3 2" xfId="20095"/>
    <cellStyle name="Normal 6 2 8 2 2 2 3 3 3" xfId="20096"/>
    <cellStyle name="Normal 6 2 8 2 2 2 3 4" xfId="20097"/>
    <cellStyle name="Normal 6 2 8 2 2 2 3 4 2" xfId="33694"/>
    <cellStyle name="Normal 6 2 8 2 2 2 3 5" xfId="20098"/>
    <cellStyle name="Normal 6 2 8 2 2 2 3 6" xfId="20099"/>
    <cellStyle name="Normal 6 2 8 2 2 2 4" xfId="20100"/>
    <cellStyle name="Normal 6 2 8 2 2 2 4 2" xfId="20101"/>
    <cellStyle name="Normal 6 2 8 2 2 2 4 2 2" xfId="20102"/>
    <cellStyle name="Normal 6 2 8 2 2 2 4 2 3" xfId="20103"/>
    <cellStyle name="Normal 6 2 8 2 2 2 4 3" xfId="20104"/>
    <cellStyle name="Normal 6 2 8 2 2 2 4 3 2" xfId="34480"/>
    <cellStyle name="Normal 6 2 8 2 2 2 4 4" xfId="20105"/>
    <cellStyle name="Normal 6 2 8 2 2 2 4 5" xfId="20106"/>
    <cellStyle name="Normal 6 2 8 2 2 2 5" xfId="20107"/>
    <cellStyle name="Normal 6 2 8 2 2 2 5 2" xfId="20108"/>
    <cellStyle name="Normal 6 2 8 2 2 2 5 3" xfId="20109"/>
    <cellStyle name="Normal 6 2 8 2 2 2 6" xfId="20110"/>
    <cellStyle name="Normal 6 2 8 2 2 2 6 2" xfId="33692"/>
    <cellStyle name="Normal 6 2 8 2 2 2 7" xfId="20111"/>
    <cellStyle name="Normal 6 2 8 2 2 2 8" xfId="20112"/>
    <cellStyle name="Normal 6 2 8 2 2 3" xfId="20113"/>
    <cellStyle name="Normal 6 2 8 2 2 3 2" xfId="20114"/>
    <cellStyle name="Normal 6 2 8 2 2 3 2 2" xfId="20115"/>
    <cellStyle name="Normal 6 2 8 2 2 3 2 2 2" xfId="20116"/>
    <cellStyle name="Normal 6 2 8 2 2 3 2 2 3" xfId="20117"/>
    <cellStyle name="Normal 6 2 8 2 2 3 2 3" xfId="20118"/>
    <cellStyle name="Normal 6 2 8 2 2 3 2 3 2" xfId="34295"/>
    <cellStyle name="Normal 6 2 8 2 2 3 2 4" xfId="20119"/>
    <cellStyle name="Normal 6 2 8 2 2 3 2 5" xfId="20120"/>
    <cellStyle name="Normal 6 2 8 2 2 3 3" xfId="20121"/>
    <cellStyle name="Normal 6 2 8 2 2 3 3 2" xfId="20122"/>
    <cellStyle name="Normal 6 2 8 2 2 3 3 3" xfId="20123"/>
    <cellStyle name="Normal 6 2 8 2 2 3 4" xfId="20124"/>
    <cellStyle name="Normal 6 2 8 2 2 3 4 2" xfId="33695"/>
    <cellStyle name="Normal 6 2 8 2 2 3 5" xfId="20125"/>
    <cellStyle name="Normal 6 2 8 2 2 3 6" xfId="20126"/>
    <cellStyle name="Normal 6 2 8 2 2 4" xfId="20127"/>
    <cellStyle name="Normal 6 2 8 2 2 4 2" xfId="20128"/>
    <cellStyle name="Normal 6 2 8 2 2 4 2 2" xfId="20129"/>
    <cellStyle name="Normal 6 2 8 2 2 4 2 2 2" xfId="20130"/>
    <cellStyle name="Normal 6 2 8 2 2 4 2 2 3" xfId="20131"/>
    <cellStyle name="Normal 6 2 8 2 2 4 2 3" xfId="20132"/>
    <cellStyle name="Normal 6 2 8 2 2 4 2 4" xfId="20133"/>
    <cellStyle name="Normal 6 2 8 2 2 4 2 5" xfId="20134"/>
    <cellStyle name="Normal 6 2 8 2 2 4 3" xfId="20135"/>
    <cellStyle name="Normal 6 2 8 2 2 4 3 2" xfId="20136"/>
    <cellStyle name="Normal 6 2 8 2 2 4 3 2 2" xfId="20137"/>
    <cellStyle name="Normal 6 2 8 2 2 4 3 2 3" xfId="20138"/>
    <cellStyle name="Normal 6 2 8 2 2 4 3 3" xfId="20139"/>
    <cellStyle name="Normal 6 2 8 2 2 4 3 3 2" xfId="34869"/>
    <cellStyle name="Normal 6 2 8 2 2 4 3 4" xfId="20140"/>
    <cellStyle name="Normal 6 2 8 2 2 4 3 5" xfId="20141"/>
    <cellStyle name="Normal 6 2 8 2 2 4 4" xfId="20142"/>
    <cellStyle name="Normal 6 2 8 2 2 4 4 2" xfId="20143"/>
    <cellStyle name="Normal 6 2 8 2 2 4 4 3" xfId="20144"/>
    <cellStyle name="Normal 6 2 8 2 2 4 5" xfId="20145"/>
    <cellStyle name="Normal 6 2 8 2 2 4 5 2" xfId="33696"/>
    <cellStyle name="Normal 6 2 8 2 2 4 6" xfId="20146"/>
    <cellStyle name="Normal 6 2 8 2 2 4 7" xfId="20147"/>
    <cellStyle name="Normal 6 2 8 2 2 5" xfId="20148"/>
    <cellStyle name="Normal 6 2 8 2 2 5 2" xfId="20149"/>
    <cellStyle name="Normal 6 2 8 2 2 5 2 2" xfId="20150"/>
    <cellStyle name="Normal 6 2 8 2 2 5 2 3" xfId="20151"/>
    <cellStyle name="Normal 6 2 8 2 2 5 3" xfId="20152"/>
    <cellStyle name="Normal 6 2 8 2 2 5 4" xfId="20153"/>
    <cellStyle name="Normal 6 2 8 2 2 5 5" xfId="20154"/>
    <cellStyle name="Normal 6 2 8 2 2 6" xfId="20155"/>
    <cellStyle name="Normal 6 2 8 2 2 6 2" xfId="20156"/>
    <cellStyle name="Normal 6 2 8 2 2 6 2 2" xfId="20157"/>
    <cellStyle name="Normal 6 2 8 2 2 6 2 3" xfId="20158"/>
    <cellStyle name="Normal 6 2 8 2 2 6 3" xfId="20159"/>
    <cellStyle name="Normal 6 2 8 2 2 6 3 2" xfId="34712"/>
    <cellStyle name="Normal 6 2 8 2 2 6 4" xfId="20160"/>
    <cellStyle name="Normal 6 2 8 2 2 6 5" xfId="20161"/>
    <cellStyle name="Normal 6 2 8 2 2 7" xfId="20162"/>
    <cellStyle name="Normal 6 2 8 2 2 7 2" xfId="20163"/>
    <cellStyle name="Normal 6 2 8 2 2 7 3" xfId="20164"/>
    <cellStyle name="Normal 6 2 8 2 2 8" xfId="20165"/>
    <cellStyle name="Normal 6 2 8 2 2 8 2" xfId="33691"/>
    <cellStyle name="Normal 6 2 8 2 2 9" xfId="20166"/>
    <cellStyle name="Normal 6 2 8 2 3" xfId="20167"/>
    <cellStyle name="Normal 6 2 8 2 3 2" xfId="20168"/>
    <cellStyle name="Normal 6 2 8 2 3 2 2" xfId="20169"/>
    <cellStyle name="Normal 6 2 8 2 3 2 2 2" xfId="20170"/>
    <cellStyle name="Normal 6 2 8 2 3 2 2 2 2" xfId="20171"/>
    <cellStyle name="Normal 6 2 8 2 3 2 2 2 3" xfId="20172"/>
    <cellStyle name="Normal 6 2 8 2 3 2 2 3" xfId="20173"/>
    <cellStyle name="Normal 6 2 8 2 3 2 2 3 2" xfId="34611"/>
    <cellStyle name="Normal 6 2 8 2 3 2 2 4" xfId="20174"/>
    <cellStyle name="Normal 6 2 8 2 3 2 2 5" xfId="20175"/>
    <cellStyle name="Normal 6 2 8 2 3 2 3" xfId="20176"/>
    <cellStyle name="Normal 6 2 8 2 3 2 3 2" xfId="20177"/>
    <cellStyle name="Normal 6 2 8 2 3 2 3 3" xfId="20178"/>
    <cellStyle name="Normal 6 2 8 2 3 2 4" xfId="20179"/>
    <cellStyle name="Normal 6 2 8 2 3 2 4 2" xfId="33697"/>
    <cellStyle name="Normal 6 2 8 2 3 2 5" xfId="20180"/>
    <cellStyle name="Normal 6 2 8 2 3 2 6" xfId="20181"/>
    <cellStyle name="Normal 6 2 8 2 3 3" xfId="20182"/>
    <cellStyle name="Normal 6 2 8 2 3 3 2" xfId="20183"/>
    <cellStyle name="Normal 6 2 8 2 3 3 3" xfId="20184"/>
    <cellStyle name="Normal 6 2 8 2 3 4" xfId="20185"/>
    <cellStyle name="Normal 6 2 8 2 3 5" xfId="20186"/>
    <cellStyle name="Normal 6 2 8 2 3 6" xfId="20187"/>
    <cellStyle name="Normal 6 2 8 2 3 7" xfId="20188"/>
    <cellStyle name="Normal 6 2 8 2 4" xfId="20189"/>
    <cellStyle name="Normal 6 2 8 2 4 2" xfId="20190"/>
    <cellStyle name="Normal 6 2 8 2 4 2 2" xfId="20191"/>
    <cellStyle name="Normal 6 2 8 2 4 2 2 2" xfId="20192"/>
    <cellStyle name="Normal 6 2 8 2 4 2 2 3" xfId="20193"/>
    <cellStyle name="Normal 6 2 8 2 4 2 3" xfId="20194"/>
    <cellStyle name="Normal 6 2 8 2 4 2 3 2" xfId="34853"/>
    <cellStyle name="Normal 6 2 8 2 4 2 4" xfId="20195"/>
    <cellStyle name="Normal 6 2 8 2 4 2 5" xfId="20196"/>
    <cellStyle name="Normal 6 2 8 2 4 3" xfId="20197"/>
    <cellStyle name="Normal 6 2 8 2 4 3 2" xfId="20198"/>
    <cellStyle name="Normal 6 2 8 2 4 3 3" xfId="20199"/>
    <cellStyle name="Normal 6 2 8 2 4 4" xfId="20200"/>
    <cellStyle name="Normal 6 2 8 2 4 4 2" xfId="33698"/>
    <cellStyle name="Normal 6 2 8 2 4 5" xfId="20201"/>
    <cellStyle name="Normal 6 2 8 2 4 6" xfId="20202"/>
    <cellStyle name="Normal 6 2 8 2 5" xfId="20203"/>
    <cellStyle name="Normal 6 2 8 2 5 2" xfId="20204"/>
    <cellStyle name="Normal 6 2 8 2 5 2 2" xfId="20205"/>
    <cellStyle name="Normal 6 2 8 2 5 2 2 2" xfId="20206"/>
    <cellStyle name="Normal 6 2 8 2 5 2 2 2 2" xfId="20207"/>
    <cellStyle name="Normal 6 2 8 2 5 2 2 2 3" xfId="20208"/>
    <cellStyle name="Normal 6 2 8 2 5 2 2 3" xfId="20209"/>
    <cellStyle name="Normal 6 2 8 2 5 2 2 4" xfId="20210"/>
    <cellStyle name="Normal 6 2 8 2 5 2 2 5" xfId="20211"/>
    <cellStyle name="Normal 6 2 8 2 5 2 3" xfId="20212"/>
    <cellStyle name="Normal 6 2 8 2 5 2 3 2" xfId="20213"/>
    <cellStyle name="Normal 6 2 8 2 5 2 3 2 2" xfId="20214"/>
    <cellStyle name="Normal 6 2 8 2 5 2 3 2 3" xfId="20215"/>
    <cellStyle name="Normal 6 2 8 2 5 2 3 3" xfId="20216"/>
    <cellStyle name="Normal 6 2 8 2 5 2 3 3 2" xfId="34352"/>
    <cellStyle name="Normal 6 2 8 2 5 2 3 4" xfId="20217"/>
    <cellStyle name="Normal 6 2 8 2 5 2 3 5" xfId="20218"/>
    <cellStyle name="Normal 6 2 8 2 5 2 4" xfId="20219"/>
    <cellStyle name="Normal 6 2 8 2 5 2 4 2" xfId="20220"/>
    <cellStyle name="Normal 6 2 8 2 5 2 4 3" xfId="20221"/>
    <cellStyle name="Normal 6 2 8 2 5 2 5" xfId="20222"/>
    <cellStyle name="Normal 6 2 8 2 5 2 5 2" xfId="33699"/>
    <cellStyle name="Normal 6 2 8 2 5 2 6" xfId="20223"/>
    <cellStyle name="Normal 6 2 8 2 5 2 7" xfId="20224"/>
    <cellStyle name="Normal 6 2 8 2 5 3" xfId="20225"/>
    <cellStyle name="Normal 6 2 8 2 5 3 2" xfId="20226"/>
    <cellStyle name="Normal 6 2 8 2 5 3 2 2" xfId="20227"/>
    <cellStyle name="Normal 6 2 8 2 5 3 2 3" xfId="20228"/>
    <cellStyle name="Normal 6 2 8 2 5 3 3" xfId="20229"/>
    <cellStyle name="Normal 6 2 8 2 5 3 4" xfId="20230"/>
    <cellStyle name="Normal 6 2 8 2 5 3 5" xfId="20231"/>
    <cellStyle name="Normal 6 2 8 2 5 4" xfId="20232"/>
    <cellStyle name="Normal 6 2 8 2 5 4 2" xfId="20233"/>
    <cellStyle name="Normal 6 2 8 2 5 4 3" xfId="20234"/>
    <cellStyle name="Normal 6 2 8 2 5 5" xfId="20235"/>
    <cellStyle name="Normal 6 2 8 2 5 6" xfId="20236"/>
    <cellStyle name="Normal 6 2 8 2 5 7" xfId="20237"/>
    <cellStyle name="Normal 6 2 8 2 6" xfId="20238"/>
    <cellStyle name="Normal 6 2 8 2 6 2" xfId="20239"/>
    <cellStyle name="Normal 6 2 8 2 6 2 2" xfId="20240"/>
    <cellStyle name="Normal 6 2 8 2 6 2 2 2" xfId="20241"/>
    <cellStyle name="Normal 6 2 8 2 6 2 2 2 2" xfId="20242"/>
    <cellStyle name="Normal 6 2 8 2 6 2 2 2 3" xfId="20243"/>
    <cellStyle name="Normal 6 2 8 2 6 2 2 3" xfId="20244"/>
    <cellStyle name="Normal 6 2 8 2 6 2 2 3 2" xfId="34612"/>
    <cellStyle name="Normal 6 2 8 2 6 2 2 4" xfId="20245"/>
    <cellStyle name="Normal 6 2 8 2 6 2 2 5" xfId="20246"/>
    <cellStyle name="Normal 6 2 8 2 6 2 3" xfId="20247"/>
    <cellStyle name="Normal 6 2 8 2 6 2 3 2" xfId="20248"/>
    <cellStyle name="Normal 6 2 8 2 6 2 3 3" xfId="20249"/>
    <cellStyle name="Normal 6 2 8 2 6 2 4" xfId="20250"/>
    <cellStyle name="Normal 6 2 8 2 6 2 4 2" xfId="33700"/>
    <cellStyle name="Normal 6 2 8 2 6 2 5" xfId="20251"/>
    <cellStyle name="Normal 6 2 8 2 6 2 6" xfId="20252"/>
    <cellStyle name="Normal 6 2 8 2 6 3" xfId="20253"/>
    <cellStyle name="Normal 6 2 8 2 6 3 2" xfId="20254"/>
    <cellStyle name="Normal 6 2 8 2 6 3 3" xfId="20255"/>
    <cellStyle name="Normal 6 2 8 2 6 4" xfId="20256"/>
    <cellStyle name="Normal 6 2 8 2 6 5" xfId="20257"/>
    <cellStyle name="Normal 6 2 8 2 6 6" xfId="20258"/>
    <cellStyle name="Normal 6 2 8 2 7" xfId="20259"/>
    <cellStyle name="Normal 6 2 8 2 7 2" xfId="20260"/>
    <cellStyle name="Normal 6 2 8 2 7 2 2" xfId="20261"/>
    <cellStyle name="Normal 6 2 8 2 7 2 3" xfId="20262"/>
    <cellStyle name="Normal 6 2 8 2 7 3" xfId="20263"/>
    <cellStyle name="Normal 6 2 8 2 7 3 2" xfId="34296"/>
    <cellStyle name="Normal 6 2 8 2 7 4" xfId="20264"/>
    <cellStyle name="Normal 6 2 8 2 7 5" xfId="20265"/>
    <cellStyle name="Normal 6 2 8 2 8" xfId="20266"/>
    <cellStyle name="Normal 6 2 8 2 8 2" xfId="20267"/>
    <cellStyle name="Normal 6 2 8 2 8 3" xfId="20268"/>
    <cellStyle name="Normal 6 2 8 2 9" xfId="20269"/>
    <cellStyle name="Normal 6 2 8 2 9 2" xfId="33690"/>
    <cellStyle name="Normal 6 2 8 3" xfId="20270"/>
    <cellStyle name="Normal 6 2 8 3 2" xfId="20271"/>
    <cellStyle name="Normal 6 2 8 3 2 2" xfId="20272"/>
    <cellStyle name="Normal 6 2 8 3 2 2 2" xfId="20273"/>
    <cellStyle name="Normal 6 2 8 3 2 2 2 2" xfId="20274"/>
    <cellStyle name="Normal 6 2 8 3 2 2 2 3" xfId="20275"/>
    <cellStyle name="Normal 6 2 8 3 2 2 3" xfId="20276"/>
    <cellStyle name="Normal 6 2 8 3 2 2 3 2" xfId="34353"/>
    <cellStyle name="Normal 6 2 8 3 2 2 4" xfId="20277"/>
    <cellStyle name="Normal 6 2 8 3 2 2 5" xfId="20278"/>
    <cellStyle name="Normal 6 2 8 3 2 3" xfId="20279"/>
    <cellStyle name="Normal 6 2 8 3 2 3 2" xfId="20280"/>
    <cellStyle name="Normal 6 2 8 3 2 3 3" xfId="20281"/>
    <cellStyle name="Normal 6 2 8 3 2 4" xfId="20282"/>
    <cellStyle name="Normal 6 2 8 3 2 4 2" xfId="33702"/>
    <cellStyle name="Normal 6 2 8 3 2 5" xfId="20283"/>
    <cellStyle name="Normal 6 2 8 3 2 6" xfId="20284"/>
    <cellStyle name="Normal 6 2 8 3 3" xfId="20285"/>
    <cellStyle name="Normal 6 2 8 3 3 2" xfId="20286"/>
    <cellStyle name="Normal 6 2 8 3 3 2 2" xfId="20287"/>
    <cellStyle name="Normal 6 2 8 3 3 2 3" xfId="20288"/>
    <cellStyle name="Normal 6 2 8 3 3 3" xfId="20289"/>
    <cellStyle name="Normal 6 2 8 3 3 3 2" xfId="34481"/>
    <cellStyle name="Normal 6 2 8 3 3 4" xfId="20290"/>
    <cellStyle name="Normal 6 2 8 3 3 5" xfId="20291"/>
    <cellStyle name="Normal 6 2 8 3 4" xfId="20292"/>
    <cellStyle name="Normal 6 2 8 3 4 2" xfId="20293"/>
    <cellStyle name="Normal 6 2 8 3 4 3" xfId="20294"/>
    <cellStyle name="Normal 6 2 8 3 5" xfId="20295"/>
    <cellStyle name="Normal 6 2 8 3 5 2" xfId="33701"/>
    <cellStyle name="Normal 6 2 8 3 6" xfId="20296"/>
    <cellStyle name="Normal 6 2 8 3 7" xfId="20297"/>
    <cellStyle name="Normal 6 2 8 4" xfId="20298"/>
    <cellStyle name="Normal 6 2 8 4 2" xfId="20299"/>
    <cellStyle name="Normal 6 2 8 4 2 2" xfId="20300"/>
    <cellStyle name="Normal 6 2 8 4 2 2 2" xfId="20301"/>
    <cellStyle name="Normal 6 2 8 4 2 2 2 2" xfId="20302"/>
    <cellStyle name="Normal 6 2 8 4 2 2 2 2 2" xfId="20303"/>
    <cellStyle name="Normal 6 2 8 4 2 2 2 2 3" xfId="20304"/>
    <cellStyle name="Normal 6 2 8 4 2 2 2 3" xfId="20305"/>
    <cellStyle name="Normal 6 2 8 4 2 2 2 4" xfId="20306"/>
    <cellStyle name="Normal 6 2 8 4 2 2 2 5" xfId="20307"/>
    <cellStyle name="Normal 6 2 8 4 2 2 3" xfId="20308"/>
    <cellStyle name="Normal 6 2 8 4 2 2 3 2" xfId="20309"/>
    <cellStyle name="Normal 6 2 8 4 2 2 3 2 2" xfId="20310"/>
    <cellStyle name="Normal 6 2 8 4 2 2 3 2 3" xfId="20311"/>
    <cellStyle name="Normal 6 2 8 4 2 2 3 3" xfId="20312"/>
    <cellStyle name="Normal 6 2 8 4 2 2 3 3 2" xfId="34613"/>
    <cellStyle name="Normal 6 2 8 4 2 2 3 4" xfId="20313"/>
    <cellStyle name="Normal 6 2 8 4 2 2 3 5" xfId="20314"/>
    <cellStyle name="Normal 6 2 8 4 2 2 4" xfId="20315"/>
    <cellStyle name="Normal 6 2 8 4 2 2 4 2" xfId="20316"/>
    <cellStyle name="Normal 6 2 8 4 2 2 4 3" xfId="20317"/>
    <cellStyle name="Normal 6 2 8 4 2 2 5" xfId="20318"/>
    <cellStyle name="Normal 6 2 8 4 2 2 5 2" xfId="33704"/>
    <cellStyle name="Normal 6 2 8 4 2 2 6" xfId="20319"/>
    <cellStyle name="Normal 6 2 8 4 2 2 7" xfId="20320"/>
    <cellStyle name="Normal 6 2 8 4 2 3" xfId="20321"/>
    <cellStyle name="Normal 6 2 8 4 2 3 2" xfId="20322"/>
    <cellStyle name="Normal 6 2 8 4 2 3 2 2" xfId="20323"/>
    <cellStyle name="Normal 6 2 8 4 2 3 2 3" xfId="20324"/>
    <cellStyle name="Normal 6 2 8 4 2 3 3" xfId="20325"/>
    <cellStyle name="Normal 6 2 8 4 2 3 4" xfId="20326"/>
    <cellStyle name="Normal 6 2 8 4 2 3 5" xfId="20327"/>
    <cellStyle name="Normal 6 2 8 4 2 4" xfId="20328"/>
    <cellStyle name="Normal 6 2 8 4 2 4 2" xfId="20329"/>
    <cellStyle name="Normal 6 2 8 4 2 4 3" xfId="20330"/>
    <cellStyle name="Normal 6 2 8 4 2 5" xfId="20331"/>
    <cellStyle name="Normal 6 2 8 4 2 6" xfId="20332"/>
    <cellStyle name="Normal 6 2 8 4 2 7" xfId="20333"/>
    <cellStyle name="Normal 6 2 8 4 3" xfId="20334"/>
    <cellStyle name="Normal 6 2 8 4 3 2" xfId="20335"/>
    <cellStyle name="Normal 6 2 8 4 3 2 2" xfId="20336"/>
    <cellStyle name="Normal 6 2 8 4 3 2 3" xfId="20337"/>
    <cellStyle name="Normal 6 2 8 4 3 3" xfId="20338"/>
    <cellStyle name="Normal 6 2 8 4 3 4" xfId="20339"/>
    <cellStyle name="Normal 6 2 8 4 3 5" xfId="20340"/>
    <cellStyle name="Normal 6 2 8 4 4" xfId="20341"/>
    <cellStyle name="Normal 6 2 8 4 4 2" xfId="20342"/>
    <cellStyle name="Normal 6 2 8 4 4 2 2" xfId="20343"/>
    <cellStyle name="Normal 6 2 8 4 4 2 2 2" xfId="20344"/>
    <cellStyle name="Normal 6 2 8 4 4 2 2 2 2" xfId="20345"/>
    <cellStyle name="Normal 6 2 8 4 4 2 2 2 3" xfId="20346"/>
    <cellStyle name="Normal 6 2 8 4 4 2 2 3" xfId="20347"/>
    <cellStyle name="Normal 6 2 8 4 4 2 2 3 2" xfId="34614"/>
    <cellStyle name="Normal 6 2 8 4 4 2 2 4" xfId="20348"/>
    <cellStyle name="Normal 6 2 8 4 4 2 2 5" xfId="20349"/>
    <cellStyle name="Normal 6 2 8 4 4 2 3" xfId="20350"/>
    <cellStyle name="Normal 6 2 8 4 4 2 3 2" xfId="20351"/>
    <cellStyle name="Normal 6 2 8 4 4 2 3 3" xfId="20352"/>
    <cellStyle name="Normal 6 2 8 4 4 2 4" xfId="20353"/>
    <cellStyle name="Normal 6 2 8 4 4 2 4 2" xfId="33705"/>
    <cellStyle name="Normal 6 2 8 4 4 2 5" xfId="20354"/>
    <cellStyle name="Normal 6 2 8 4 4 2 6" xfId="20355"/>
    <cellStyle name="Normal 6 2 8 4 4 3" xfId="20356"/>
    <cellStyle name="Normal 6 2 8 4 4 3 2" xfId="20357"/>
    <cellStyle name="Normal 6 2 8 4 4 3 3" xfId="20358"/>
    <cellStyle name="Normal 6 2 8 4 4 4" xfId="20359"/>
    <cellStyle name="Normal 6 2 8 4 4 5" xfId="20360"/>
    <cellStyle name="Normal 6 2 8 4 4 6" xfId="20361"/>
    <cellStyle name="Normal 6 2 8 4 5" xfId="20362"/>
    <cellStyle name="Normal 6 2 8 4 5 2" xfId="20363"/>
    <cellStyle name="Normal 6 2 8 4 5 2 2" xfId="20364"/>
    <cellStyle name="Normal 6 2 8 4 5 2 3" xfId="20365"/>
    <cellStyle name="Normal 6 2 8 4 5 3" xfId="20366"/>
    <cellStyle name="Normal 6 2 8 4 5 3 2" xfId="34615"/>
    <cellStyle name="Normal 6 2 8 4 5 4" xfId="20367"/>
    <cellStyle name="Normal 6 2 8 4 5 5" xfId="20368"/>
    <cellStyle name="Normal 6 2 8 4 6" xfId="20369"/>
    <cellStyle name="Normal 6 2 8 4 6 2" xfId="20370"/>
    <cellStyle name="Normal 6 2 8 4 6 3" xfId="20371"/>
    <cellStyle name="Normal 6 2 8 4 7" xfId="20372"/>
    <cellStyle name="Normal 6 2 8 4 7 2" xfId="33703"/>
    <cellStyle name="Normal 6 2 8 4 8" xfId="20373"/>
    <cellStyle name="Normal 6 2 8 4 9" xfId="20374"/>
    <cellStyle name="Normal 6 2 8 5" xfId="20375"/>
    <cellStyle name="Normal 6 2 8 5 2" xfId="20376"/>
    <cellStyle name="Normal 6 2 8 5 2 2" xfId="20377"/>
    <cellStyle name="Normal 6 2 8 5 2 3" xfId="20378"/>
    <cellStyle name="Normal 6 2 8 5 3" xfId="20379"/>
    <cellStyle name="Normal 6 2 8 5 4" xfId="20380"/>
    <cellStyle name="Normal 6 2 8 5 5" xfId="20381"/>
    <cellStyle name="Normal 6 2 8 6" xfId="20382"/>
    <cellStyle name="Normal 6 2 8 6 2" xfId="20383"/>
    <cellStyle name="Normal 6 2 8 6 2 2" xfId="20384"/>
    <cellStyle name="Normal 6 2 8 6 2 2 2" xfId="20385"/>
    <cellStyle name="Normal 6 2 8 6 2 2 2 2" xfId="20386"/>
    <cellStyle name="Normal 6 2 8 6 2 2 2 2 2" xfId="20387"/>
    <cellStyle name="Normal 6 2 8 6 2 2 2 2 3" xfId="20388"/>
    <cellStyle name="Normal 6 2 8 6 2 2 2 3" xfId="20389"/>
    <cellStyle name="Normal 6 2 8 6 2 2 2 3 2" xfId="34354"/>
    <cellStyle name="Normal 6 2 8 6 2 2 2 4" xfId="20390"/>
    <cellStyle name="Normal 6 2 8 6 2 2 2 5" xfId="20391"/>
    <cellStyle name="Normal 6 2 8 6 2 2 3" xfId="20392"/>
    <cellStyle name="Normal 6 2 8 6 2 2 3 2" xfId="20393"/>
    <cellStyle name="Normal 6 2 8 6 2 2 3 3" xfId="20394"/>
    <cellStyle name="Normal 6 2 8 6 2 2 4" xfId="20395"/>
    <cellStyle name="Normal 6 2 8 6 2 2 4 2" xfId="33707"/>
    <cellStyle name="Normal 6 2 8 6 2 2 5" xfId="20396"/>
    <cellStyle name="Normal 6 2 8 6 2 2 6" xfId="20397"/>
    <cellStyle name="Normal 6 2 8 6 2 3" xfId="20398"/>
    <cellStyle name="Normal 6 2 8 6 2 3 2" xfId="20399"/>
    <cellStyle name="Normal 6 2 8 6 2 3 3" xfId="20400"/>
    <cellStyle name="Normal 6 2 8 6 2 4" xfId="20401"/>
    <cellStyle name="Normal 6 2 8 6 2 5" xfId="20402"/>
    <cellStyle name="Normal 6 2 8 6 2 6" xfId="20403"/>
    <cellStyle name="Normal 6 2 8 6 3" xfId="20404"/>
    <cellStyle name="Normal 6 2 8 6 3 2" xfId="20405"/>
    <cellStyle name="Normal 6 2 8 6 3 2 2" xfId="20406"/>
    <cellStyle name="Normal 6 2 8 6 3 2 2 2" xfId="20407"/>
    <cellStyle name="Normal 6 2 8 6 3 2 2 3" xfId="20408"/>
    <cellStyle name="Normal 6 2 8 6 3 2 3" xfId="20409"/>
    <cellStyle name="Normal 6 2 8 6 3 2 3 2" xfId="34355"/>
    <cellStyle name="Normal 6 2 8 6 3 2 4" xfId="20410"/>
    <cellStyle name="Normal 6 2 8 6 3 2 5" xfId="20411"/>
    <cellStyle name="Normal 6 2 8 6 3 3" xfId="20412"/>
    <cellStyle name="Normal 6 2 8 6 3 3 2" xfId="20413"/>
    <cellStyle name="Normal 6 2 8 6 3 3 3" xfId="20414"/>
    <cellStyle name="Normal 6 2 8 6 3 4" xfId="20415"/>
    <cellStyle name="Normal 6 2 8 6 3 4 2" xfId="33708"/>
    <cellStyle name="Normal 6 2 8 6 3 5" xfId="20416"/>
    <cellStyle name="Normal 6 2 8 6 3 6" xfId="20417"/>
    <cellStyle name="Normal 6 2 8 6 4" xfId="20418"/>
    <cellStyle name="Normal 6 2 8 6 4 2" xfId="20419"/>
    <cellStyle name="Normal 6 2 8 6 4 2 2" xfId="20420"/>
    <cellStyle name="Normal 6 2 8 6 4 2 3" xfId="20421"/>
    <cellStyle name="Normal 6 2 8 6 4 3" xfId="20422"/>
    <cellStyle name="Normal 6 2 8 6 4 3 2" xfId="34356"/>
    <cellStyle name="Normal 6 2 8 6 4 4" xfId="20423"/>
    <cellStyle name="Normal 6 2 8 6 4 5" xfId="20424"/>
    <cellStyle name="Normal 6 2 8 6 5" xfId="20425"/>
    <cellStyle name="Normal 6 2 8 6 5 2" xfId="20426"/>
    <cellStyle name="Normal 6 2 8 6 5 3" xfId="20427"/>
    <cellStyle name="Normal 6 2 8 6 6" xfId="20428"/>
    <cellStyle name="Normal 6 2 8 6 6 2" xfId="33706"/>
    <cellStyle name="Normal 6 2 8 6 7" xfId="20429"/>
    <cellStyle name="Normal 6 2 8 6 8" xfId="20430"/>
    <cellStyle name="Normal 6 2 8 7" xfId="20431"/>
    <cellStyle name="Normal 6 2 8 7 2" xfId="20432"/>
    <cellStyle name="Normal 6 2 8 7 2 2" xfId="20433"/>
    <cellStyle name="Normal 6 2 8 7 2 2 2" xfId="20434"/>
    <cellStyle name="Normal 6 2 8 7 2 2 3" xfId="20435"/>
    <cellStyle name="Normal 6 2 8 7 2 3" xfId="20436"/>
    <cellStyle name="Normal 6 2 8 7 2 4" xfId="20437"/>
    <cellStyle name="Normal 6 2 8 7 2 5" xfId="20438"/>
    <cellStyle name="Normal 6 2 8 7 3" xfId="20439"/>
    <cellStyle name="Normal 6 2 8 7 3 2" xfId="20440"/>
    <cellStyle name="Normal 6 2 8 7 3 2 2" xfId="20441"/>
    <cellStyle name="Normal 6 2 8 7 3 2 3" xfId="20442"/>
    <cellStyle name="Normal 6 2 8 7 3 3" xfId="20443"/>
    <cellStyle name="Normal 6 2 8 7 3 3 2" xfId="34870"/>
    <cellStyle name="Normal 6 2 8 7 3 4" xfId="20444"/>
    <cellStyle name="Normal 6 2 8 7 3 5" xfId="20445"/>
    <cellStyle name="Normal 6 2 8 7 4" xfId="20446"/>
    <cellStyle name="Normal 6 2 8 7 4 2" xfId="20447"/>
    <cellStyle name="Normal 6 2 8 7 4 3" xfId="20448"/>
    <cellStyle name="Normal 6 2 8 7 5" xfId="20449"/>
    <cellStyle name="Normal 6 2 8 7 5 2" xfId="33709"/>
    <cellStyle name="Normal 6 2 8 7 6" xfId="20450"/>
    <cellStyle name="Normal 6 2 8 7 7" xfId="20451"/>
    <cellStyle name="Normal 6 2 8 8" xfId="20452"/>
    <cellStyle name="Normal 6 2 8 8 2" xfId="20453"/>
    <cellStyle name="Normal 6 2 8 8 2 2" xfId="20454"/>
    <cellStyle name="Normal 6 2 8 8 2 3" xfId="20455"/>
    <cellStyle name="Normal 6 2 8 8 3" xfId="20456"/>
    <cellStyle name="Normal 6 2 8 8 4" xfId="20457"/>
    <cellStyle name="Normal 6 2 8 8 5" xfId="20458"/>
    <cellStyle name="Normal 6 2 8 9" xfId="20459"/>
    <cellStyle name="Normal 6 2 8 9 2" xfId="20460"/>
    <cellStyle name="Normal 6 2 8 9 2 2" xfId="20461"/>
    <cellStyle name="Normal 6 2 8 9 2 3" xfId="20462"/>
    <cellStyle name="Normal 6 2 8 9 3" xfId="20463"/>
    <cellStyle name="Normal 6 2 8 9 3 2" xfId="34925"/>
    <cellStyle name="Normal 6 2 8 9 4" xfId="20464"/>
    <cellStyle name="Normal 6 2 8 9 5" xfId="20465"/>
    <cellStyle name="Normal 6 2 9" xfId="20466"/>
    <cellStyle name="Normal 6 2 9 10" xfId="20467"/>
    <cellStyle name="Normal 6 2 9 10 2" xfId="20468"/>
    <cellStyle name="Normal 6 2 9 10 3" xfId="20469"/>
    <cellStyle name="Normal 6 2 9 11" xfId="20470"/>
    <cellStyle name="Normal 6 2 9 11 2" xfId="33710"/>
    <cellStyle name="Normal 6 2 9 12" xfId="20471"/>
    <cellStyle name="Normal 6 2 9 13" xfId="20472"/>
    <cellStyle name="Normal 6 2 9 14" xfId="20473"/>
    <cellStyle name="Normal 6 2 9 2" xfId="20474"/>
    <cellStyle name="Normal 6 2 9 2 2" xfId="20475"/>
    <cellStyle name="Normal 6 2 9 2 2 2" xfId="20476"/>
    <cellStyle name="Normal 6 2 9 2 2 2 2" xfId="20477"/>
    <cellStyle name="Normal 6 2 9 2 2 2 2 2" xfId="20478"/>
    <cellStyle name="Normal 6 2 9 2 2 2 2 2 2" xfId="20479"/>
    <cellStyle name="Normal 6 2 9 2 2 2 2 2 3" xfId="20480"/>
    <cellStyle name="Normal 6 2 9 2 2 2 2 3" xfId="20481"/>
    <cellStyle name="Normal 6 2 9 2 2 2 2 4" xfId="20482"/>
    <cellStyle name="Normal 6 2 9 2 2 2 2 5" xfId="20483"/>
    <cellStyle name="Normal 6 2 9 2 2 2 3" xfId="20484"/>
    <cellStyle name="Normal 6 2 9 2 2 2 3 2" xfId="20485"/>
    <cellStyle name="Normal 6 2 9 2 2 2 3 2 2" xfId="20486"/>
    <cellStyle name="Normal 6 2 9 2 2 2 3 2 3" xfId="20487"/>
    <cellStyle name="Normal 6 2 9 2 2 2 3 3" xfId="20488"/>
    <cellStyle name="Normal 6 2 9 2 2 2 3 3 2" xfId="34924"/>
    <cellStyle name="Normal 6 2 9 2 2 2 3 4" xfId="20489"/>
    <cellStyle name="Normal 6 2 9 2 2 2 3 5" xfId="20490"/>
    <cellStyle name="Normal 6 2 9 2 2 2 4" xfId="20491"/>
    <cellStyle name="Normal 6 2 9 2 2 2 4 2" xfId="20492"/>
    <cellStyle name="Normal 6 2 9 2 2 2 4 3" xfId="20493"/>
    <cellStyle name="Normal 6 2 9 2 2 2 5" xfId="20494"/>
    <cellStyle name="Normal 6 2 9 2 2 2 5 2" xfId="33711"/>
    <cellStyle name="Normal 6 2 9 2 2 2 6" xfId="20495"/>
    <cellStyle name="Normal 6 2 9 2 2 2 7" xfId="20496"/>
    <cellStyle name="Normal 6 2 9 2 2 3" xfId="20497"/>
    <cellStyle name="Normal 6 2 9 2 2 3 2" xfId="20498"/>
    <cellStyle name="Normal 6 2 9 2 2 3 2 2" xfId="20499"/>
    <cellStyle name="Normal 6 2 9 2 2 3 2 3" xfId="20500"/>
    <cellStyle name="Normal 6 2 9 2 2 3 3" xfId="20501"/>
    <cellStyle name="Normal 6 2 9 2 2 3 4" xfId="20502"/>
    <cellStyle name="Normal 6 2 9 2 2 3 5" xfId="20503"/>
    <cellStyle name="Normal 6 2 9 2 2 4" xfId="20504"/>
    <cellStyle name="Normal 6 2 9 2 2 4 2" xfId="20505"/>
    <cellStyle name="Normal 6 2 9 2 2 4 3" xfId="20506"/>
    <cellStyle name="Normal 6 2 9 2 2 5" xfId="20507"/>
    <cellStyle name="Normal 6 2 9 2 2 6" xfId="20508"/>
    <cellStyle name="Normal 6 2 9 2 2 7" xfId="20509"/>
    <cellStyle name="Normal 6 2 9 2 3" xfId="20510"/>
    <cellStyle name="Normal 6 2 9 2 3 2" xfId="20511"/>
    <cellStyle name="Normal 6 2 9 2 3 2 2" xfId="20512"/>
    <cellStyle name="Normal 6 2 9 2 3 2 3" xfId="20513"/>
    <cellStyle name="Normal 6 2 9 2 3 3" xfId="20514"/>
    <cellStyle name="Normal 6 2 9 2 3 4" xfId="20515"/>
    <cellStyle name="Normal 6 2 9 2 3 5" xfId="20516"/>
    <cellStyle name="Normal 6 2 9 2 4" xfId="20517"/>
    <cellStyle name="Normal 6 2 9 2 4 2" xfId="20518"/>
    <cellStyle name="Normal 6 2 9 2 4 2 2" xfId="20519"/>
    <cellStyle name="Normal 6 2 9 2 4 2 2 2" xfId="20520"/>
    <cellStyle name="Normal 6 2 9 2 4 2 2 2 2" xfId="20521"/>
    <cellStyle name="Normal 6 2 9 2 4 2 2 2 3" xfId="20522"/>
    <cellStyle name="Normal 6 2 9 2 4 2 2 3" xfId="20523"/>
    <cellStyle name="Normal 6 2 9 2 4 2 2 3 2" xfId="34357"/>
    <cellStyle name="Normal 6 2 9 2 4 2 2 4" xfId="20524"/>
    <cellStyle name="Normal 6 2 9 2 4 2 2 5" xfId="20525"/>
    <cellStyle name="Normal 6 2 9 2 4 2 3" xfId="20526"/>
    <cellStyle name="Normal 6 2 9 2 4 2 3 2" xfId="20527"/>
    <cellStyle name="Normal 6 2 9 2 4 2 3 3" xfId="20528"/>
    <cellStyle name="Normal 6 2 9 2 4 2 4" xfId="20529"/>
    <cellStyle name="Normal 6 2 9 2 4 2 4 2" xfId="33712"/>
    <cellStyle name="Normal 6 2 9 2 4 2 5" xfId="20530"/>
    <cellStyle name="Normal 6 2 9 2 4 2 6" xfId="20531"/>
    <cellStyle name="Normal 6 2 9 2 4 3" xfId="20532"/>
    <cellStyle name="Normal 6 2 9 2 4 3 2" xfId="20533"/>
    <cellStyle name="Normal 6 2 9 2 4 3 3" xfId="20534"/>
    <cellStyle name="Normal 6 2 9 2 4 4" xfId="20535"/>
    <cellStyle name="Normal 6 2 9 2 4 5" xfId="20536"/>
    <cellStyle name="Normal 6 2 9 2 4 6" xfId="20537"/>
    <cellStyle name="Normal 6 2 9 2 5" xfId="20538"/>
    <cellStyle name="Normal 6 2 9 2 5 2" xfId="20539"/>
    <cellStyle name="Normal 6 2 9 2 5 2 2" xfId="20540"/>
    <cellStyle name="Normal 6 2 9 2 5 2 2 2" xfId="20541"/>
    <cellStyle name="Normal 6 2 9 2 5 2 2 3" xfId="20542"/>
    <cellStyle name="Normal 6 2 9 2 5 2 3" xfId="20543"/>
    <cellStyle name="Normal 6 2 9 2 5 2 3 2" xfId="34358"/>
    <cellStyle name="Normal 6 2 9 2 5 2 4" xfId="20544"/>
    <cellStyle name="Normal 6 2 9 2 5 2 5" xfId="20545"/>
    <cellStyle name="Normal 6 2 9 2 5 3" xfId="20546"/>
    <cellStyle name="Normal 6 2 9 2 5 3 2" xfId="20547"/>
    <cellStyle name="Normal 6 2 9 2 5 3 3" xfId="20548"/>
    <cellStyle name="Normal 6 2 9 2 5 4" xfId="20549"/>
    <cellStyle name="Normal 6 2 9 2 5 4 2" xfId="33713"/>
    <cellStyle name="Normal 6 2 9 2 5 5" xfId="20550"/>
    <cellStyle name="Normal 6 2 9 2 5 6" xfId="20551"/>
    <cellStyle name="Normal 6 2 9 2 6" xfId="20552"/>
    <cellStyle name="Normal 6 2 9 2 6 2" xfId="20553"/>
    <cellStyle name="Normal 6 2 9 2 6 3" xfId="20554"/>
    <cellStyle name="Normal 6 2 9 2 7" xfId="20555"/>
    <cellStyle name="Normal 6 2 9 2 8" xfId="20556"/>
    <cellStyle name="Normal 6 2 9 2 9" xfId="20557"/>
    <cellStyle name="Normal 6 2 9 3" xfId="20558"/>
    <cellStyle name="Normal 6 2 9 3 2" xfId="20559"/>
    <cellStyle name="Normal 6 2 9 3 2 2" xfId="20560"/>
    <cellStyle name="Normal 6 2 9 3 2 2 2" xfId="20561"/>
    <cellStyle name="Normal 6 2 9 3 2 2 3" xfId="20562"/>
    <cellStyle name="Normal 6 2 9 3 2 3" xfId="20563"/>
    <cellStyle name="Normal 6 2 9 3 2 4" xfId="20564"/>
    <cellStyle name="Normal 6 2 9 3 2 5" xfId="20565"/>
    <cellStyle name="Normal 6 2 9 3 3" xfId="20566"/>
    <cellStyle name="Normal 6 2 9 3 3 2" xfId="20567"/>
    <cellStyle name="Normal 6 2 9 3 3 2 2" xfId="20568"/>
    <cellStyle name="Normal 6 2 9 3 3 2 3" xfId="20569"/>
    <cellStyle name="Normal 6 2 9 3 3 3" xfId="20570"/>
    <cellStyle name="Normal 6 2 9 3 3 3 2" xfId="34359"/>
    <cellStyle name="Normal 6 2 9 3 3 4" xfId="20571"/>
    <cellStyle name="Normal 6 2 9 3 3 5" xfId="20572"/>
    <cellStyle name="Normal 6 2 9 3 4" xfId="20573"/>
    <cellStyle name="Normal 6 2 9 3 4 2" xfId="20574"/>
    <cellStyle name="Normal 6 2 9 3 4 3" xfId="20575"/>
    <cellStyle name="Normal 6 2 9 3 5" xfId="20576"/>
    <cellStyle name="Normal 6 2 9 3 5 2" xfId="33714"/>
    <cellStyle name="Normal 6 2 9 3 6" xfId="20577"/>
    <cellStyle name="Normal 6 2 9 3 7" xfId="20578"/>
    <cellStyle name="Normal 6 2 9 4" xfId="20579"/>
    <cellStyle name="Normal 6 2 9 4 2" xfId="20580"/>
    <cellStyle name="Normal 6 2 9 4 2 2" xfId="20581"/>
    <cellStyle name="Normal 6 2 9 4 2 3" xfId="20582"/>
    <cellStyle name="Normal 6 2 9 4 3" xfId="20583"/>
    <cellStyle name="Normal 6 2 9 4 4" xfId="20584"/>
    <cellStyle name="Normal 6 2 9 4 5" xfId="20585"/>
    <cellStyle name="Normal 6 2 9 5" xfId="20586"/>
    <cellStyle name="Normal 6 2 9 5 2" xfId="20587"/>
    <cellStyle name="Normal 6 2 9 5 2 2" xfId="20588"/>
    <cellStyle name="Normal 6 2 9 5 2 2 2" xfId="20589"/>
    <cellStyle name="Normal 6 2 9 5 2 2 2 2" xfId="20590"/>
    <cellStyle name="Normal 6 2 9 5 2 2 2 2 2" xfId="20591"/>
    <cellStyle name="Normal 6 2 9 5 2 2 2 2 3" xfId="20592"/>
    <cellStyle name="Normal 6 2 9 5 2 2 2 3" xfId="20593"/>
    <cellStyle name="Normal 6 2 9 5 2 2 2 3 2" xfId="34360"/>
    <cellStyle name="Normal 6 2 9 5 2 2 2 4" xfId="20594"/>
    <cellStyle name="Normal 6 2 9 5 2 2 2 5" xfId="20595"/>
    <cellStyle name="Normal 6 2 9 5 2 2 3" xfId="20596"/>
    <cellStyle name="Normal 6 2 9 5 2 2 3 2" xfId="20597"/>
    <cellStyle name="Normal 6 2 9 5 2 2 3 3" xfId="20598"/>
    <cellStyle name="Normal 6 2 9 5 2 2 4" xfId="20599"/>
    <cellStyle name="Normal 6 2 9 5 2 2 4 2" xfId="33716"/>
    <cellStyle name="Normal 6 2 9 5 2 2 5" xfId="20600"/>
    <cellStyle name="Normal 6 2 9 5 2 2 6" xfId="20601"/>
    <cellStyle name="Normal 6 2 9 5 2 3" xfId="20602"/>
    <cellStyle name="Normal 6 2 9 5 2 3 2" xfId="20603"/>
    <cellStyle name="Normal 6 2 9 5 2 3 3" xfId="20604"/>
    <cellStyle name="Normal 6 2 9 5 2 4" xfId="20605"/>
    <cellStyle name="Normal 6 2 9 5 2 5" xfId="20606"/>
    <cellStyle name="Normal 6 2 9 5 2 6" xfId="20607"/>
    <cellStyle name="Normal 6 2 9 5 3" xfId="20608"/>
    <cellStyle name="Normal 6 2 9 5 3 2" xfId="20609"/>
    <cellStyle name="Normal 6 2 9 5 3 2 2" xfId="20610"/>
    <cellStyle name="Normal 6 2 9 5 3 2 2 2" xfId="20611"/>
    <cellStyle name="Normal 6 2 9 5 3 2 2 3" xfId="20612"/>
    <cellStyle name="Normal 6 2 9 5 3 2 3" xfId="20613"/>
    <cellStyle name="Normal 6 2 9 5 3 2 3 2" xfId="34361"/>
    <cellStyle name="Normal 6 2 9 5 3 2 4" xfId="20614"/>
    <cellStyle name="Normal 6 2 9 5 3 2 5" xfId="20615"/>
    <cellStyle name="Normal 6 2 9 5 3 3" xfId="20616"/>
    <cellStyle name="Normal 6 2 9 5 3 3 2" xfId="20617"/>
    <cellStyle name="Normal 6 2 9 5 3 3 3" xfId="20618"/>
    <cellStyle name="Normal 6 2 9 5 3 4" xfId="20619"/>
    <cellStyle name="Normal 6 2 9 5 3 4 2" xfId="33717"/>
    <cellStyle name="Normal 6 2 9 5 3 5" xfId="20620"/>
    <cellStyle name="Normal 6 2 9 5 3 6" xfId="20621"/>
    <cellStyle name="Normal 6 2 9 5 4" xfId="20622"/>
    <cellStyle name="Normal 6 2 9 5 4 2" xfId="20623"/>
    <cellStyle name="Normal 6 2 9 5 4 2 2" xfId="20624"/>
    <cellStyle name="Normal 6 2 9 5 4 2 3" xfId="20625"/>
    <cellStyle name="Normal 6 2 9 5 4 3" xfId="20626"/>
    <cellStyle name="Normal 6 2 9 5 4 3 2" xfId="34923"/>
    <cellStyle name="Normal 6 2 9 5 4 4" xfId="20627"/>
    <cellStyle name="Normal 6 2 9 5 4 5" xfId="20628"/>
    <cellStyle name="Normal 6 2 9 5 5" xfId="20629"/>
    <cellStyle name="Normal 6 2 9 5 5 2" xfId="20630"/>
    <cellStyle name="Normal 6 2 9 5 5 3" xfId="20631"/>
    <cellStyle name="Normal 6 2 9 5 6" xfId="20632"/>
    <cellStyle name="Normal 6 2 9 5 6 2" xfId="33715"/>
    <cellStyle name="Normal 6 2 9 5 7" xfId="20633"/>
    <cellStyle name="Normal 6 2 9 5 8" xfId="20634"/>
    <cellStyle name="Normal 6 2 9 6" xfId="20635"/>
    <cellStyle name="Normal 6 2 9 6 2" xfId="20636"/>
    <cellStyle name="Normal 6 2 9 6 2 2" xfId="20637"/>
    <cellStyle name="Normal 6 2 9 6 2 2 2" xfId="20638"/>
    <cellStyle name="Normal 6 2 9 6 2 2 3" xfId="20639"/>
    <cellStyle name="Normal 6 2 9 6 2 3" xfId="20640"/>
    <cellStyle name="Normal 6 2 9 6 2 4" xfId="20641"/>
    <cellStyle name="Normal 6 2 9 6 2 5" xfId="20642"/>
    <cellStyle name="Normal 6 2 9 6 3" xfId="20643"/>
    <cellStyle name="Normal 6 2 9 6 3 2" xfId="20644"/>
    <cellStyle name="Normal 6 2 9 6 3 2 2" xfId="20645"/>
    <cellStyle name="Normal 6 2 9 6 3 2 3" xfId="20646"/>
    <cellStyle name="Normal 6 2 9 6 3 3" xfId="20647"/>
    <cellStyle name="Normal 6 2 9 6 3 3 2" xfId="34616"/>
    <cellStyle name="Normal 6 2 9 6 3 4" xfId="20648"/>
    <cellStyle name="Normal 6 2 9 6 3 5" xfId="20649"/>
    <cellStyle name="Normal 6 2 9 6 4" xfId="20650"/>
    <cellStyle name="Normal 6 2 9 6 4 2" xfId="20651"/>
    <cellStyle name="Normal 6 2 9 6 4 3" xfId="20652"/>
    <cellStyle name="Normal 6 2 9 6 5" xfId="20653"/>
    <cellStyle name="Normal 6 2 9 6 5 2" xfId="33718"/>
    <cellStyle name="Normal 6 2 9 6 6" xfId="20654"/>
    <cellStyle name="Normal 6 2 9 6 7" xfId="20655"/>
    <cellStyle name="Normal 6 2 9 7" xfId="20656"/>
    <cellStyle name="Normal 6 2 9 7 2" xfId="20657"/>
    <cellStyle name="Normal 6 2 9 7 2 2" xfId="20658"/>
    <cellStyle name="Normal 6 2 9 7 2 3" xfId="20659"/>
    <cellStyle name="Normal 6 2 9 7 3" xfId="20660"/>
    <cellStyle name="Normal 6 2 9 7 4" xfId="20661"/>
    <cellStyle name="Normal 6 2 9 7 5" xfId="20662"/>
    <cellStyle name="Normal 6 2 9 8" xfId="20663"/>
    <cellStyle name="Normal 6 2 9 8 2" xfId="20664"/>
    <cellStyle name="Normal 6 2 9 8 2 2" xfId="20665"/>
    <cellStyle name="Normal 6 2 9 8 2 3" xfId="20666"/>
    <cellStyle name="Normal 6 2 9 8 3" xfId="20667"/>
    <cellStyle name="Normal 6 2 9 8 3 2" xfId="34617"/>
    <cellStyle name="Normal 6 2 9 8 4" xfId="20668"/>
    <cellStyle name="Normal 6 2 9 8 5" xfId="20669"/>
    <cellStyle name="Normal 6 2 9 9" xfId="20670"/>
    <cellStyle name="Normal 6 2 9 9 2" xfId="20671"/>
    <cellStyle name="Normal 6 2 9 9 2 2" xfId="20672"/>
    <cellStyle name="Normal 6 2 9 9 2 3" xfId="20673"/>
    <cellStyle name="Normal 6 2 9 9 3" xfId="20674"/>
    <cellStyle name="Normal 6 2 9 9 3 2" xfId="35158"/>
    <cellStyle name="Normal 6 2 9 9 4" xfId="20675"/>
    <cellStyle name="Normal 6 2 9 9 5" xfId="20676"/>
    <cellStyle name="Normal 6 20" xfId="20677"/>
    <cellStyle name="Normal 6 20 2" xfId="20678"/>
    <cellStyle name="Normal 6 20 3" xfId="20679"/>
    <cellStyle name="Normal 6 21" xfId="20680"/>
    <cellStyle name="Normal 6 21 2" xfId="32701"/>
    <cellStyle name="Normal 6 22" xfId="20681"/>
    <cellStyle name="Normal 6 3" xfId="20682"/>
    <cellStyle name="Normal 6 3 10" xfId="20683"/>
    <cellStyle name="Normal 6 3 10 2" xfId="20684"/>
    <cellStyle name="Normal 6 3 10 2 2" xfId="20685"/>
    <cellStyle name="Normal 6 3 10 2 2 2" xfId="20686"/>
    <cellStyle name="Normal 6 3 10 2 2 3" xfId="20687"/>
    <cellStyle name="Normal 6 3 10 2 3" xfId="20688"/>
    <cellStyle name="Normal 6 3 10 2 3 2" xfId="35159"/>
    <cellStyle name="Normal 6 3 10 2 4" xfId="20689"/>
    <cellStyle name="Normal 6 3 10 2 5" xfId="20690"/>
    <cellStyle name="Normal 6 3 10 3" xfId="20691"/>
    <cellStyle name="Normal 6 3 10 3 2" xfId="20692"/>
    <cellStyle name="Normal 6 3 10 3 3" xfId="20693"/>
    <cellStyle name="Normal 6 3 10 4" xfId="20694"/>
    <cellStyle name="Normal 6 3 10 5" xfId="20695"/>
    <cellStyle name="Normal 6 3 10 6" xfId="20696"/>
    <cellStyle name="Normal 6 3 10 7" xfId="20697"/>
    <cellStyle name="Normal 6 3 11" xfId="20698"/>
    <cellStyle name="Normal 6 3 11 2" xfId="20699"/>
    <cellStyle name="Normal 6 3 11 2 2" xfId="20700"/>
    <cellStyle name="Normal 6 3 11 2 3" xfId="20701"/>
    <cellStyle name="Normal 6 3 11 3" xfId="20702"/>
    <cellStyle name="Normal 6 3 11 3 2" xfId="35236"/>
    <cellStyle name="Normal 6 3 11 4" xfId="20703"/>
    <cellStyle name="Normal 6 3 11 5" xfId="20704"/>
    <cellStyle name="Normal 6 3 11 6" xfId="20705"/>
    <cellStyle name="Normal 6 3 12" xfId="20706"/>
    <cellStyle name="Normal 6 3 12 2" xfId="20707"/>
    <cellStyle name="Normal 6 3 12 2 2" xfId="20708"/>
    <cellStyle name="Normal 6 3 12 2 3" xfId="20709"/>
    <cellStyle name="Normal 6 3 12 3" xfId="20710"/>
    <cellStyle name="Normal 6 3 12 3 2" xfId="35237"/>
    <cellStyle name="Normal 6 3 12 4" xfId="20711"/>
    <cellStyle name="Normal 6 3 12 5" xfId="20712"/>
    <cellStyle name="Normal 6 3 12 6" xfId="20713"/>
    <cellStyle name="Normal 6 3 13" xfId="20714"/>
    <cellStyle name="Normal 6 3 13 2" xfId="20715"/>
    <cellStyle name="Normal 6 3 13 2 2" xfId="20716"/>
    <cellStyle name="Normal 6 3 13 2 3" xfId="20717"/>
    <cellStyle name="Normal 6 3 13 3" xfId="20718"/>
    <cellStyle name="Normal 6 3 13 3 2" xfId="35160"/>
    <cellStyle name="Normal 6 3 13 4" xfId="20719"/>
    <cellStyle name="Normal 6 3 13 5" xfId="20720"/>
    <cellStyle name="Normal 6 3 13 6" xfId="20721"/>
    <cellStyle name="Normal 6 3 14" xfId="20722"/>
    <cellStyle name="Normal 6 3 14 2" xfId="20723"/>
    <cellStyle name="Normal 6 3 14 3" xfId="20724"/>
    <cellStyle name="Normal 6 3 14 4" xfId="20725"/>
    <cellStyle name="Normal 6 3 15" xfId="20726"/>
    <cellStyle name="Normal 6 3 15 2" xfId="32763"/>
    <cellStyle name="Normal 6 3 16" xfId="20727"/>
    <cellStyle name="Normal 6 3 16 2" xfId="20728"/>
    <cellStyle name="Normal 6 3 17" xfId="20729"/>
    <cellStyle name="Normal 6 3 2" xfId="20730"/>
    <cellStyle name="Normal 6 3 2 10" xfId="20731"/>
    <cellStyle name="Normal 6 3 2 11" xfId="20732"/>
    <cellStyle name="Normal 6 3 2 2" xfId="20733"/>
    <cellStyle name="Normal 6 3 2 2 2" xfId="20734"/>
    <cellStyle name="Normal 6 3 2 2 2 2" xfId="20735"/>
    <cellStyle name="Normal 6 3 2 2 2 2 2" xfId="20736"/>
    <cellStyle name="Normal 6 3 2 2 2 2 3" xfId="20737"/>
    <cellStyle name="Normal 6 3 2 2 2 3" xfId="20738"/>
    <cellStyle name="Normal 6 3 2 2 2 3 2" xfId="34362"/>
    <cellStyle name="Normal 6 3 2 2 2 4" xfId="20739"/>
    <cellStyle name="Normal 6 3 2 2 2 5" xfId="20740"/>
    <cellStyle name="Normal 6 3 2 2 3" xfId="20741"/>
    <cellStyle name="Normal 6 3 2 2 3 2" xfId="20742"/>
    <cellStyle name="Normal 6 3 2 2 3 2 2" xfId="20743"/>
    <cellStyle name="Normal 6 3 2 2 3 2 3" xfId="20744"/>
    <cellStyle name="Normal 6 3 2 2 3 3" xfId="20745"/>
    <cellStyle name="Normal 6 3 2 2 3 3 2" xfId="35238"/>
    <cellStyle name="Normal 6 3 2 2 3 4" xfId="20746"/>
    <cellStyle name="Normal 6 3 2 2 3 5" xfId="20747"/>
    <cellStyle name="Normal 6 3 2 2 4" xfId="20748"/>
    <cellStyle name="Normal 6 3 2 2 4 2" xfId="20749"/>
    <cellStyle name="Normal 6 3 2 2 4 3" xfId="20750"/>
    <cellStyle name="Normal 6 3 2 2 5" xfId="20751"/>
    <cellStyle name="Normal 6 3 2 2 5 2" xfId="33719"/>
    <cellStyle name="Normal 6 3 2 2 6" xfId="20752"/>
    <cellStyle name="Normal 6 3 2 2 7" xfId="20753"/>
    <cellStyle name="Normal 6 3 2 2 8" xfId="20754"/>
    <cellStyle name="Normal 6 3 2 3" xfId="20755"/>
    <cellStyle name="Normal 6 3 2 3 2" xfId="20756"/>
    <cellStyle name="Normal 6 3 2 3 2 2" xfId="20757"/>
    <cellStyle name="Normal 6 3 2 3 2 2 2" xfId="20758"/>
    <cellStyle name="Normal 6 3 2 3 2 2 3" xfId="20759"/>
    <cellStyle name="Normal 6 3 2 3 2 3" xfId="20760"/>
    <cellStyle name="Normal 6 3 2 3 2 3 2" xfId="34830"/>
    <cellStyle name="Normal 6 3 2 3 2 4" xfId="20761"/>
    <cellStyle name="Normal 6 3 2 3 2 5" xfId="20762"/>
    <cellStyle name="Normal 6 3 2 3 3" xfId="20763"/>
    <cellStyle name="Normal 6 3 2 3 3 2" xfId="20764"/>
    <cellStyle name="Normal 6 3 2 3 3 2 2" xfId="20765"/>
    <cellStyle name="Normal 6 3 2 3 3 2 3" xfId="20766"/>
    <cellStyle name="Normal 6 3 2 3 3 3" xfId="20767"/>
    <cellStyle name="Normal 6 3 2 3 3 3 2" xfId="35248"/>
    <cellStyle name="Normal 6 3 2 3 3 4" xfId="20768"/>
    <cellStyle name="Normal 6 3 2 3 3 5" xfId="20769"/>
    <cellStyle name="Normal 6 3 2 3 4" xfId="20770"/>
    <cellStyle name="Normal 6 3 2 3 4 2" xfId="20771"/>
    <cellStyle name="Normal 6 3 2 3 4 3" xfId="20772"/>
    <cellStyle name="Normal 6 3 2 3 5" xfId="20773"/>
    <cellStyle name="Normal 6 3 2 3 5 2" xfId="33720"/>
    <cellStyle name="Normal 6 3 2 3 6" xfId="20774"/>
    <cellStyle name="Normal 6 3 2 3 7" xfId="20775"/>
    <cellStyle name="Normal 6 3 2 3 8" xfId="20776"/>
    <cellStyle name="Normal 6 3 2 4" xfId="20777"/>
    <cellStyle name="Normal 6 3 2 4 2" xfId="20778"/>
    <cellStyle name="Normal 6 3 2 4 2 2" xfId="20779"/>
    <cellStyle name="Normal 6 3 2 4 2 2 2" xfId="20780"/>
    <cellStyle name="Normal 6 3 2 4 2 2 3" xfId="20781"/>
    <cellStyle name="Normal 6 3 2 4 2 3" xfId="20782"/>
    <cellStyle name="Normal 6 3 2 4 2 3 2" xfId="34995"/>
    <cellStyle name="Normal 6 3 2 4 2 4" xfId="20783"/>
    <cellStyle name="Normal 6 3 2 4 2 5" xfId="20784"/>
    <cellStyle name="Normal 6 3 2 4 3" xfId="20785"/>
    <cellStyle name="Normal 6 3 2 4 3 2" xfId="20786"/>
    <cellStyle name="Normal 6 3 2 4 3 2 2" xfId="20787"/>
    <cellStyle name="Normal 6 3 2 4 3 2 3" xfId="20788"/>
    <cellStyle name="Normal 6 3 2 4 3 3" xfId="20789"/>
    <cellStyle name="Normal 6 3 2 4 3 3 2" xfId="34363"/>
    <cellStyle name="Normal 6 3 2 4 3 4" xfId="20790"/>
    <cellStyle name="Normal 6 3 2 4 3 5" xfId="20791"/>
    <cellStyle name="Normal 6 3 2 4 4" xfId="20792"/>
    <cellStyle name="Normal 6 3 2 4 4 2" xfId="20793"/>
    <cellStyle name="Normal 6 3 2 4 4 3" xfId="20794"/>
    <cellStyle name="Normal 6 3 2 4 5" xfId="20795"/>
    <cellStyle name="Normal 6 3 2 4 5 2" xfId="33983"/>
    <cellStyle name="Normal 6 3 2 4 6" xfId="20796"/>
    <cellStyle name="Normal 6 3 2 4 7" xfId="20797"/>
    <cellStyle name="Normal 6 3 2 4 8" xfId="20798"/>
    <cellStyle name="Normal 6 3 2 5" xfId="20799"/>
    <cellStyle name="Normal 6 3 2 5 2" xfId="20800"/>
    <cellStyle name="Normal 6 3 2 5 2 2" xfId="20801"/>
    <cellStyle name="Normal 6 3 2 5 2 2 2" xfId="20802"/>
    <cellStyle name="Normal 6 3 2 5 2 2 3" xfId="20803"/>
    <cellStyle name="Normal 6 3 2 5 2 3" xfId="20804"/>
    <cellStyle name="Normal 6 3 2 5 2 3 2" xfId="35161"/>
    <cellStyle name="Normal 6 3 2 5 2 4" xfId="20805"/>
    <cellStyle name="Normal 6 3 2 5 2 5" xfId="20806"/>
    <cellStyle name="Normal 6 3 2 5 3" xfId="20807"/>
    <cellStyle name="Normal 6 3 2 5 3 2" xfId="20808"/>
    <cellStyle name="Normal 6 3 2 5 3 3" xfId="20809"/>
    <cellStyle name="Normal 6 3 2 5 4" xfId="20810"/>
    <cellStyle name="Normal 6 3 2 5 4 2" xfId="34034"/>
    <cellStyle name="Normal 6 3 2 5 5" xfId="20811"/>
    <cellStyle name="Normal 6 3 2 5 6" xfId="20812"/>
    <cellStyle name="Normal 6 3 2 5 7" xfId="20813"/>
    <cellStyle name="Normal 6 3 2 6" xfId="20814"/>
    <cellStyle name="Normal 6 3 2 6 2" xfId="20815"/>
    <cellStyle name="Normal 6 3 2 6 2 2" xfId="20816"/>
    <cellStyle name="Normal 6 3 2 6 2 3" xfId="20817"/>
    <cellStyle name="Normal 6 3 2 6 3" xfId="20818"/>
    <cellStyle name="Normal 6 3 2 6 3 2" xfId="35303"/>
    <cellStyle name="Normal 6 3 2 6 4" xfId="20819"/>
    <cellStyle name="Normal 6 3 2 6 5" xfId="20820"/>
    <cellStyle name="Normal 6 3 2 6 6" xfId="20821"/>
    <cellStyle name="Normal 6 3 2 7" xfId="20822"/>
    <cellStyle name="Normal 6 3 2 7 2" xfId="20823"/>
    <cellStyle name="Normal 6 3 2 7 3" xfId="20824"/>
    <cellStyle name="Normal 6 3 2 8" xfId="20825"/>
    <cellStyle name="Normal 6 3 2 8 2" xfId="32764"/>
    <cellStyle name="Normal 6 3 2 9" xfId="20826"/>
    <cellStyle name="Normal 6 3 3" xfId="20827"/>
    <cellStyle name="Normal 6 3 3 10" xfId="20828"/>
    <cellStyle name="Normal 6 3 3 11" xfId="20829"/>
    <cellStyle name="Normal 6 3 3 2" xfId="20830"/>
    <cellStyle name="Normal 6 3 3 2 2" xfId="20831"/>
    <cellStyle name="Normal 6 3 3 2 2 2" xfId="20832"/>
    <cellStyle name="Normal 6 3 3 2 2 2 2" xfId="20833"/>
    <cellStyle name="Normal 6 3 3 2 2 2 3" xfId="20834"/>
    <cellStyle name="Normal 6 3 3 2 2 3" xfId="20835"/>
    <cellStyle name="Normal 6 3 3 2 2 3 2" xfId="34996"/>
    <cellStyle name="Normal 6 3 3 2 2 4" xfId="20836"/>
    <cellStyle name="Normal 6 3 3 2 2 5" xfId="20837"/>
    <cellStyle name="Normal 6 3 3 2 3" xfId="20838"/>
    <cellStyle name="Normal 6 3 3 2 3 2" xfId="20839"/>
    <cellStyle name="Normal 6 3 3 2 3 2 2" xfId="20840"/>
    <cellStyle name="Normal 6 3 3 2 3 2 3" xfId="20841"/>
    <cellStyle name="Normal 6 3 3 2 3 3" xfId="20842"/>
    <cellStyle name="Normal 6 3 3 2 3 3 2" xfId="34224"/>
    <cellStyle name="Normal 6 3 3 2 3 4" xfId="20843"/>
    <cellStyle name="Normal 6 3 3 2 3 5" xfId="20844"/>
    <cellStyle name="Normal 6 3 3 2 4" xfId="20845"/>
    <cellStyle name="Normal 6 3 3 2 4 2" xfId="20846"/>
    <cellStyle name="Normal 6 3 3 2 4 3" xfId="20847"/>
    <cellStyle name="Normal 6 3 3 2 5" xfId="20848"/>
    <cellStyle name="Normal 6 3 3 2 5 2" xfId="33984"/>
    <cellStyle name="Normal 6 3 3 2 6" xfId="20849"/>
    <cellStyle name="Normal 6 3 3 2 7" xfId="20850"/>
    <cellStyle name="Normal 6 3 3 2 8" xfId="20851"/>
    <cellStyle name="Normal 6 3 3 3" xfId="20852"/>
    <cellStyle name="Normal 6 3 3 3 2" xfId="20853"/>
    <cellStyle name="Normal 6 3 3 3 2 2" xfId="20854"/>
    <cellStyle name="Normal 6 3 3 3 2 2 2" xfId="20855"/>
    <cellStyle name="Normal 6 3 3 3 2 2 3" xfId="20856"/>
    <cellStyle name="Normal 6 3 3 3 2 3" xfId="20857"/>
    <cellStyle name="Normal 6 3 3 3 2 3 2" xfId="35162"/>
    <cellStyle name="Normal 6 3 3 3 2 4" xfId="20858"/>
    <cellStyle name="Normal 6 3 3 3 2 5" xfId="20859"/>
    <cellStyle name="Normal 6 3 3 3 3" xfId="20860"/>
    <cellStyle name="Normal 6 3 3 3 3 2" xfId="20861"/>
    <cellStyle name="Normal 6 3 3 3 3 3" xfId="20862"/>
    <cellStyle name="Normal 6 3 3 3 4" xfId="20863"/>
    <cellStyle name="Normal 6 3 3 3 4 2" xfId="34093"/>
    <cellStyle name="Normal 6 3 3 3 5" xfId="20864"/>
    <cellStyle name="Normal 6 3 3 3 6" xfId="20865"/>
    <cellStyle name="Normal 6 3 3 3 7" xfId="20866"/>
    <cellStyle name="Normal 6 3 3 4" xfId="20867"/>
    <cellStyle name="Normal 6 3 3 4 2" xfId="20868"/>
    <cellStyle name="Normal 6 3 3 4 2 2" xfId="20869"/>
    <cellStyle name="Normal 6 3 3 4 2 3" xfId="20870"/>
    <cellStyle name="Normal 6 3 3 4 3" xfId="20871"/>
    <cellStyle name="Normal 6 3 3 4 3 2" xfId="35266"/>
    <cellStyle name="Normal 6 3 3 4 4" xfId="20872"/>
    <cellStyle name="Normal 6 3 3 4 5" xfId="20873"/>
    <cellStyle name="Normal 6 3 3 4 6" xfId="20874"/>
    <cellStyle name="Normal 6 3 3 5" xfId="20875"/>
    <cellStyle name="Normal 6 3 3 5 2" xfId="20876"/>
    <cellStyle name="Normal 6 3 3 5 2 2" xfId="20877"/>
    <cellStyle name="Normal 6 3 3 5 2 3" xfId="20878"/>
    <cellStyle name="Normal 6 3 3 5 3" xfId="20879"/>
    <cellStyle name="Normal 6 3 3 5 3 2" xfId="35322"/>
    <cellStyle name="Normal 6 3 3 5 4" xfId="20880"/>
    <cellStyle name="Normal 6 3 3 5 5" xfId="20881"/>
    <cellStyle name="Normal 6 3 3 5 6" xfId="20882"/>
    <cellStyle name="Normal 6 3 3 6" xfId="20883"/>
    <cellStyle name="Normal 6 3 3 6 2" xfId="20884"/>
    <cellStyle name="Normal 6 3 3 6 2 2" xfId="20885"/>
    <cellStyle name="Normal 6 3 3 6 2 3" xfId="20886"/>
    <cellStyle name="Normal 6 3 3 6 3" xfId="20887"/>
    <cellStyle name="Normal 6 3 3 6 3 2" xfId="35163"/>
    <cellStyle name="Normal 6 3 3 6 4" xfId="20888"/>
    <cellStyle name="Normal 6 3 3 6 5" xfId="20889"/>
    <cellStyle name="Normal 6 3 3 6 6" xfId="20890"/>
    <cellStyle name="Normal 6 3 3 7" xfId="20891"/>
    <cellStyle name="Normal 6 3 3 7 2" xfId="20892"/>
    <cellStyle name="Normal 6 3 3 7 3" xfId="20893"/>
    <cellStyle name="Normal 6 3 3 8" xfId="20894"/>
    <cellStyle name="Normal 6 3 3 8 2" xfId="33721"/>
    <cellStyle name="Normal 6 3 3 9" xfId="20895"/>
    <cellStyle name="Normal 6 3 4" xfId="20896"/>
    <cellStyle name="Normal 6 3 4 10" xfId="20897"/>
    <cellStyle name="Normal 6 3 4 11" xfId="20898"/>
    <cellStyle name="Normal 6 3 4 2" xfId="20899"/>
    <cellStyle name="Normal 6 3 4 2 2" xfId="20900"/>
    <cellStyle name="Normal 6 3 4 2 2 2" xfId="20901"/>
    <cellStyle name="Normal 6 3 4 2 2 3" xfId="20902"/>
    <cellStyle name="Normal 6 3 4 2 3" xfId="20903"/>
    <cellStyle name="Normal 6 3 4 2 3 2" xfId="34997"/>
    <cellStyle name="Normal 6 3 4 2 4" xfId="20904"/>
    <cellStyle name="Normal 6 3 4 2 5" xfId="20905"/>
    <cellStyle name="Normal 6 3 4 2 6" xfId="20906"/>
    <cellStyle name="Normal 6 3 4 3" xfId="20907"/>
    <cellStyle name="Normal 6 3 4 3 2" xfId="20908"/>
    <cellStyle name="Normal 6 3 4 3 2 2" xfId="20909"/>
    <cellStyle name="Normal 6 3 4 3 2 2 2" xfId="20910"/>
    <cellStyle name="Normal 6 3 4 3 2 2 3" xfId="20911"/>
    <cellStyle name="Normal 6 3 4 3 2 3" xfId="20912"/>
    <cellStyle name="Normal 6 3 4 3 2 3 2" xfId="35264"/>
    <cellStyle name="Normal 6 3 4 3 2 4" xfId="20913"/>
    <cellStyle name="Normal 6 3 4 3 2 5" xfId="20914"/>
    <cellStyle name="Normal 6 3 4 3 3" xfId="20915"/>
    <cellStyle name="Normal 6 3 4 3 3 2" xfId="20916"/>
    <cellStyle name="Normal 6 3 4 3 3 3" xfId="20917"/>
    <cellStyle name="Normal 6 3 4 3 4" xfId="20918"/>
    <cellStyle name="Normal 6 3 4 3 4 2" xfId="34871"/>
    <cellStyle name="Normal 6 3 4 3 5" xfId="20919"/>
    <cellStyle name="Normal 6 3 4 3 6" xfId="20920"/>
    <cellStyle name="Normal 6 3 4 3 7" xfId="20921"/>
    <cellStyle name="Normal 6 3 4 4" xfId="20922"/>
    <cellStyle name="Normal 6 3 4 4 2" xfId="20923"/>
    <cellStyle name="Normal 6 3 4 4 2 2" xfId="20924"/>
    <cellStyle name="Normal 6 3 4 4 2 3" xfId="20925"/>
    <cellStyle name="Normal 6 3 4 4 3" xfId="20926"/>
    <cellStyle name="Normal 6 3 4 4 3 2" xfId="35164"/>
    <cellStyle name="Normal 6 3 4 4 4" xfId="20927"/>
    <cellStyle name="Normal 6 3 4 4 5" xfId="20928"/>
    <cellStyle name="Normal 6 3 4 4 6" xfId="20929"/>
    <cellStyle name="Normal 6 3 4 5" xfId="20930"/>
    <cellStyle name="Normal 6 3 4 5 2" xfId="20931"/>
    <cellStyle name="Normal 6 3 4 5 2 2" xfId="20932"/>
    <cellStyle name="Normal 6 3 4 5 2 3" xfId="20933"/>
    <cellStyle name="Normal 6 3 4 5 3" xfId="20934"/>
    <cellStyle name="Normal 6 3 4 5 3 2" xfId="35165"/>
    <cellStyle name="Normal 6 3 4 5 4" xfId="20935"/>
    <cellStyle name="Normal 6 3 4 5 5" xfId="20936"/>
    <cellStyle name="Normal 6 3 4 5 6" xfId="20937"/>
    <cellStyle name="Normal 6 3 4 6" xfId="20938"/>
    <cellStyle name="Normal 6 3 4 6 2" xfId="20939"/>
    <cellStyle name="Normal 6 3 4 6 2 2" xfId="20940"/>
    <cellStyle name="Normal 6 3 4 6 2 3" xfId="20941"/>
    <cellStyle name="Normal 6 3 4 6 3" xfId="20942"/>
    <cellStyle name="Normal 6 3 4 6 3 2" xfId="35323"/>
    <cellStyle name="Normal 6 3 4 6 4" xfId="20943"/>
    <cellStyle name="Normal 6 3 4 6 5" xfId="20944"/>
    <cellStyle name="Normal 6 3 4 6 6" xfId="20945"/>
    <cellStyle name="Normal 6 3 4 7" xfId="20946"/>
    <cellStyle name="Normal 6 3 4 7 2" xfId="20947"/>
    <cellStyle name="Normal 6 3 4 7 3" xfId="20948"/>
    <cellStyle name="Normal 6 3 4 8" xfId="20949"/>
    <cellStyle name="Normal 6 3 4 8 2" xfId="33985"/>
    <cellStyle name="Normal 6 3 4 9" xfId="20950"/>
    <cellStyle name="Normal 6 3 5" xfId="20951"/>
    <cellStyle name="Normal 6 3 5 10" xfId="20952"/>
    <cellStyle name="Normal 6 3 5 11" xfId="20953"/>
    <cellStyle name="Normal 6 3 5 2" xfId="20954"/>
    <cellStyle name="Normal 6 3 5 2 2" xfId="20955"/>
    <cellStyle name="Normal 6 3 5 2 2 2" xfId="20956"/>
    <cellStyle name="Normal 6 3 5 2 2 3" xfId="20957"/>
    <cellStyle name="Normal 6 3 5 2 3" xfId="20958"/>
    <cellStyle name="Normal 6 3 5 2 3 2" xfId="35166"/>
    <cellStyle name="Normal 6 3 5 2 4" xfId="20959"/>
    <cellStyle name="Normal 6 3 5 2 5" xfId="20960"/>
    <cellStyle name="Normal 6 3 5 2 6" xfId="20961"/>
    <cellStyle name="Normal 6 3 5 3" xfId="20962"/>
    <cellStyle name="Normal 6 3 5 3 2" xfId="20963"/>
    <cellStyle name="Normal 6 3 5 3 2 2" xfId="20964"/>
    <cellStyle name="Normal 6 3 5 3 2 3" xfId="20965"/>
    <cellStyle name="Normal 6 3 5 3 3" xfId="20966"/>
    <cellStyle name="Normal 6 3 5 3 3 2" xfId="35232"/>
    <cellStyle name="Normal 6 3 5 3 4" xfId="20967"/>
    <cellStyle name="Normal 6 3 5 3 5" xfId="20968"/>
    <cellStyle name="Normal 6 3 5 3 6" xfId="20969"/>
    <cellStyle name="Normal 6 3 5 4" xfId="20970"/>
    <cellStyle name="Normal 6 3 5 4 2" xfId="20971"/>
    <cellStyle name="Normal 6 3 5 4 2 2" xfId="20972"/>
    <cellStyle name="Normal 6 3 5 4 2 3" xfId="20973"/>
    <cellStyle name="Normal 6 3 5 4 3" xfId="20974"/>
    <cellStyle name="Normal 6 3 5 4 3 2" xfId="35167"/>
    <cellStyle name="Normal 6 3 5 4 4" xfId="20975"/>
    <cellStyle name="Normal 6 3 5 4 5" xfId="20976"/>
    <cellStyle name="Normal 6 3 5 4 6" xfId="20977"/>
    <cellStyle name="Normal 6 3 5 5" xfId="20978"/>
    <cellStyle name="Normal 6 3 5 5 2" xfId="20979"/>
    <cellStyle name="Normal 6 3 5 5 2 2" xfId="20980"/>
    <cellStyle name="Normal 6 3 5 5 2 3" xfId="20981"/>
    <cellStyle name="Normal 6 3 5 5 3" xfId="20982"/>
    <cellStyle name="Normal 6 3 5 5 3 2" xfId="35314"/>
    <cellStyle name="Normal 6 3 5 5 4" xfId="20983"/>
    <cellStyle name="Normal 6 3 5 5 5" xfId="20984"/>
    <cellStyle name="Normal 6 3 5 5 6" xfId="20985"/>
    <cellStyle name="Normal 6 3 5 6" xfId="20986"/>
    <cellStyle name="Normal 6 3 5 6 2" xfId="20987"/>
    <cellStyle name="Normal 6 3 5 6 2 2" xfId="20988"/>
    <cellStyle name="Normal 6 3 5 6 2 3" xfId="20989"/>
    <cellStyle name="Normal 6 3 5 6 3" xfId="20990"/>
    <cellStyle name="Normal 6 3 5 6 3 2" xfId="35168"/>
    <cellStyle name="Normal 6 3 5 6 4" xfId="20991"/>
    <cellStyle name="Normal 6 3 5 6 5" xfId="20992"/>
    <cellStyle name="Normal 6 3 5 6 6" xfId="20993"/>
    <cellStyle name="Normal 6 3 5 7" xfId="20994"/>
    <cellStyle name="Normal 6 3 5 7 2" xfId="20995"/>
    <cellStyle name="Normal 6 3 5 7 3" xfId="20996"/>
    <cellStyle name="Normal 6 3 5 8" xfId="20997"/>
    <cellStyle name="Normal 6 3 5 8 2" xfId="33986"/>
    <cellStyle name="Normal 6 3 5 9" xfId="20998"/>
    <cellStyle name="Normal 6 3 6" xfId="20999"/>
    <cellStyle name="Normal 6 3 6 10" xfId="21000"/>
    <cellStyle name="Normal 6 3 6 11" xfId="21001"/>
    <cellStyle name="Normal 6 3 6 2" xfId="21002"/>
    <cellStyle name="Normal 6 3 6 2 2" xfId="21003"/>
    <cellStyle name="Normal 6 3 6 2 2 2" xfId="21004"/>
    <cellStyle name="Normal 6 3 6 2 2 3" xfId="21005"/>
    <cellStyle name="Normal 6 3 6 2 3" xfId="21006"/>
    <cellStyle name="Normal 6 3 6 2 3 2" xfId="35169"/>
    <cellStyle name="Normal 6 3 6 2 4" xfId="21007"/>
    <cellStyle name="Normal 6 3 6 2 5" xfId="21008"/>
    <cellStyle name="Normal 6 3 6 2 6" xfId="21009"/>
    <cellStyle name="Normal 6 3 6 3" xfId="21010"/>
    <cellStyle name="Normal 6 3 6 3 2" xfId="21011"/>
    <cellStyle name="Normal 6 3 6 3 2 2" xfId="21012"/>
    <cellStyle name="Normal 6 3 6 3 2 3" xfId="21013"/>
    <cellStyle name="Normal 6 3 6 3 3" xfId="21014"/>
    <cellStyle name="Normal 6 3 6 3 3 2" xfId="35313"/>
    <cellStyle name="Normal 6 3 6 3 4" xfId="21015"/>
    <cellStyle name="Normal 6 3 6 3 5" xfId="21016"/>
    <cellStyle name="Normal 6 3 6 3 6" xfId="21017"/>
    <cellStyle name="Normal 6 3 6 4" xfId="21018"/>
    <cellStyle name="Normal 6 3 6 4 2" xfId="21019"/>
    <cellStyle name="Normal 6 3 6 4 2 2" xfId="21020"/>
    <cellStyle name="Normal 6 3 6 4 2 3" xfId="21021"/>
    <cellStyle name="Normal 6 3 6 4 3" xfId="21022"/>
    <cellStyle name="Normal 6 3 6 4 3 2" xfId="35051"/>
    <cellStyle name="Normal 6 3 6 4 4" xfId="21023"/>
    <cellStyle name="Normal 6 3 6 4 5" xfId="21024"/>
    <cellStyle name="Normal 6 3 6 4 6" xfId="21025"/>
    <cellStyle name="Normal 6 3 6 5" xfId="21026"/>
    <cellStyle name="Normal 6 3 6 5 2" xfId="21027"/>
    <cellStyle name="Normal 6 3 6 5 2 2" xfId="21028"/>
    <cellStyle name="Normal 6 3 6 5 2 3" xfId="21029"/>
    <cellStyle name="Normal 6 3 6 5 3" xfId="21030"/>
    <cellStyle name="Normal 6 3 6 5 3 2" xfId="35170"/>
    <cellStyle name="Normal 6 3 6 5 4" xfId="21031"/>
    <cellStyle name="Normal 6 3 6 5 5" xfId="21032"/>
    <cellStyle name="Normal 6 3 6 5 6" xfId="21033"/>
    <cellStyle name="Normal 6 3 6 6" xfId="21034"/>
    <cellStyle name="Normal 6 3 6 6 2" xfId="21035"/>
    <cellStyle name="Normal 6 3 6 6 2 2" xfId="21036"/>
    <cellStyle name="Normal 6 3 6 6 2 3" xfId="21037"/>
    <cellStyle name="Normal 6 3 6 6 3" xfId="21038"/>
    <cellStyle name="Normal 6 3 6 6 3 2" xfId="35171"/>
    <cellStyle name="Normal 6 3 6 6 4" xfId="21039"/>
    <cellStyle name="Normal 6 3 6 6 5" xfId="21040"/>
    <cellStyle name="Normal 6 3 6 6 6" xfId="21041"/>
    <cellStyle name="Normal 6 3 6 7" xfId="21042"/>
    <cellStyle name="Normal 6 3 6 7 2" xfId="21043"/>
    <cellStyle name="Normal 6 3 6 7 3" xfId="21044"/>
    <cellStyle name="Normal 6 3 6 8" xfId="21045"/>
    <cellStyle name="Normal 6 3 6 8 2" xfId="33987"/>
    <cellStyle name="Normal 6 3 6 9" xfId="21046"/>
    <cellStyle name="Normal 6 3 7" xfId="21047"/>
    <cellStyle name="Normal 6 3 7 10" xfId="21048"/>
    <cellStyle name="Normal 6 3 7 11" xfId="21049"/>
    <cellStyle name="Normal 6 3 7 2" xfId="21050"/>
    <cellStyle name="Normal 6 3 7 2 2" xfId="21051"/>
    <cellStyle name="Normal 6 3 7 2 2 2" xfId="21052"/>
    <cellStyle name="Normal 6 3 7 2 2 3" xfId="21053"/>
    <cellStyle name="Normal 6 3 7 2 3" xfId="21054"/>
    <cellStyle name="Normal 6 3 7 2 3 2" xfId="35172"/>
    <cellStyle name="Normal 6 3 7 2 4" xfId="21055"/>
    <cellStyle name="Normal 6 3 7 2 5" xfId="21056"/>
    <cellStyle name="Normal 6 3 7 2 6" xfId="21057"/>
    <cellStyle name="Normal 6 3 7 3" xfId="21058"/>
    <cellStyle name="Normal 6 3 7 3 2" xfId="21059"/>
    <cellStyle name="Normal 6 3 7 3 2 2" xfId="21060"/>
    <cellStyle name="Normal 6 3 7 3 2 3" xfId="21061"/>
    <cellStyle name="Normal 6 3 7 3 3" xfId="21062"/>
    <cellStyle name="Normal 6 3 7 3 3 2" xfId="35307"/>
    <cellStyle name="Normal 6 3 7 3 4" xfId="21063"/>
    <cellStyle name="Normal 6 3 7 3 5" xfId="21064"/>
    <cellStyle name="Normal 6 3 7 3 6" xfId="21065"/>
    <cellStyle name="Normal 6 3 7 4" xfId="21066"/>
    <cellStyle name="Normal 6 3 7 4 2" xfId="21067"/>
    <cellStyle name="Normal 6 3 7 4 2 2" xfId="21068"/>
    <cellStyle name="Normal 6 3 7 4 2 3" xfId="21069"/>
    <cellStyle name="Normal 6 3 7 4 3" xfId="21070"/>
    <cellStyle name="Normal 6 3 7 4 3 2" xfId="35173"/>
    <cellStyle name="Normal 6 3 7 4 4" xfId="21071"/>
    <cellStyle name="Normal 6 3 7 4 5" xfId="21072"/>
    <cellStyle name="Normal 6 3 7 4 6" xfId="21073"/>
    <cellStyle name="Normal 6 3 7 5" xfId="21074"/>
    <cellStyle name="Normal 6 3 7 5 2" xfId="21075"/>
    <cellStyle name="Normal 6 3 7 5 2 2" xfId="21076"/>
    <cellStyle name="Normal 6 3 7 5 2 3" xfId="21077"/>
    <cellStyle name="Normal 6 3 7 5 3" xfId="21078"/>
    <cellStyle name="Normal 6 3 7 5 3 2" xfId="35174"/>
    <cellStyle name="Normal 6 3 7 5 4" xfId="21079"/>
    <cellStyle name="Normal 6 3 7 5 5" xfId="21080"/>
    <cellStyle name="Normal 6 3 7 5 6" xfId="21081"/>
    <cellStyle name="Normal 6 3 7 6" xfId="21082"/>
    <cellStyle name="Normal 6 3 7 6 2" xfId="21083"/>
    <cellStyle name="Normal 6 3 7 6 2 2" xfId="21084"/>
    <cellStyle name="Normal 6 3 7 6 2 3" xfId="21085"/>
    <cellStyle name="Normal 6 3 7 6 3" xfId="21086"/>
    <cellStyle name="Normal 6 3 7 6 3 2" xfId="35175"/>
    <cellStyle name="Normal 6 3 7 6 4" xfId="21087"/>
    <cellStyle name="Normal 6 3 7 6 5" xfId="21088"/>
    <cellStyle name="Normal 6 3 7 6 6" xfId="21089"/>
    <cellStyle name="Normal 6 3 7 7" xfId="21090"/>
    <cellStyle name="Normal 6 3 7 7 2" xfId="21091"/>
    <cellStyle name="Normal 6 3 7 7 3" xfId="21092"/>
    <cellStyle name="Normal 6 3 7 8" xfId="21093"/>
    <cellStyle name="Normal 6 3 7 8 2" xfId="33988"/>
    <cellStyle name="Normal 6 3 7 9" xfId="21094"/>
    <cellStyle name="Normal 6 3 8" xfId="21095"/>
    <cellStyle name="Normal 6 3 8 2" xfId="21096"/>
    <cellStyle name="Normal 6 3 8 2 2" xfId="21097"/>
    <cellStyle name="Normal 6 3 8 2 3" xfId="21098"/>
    <cellStyle name="Normal 6 3 8 3" xfId="21099"/>
    <cellStyle name="Normal 6 3 8 3 2" xfId="33982"/>
    <cellStyle name="Normal 6 3 8 4" xfId="21100"/>
    <cellStyle name="Normal 6 3 8 5" xfId="21101"/>
    <cellStyle name="Normal 6 3 8 6" xfId="21102"/>
    <cellStyle name="Normal 6 3 9" xfId="21103"/>
    <cellStyle name="Normal 6 3 9 2" xfId="21104"/>
    <cellStyle name="Normal 6 3 9 2 2" xfId="21105"/>
    <cellStyle name="Normal 6 3 9 2 2 2" xfId="21106"/>
    <cellStyle name="Normal 6 3 9 2 2 3" xfId="21107"/>
    <cellStyle name="Normal 6 3 9 2 3" xfId="21108"/>
    <cellStyle name="Normal 6 3 9 2 4" xfId="21109"/>
    <cellStyle name="Normal 6 3 9 2 5" xfId="21110"/>
    <cellStyle name="Normal 6 3 9 3" xfId="21111"/>
    <cellStyle name="Normal 6 3 9 3 2" xfId="21112"/>
    <cellStyle name="Normal 6 3 9 3 3" xfId="21113"/>
    <cellStyle name="Normal 6 3 9 4" xfId="21114"/>
    <cellStyle name="Normal 6 3 9 4 2" xfId="34033"/>
    <cellStyle name="Normal 6 3 9 5" xfId="21115"/>
    <cellStyle name="Normal 6 3 9 6" xfId="21116"/>
    <cellStyle name="Normal 6 3 9 7" xfId="21117"/>
    <cellStyle name="Normal 6 4" xfId="21118"/>
    <cellStyle name="Normal 6 4 10" xfId="21119"/>
    <cellStyle name="Normal 6 4 10 2" xfId="21120"/>
    <cellStyle name="Normal 6 4 10 2 2" xfId="21121"/>
    <cellStyle name="Normal 6 4 10 2 3" xfId="21122"/>
    <cellStyle name="Normal 6 4 10 3" xfId="21123"/>
    <cellStyle name="Normal 6 4 10 4" xfId="21124"/>
    <cellStyle name="Normal 6 4 10 5" xfId="21125"/>
    <cellStyle name="Normal 6 4 11" xfId="21126"/>
    <cellStyle name="Normal 6 4 11 2" xfId="21127"/>
    <cellStyle name="Normal 6 4 11 2 2" xfId="21128"/>
    <cellStyle name="Normal 6 4 11 2 3" xfId="21129"/>
    <cellStyle name="Normal 6 4 11 3" xfId="21130"/>
    <cellStyle name="Normal 6 4 11 4" xfId="21131"/>
    <cellStyle name="Normal 6 4 11 5" xfId="21132"/>
    <cellStyle name="Normal 6 4 12" xfId="21133"/>
    <cellStyle name="Normal 6 4 12 2" xfId="21134"/>
    <cellStyle name="Normal 6 4 12 2 2" xfId="21135"/>
    <cellStyle name="Normal 6 4 12 2 3" xfId="21136"/>
    <cellStyle name="Normal 6 4 12 3" xfId="21137"/>
    <cellStyle name="Normal 6 4 12 4" xfId="21138"/>
    <cellStyle name="Normal 6 4 12 5" xfId="21139"/>
    <cellStyle name="Normal 6 4 13" xfId="21140"/>
    <cellStyle name="Normal 6 4 13 2" xfId="21141"/>
    <cellStyle name="Normal 6 4 13 2 2" xfId="21142"/>
    <cellStyle name="Normal 6 4 13 2 3" xfId="21143"/>
    <cellStyle name="Normal 6 4 13 3" xfId="21144"/>
    <cellStyle name="Normal 6 4 13 4" xfId="21145"/>
    <cellStyle name="Normal 6 4 13 5" xfId="21146"/>
    <cellStyle name="Normal 6 4 14" xfId="21147"/>
    <cellStyle name="Normal 6 4 14 2" xfId="21148"/>
    <cellStyle name="Normal 6 4 14 2 2" xfId="21149"/>
    <cellStyle name="Normal 6 4 14 2 2 2" xfId="21150"/>
    <cellStyle name="Normal 6 4 14 2 2 3" xfId="21151"/>
    <cellStyle name="Normal 6 4 14 2 3" xfId="21152"/>
    <cellStyle name="Normal 6 4 14 2 3 2" xfId="34998"/>
    <cellStyle name="Normal 6 4 14 2 4" xfId="21153"/>
    <cellStyle name="Normal 6 4 14 2 5" xfId="21154"/>
    <cellStyle name="Normal 6 4 14 3" xfId="21155"/>
    <cellStyle name="Normal 6 4 14 3 2" xfId="21156"/>
    <cellStyle name="Normal 6 4 14 3 2 2" xfId="21157"/>
    <cellStyle name="Normal 6 4 14 3 2 3" xfId="21158"/>
    <cellStyle name="Normal 6 4 14 3 3" xfId="21159"/>
    <cellStyle name="Normal 6 4 14 3 3 2" xfId="34364"/>
    <cellStyle name="Normal 6 4 14 3 4" xfId="21160"/>
    <cellStyle name="Normal 6 4 14 3 5" xfId="21161"/>
    <cellStyle name="Normal 6 4 14 4" xfId="21162"/>
    <cellStyle name="Normal 6 4 14 4 2" xfId="21163"/>
    <cellStyle name="Normal 6 4 14 4 3" xfId="21164"/>
    <cellStyle name="Normal 6 4 14 5" xfId="21165"/>
    <cellStyle name="Normal 6 4 14 5 2" xfId="33989"/>
    <cellStyle name="Normal 6 4 14 6" xfId="21166"/>
    <cellStyle name="Normal 6 4 14 7" xfId="21167"/>
    <cellStyle name="Normal 6 4 15" xfId="21168"/>
    <cellStyle name="Normal 6 4 15 2" xfId="21169"/>
    <cellStyle name="Normal 6 4 15 2 2" xfId="21170"/>
    <cellStyle name="Normal 6 4 15 2 3" xfId="21171"/>
    <cellStyle name="Normal 6 4 15 3" xfId="21172"/>
    <cellStyle name="Normal 6 4 15 3 2" xfId="34035"/>
    <cellStyle name="Normal 6 4 15 4" xfId="21173"/>
    <cellStyle name="Normal 6 4 15 5" xfId="21174"/>
    <cellStyle name="Normal 6 4 16" xfId="21175"/>
    <cellStyle name="Normal 6 4 16 2" xfId="21176"/>
    <cellStyle name="Normal 6 4 16 3" xfId="21177"/>
    <cellStyle name="Normal 6 4 17" xfId="21178"/>
    <cellStyle name="Normal 6 4 17 2" xfId="32765"/>
    <cellStyle name="Normal 6 4 18" xfId="21179"/>
    <cellStyle name="Normal 6 4 18 2" xfId="21180"/>
    <cellStyle name="Normal 6 4 19" xfId="21181"/>
    <cellStyle name="Normal 6 4 2" xfId="21182"/>
    <cellStyle name="Normal 6 4 2 2" xfId="21183"/>
    <cellStyle name="Normal 6 4 2 2 2" xfId="21184"/>
    <cellStyle name="Normal 6 4 2 2 2 2" xfId="21185"/>
    <cellStyle name="Normal 6 4 2 2 2 3" xfId="21186"/>
    <cellStyle name="Normal 6 4 2 2 3" xfId="21187"/>
    <cellStyle name="Normal 6 4 2 2 4" xfId="21188"/>
    <cellStyle name="Normal 6 4 2 2 5" xfId="21189"/>
    <cellStyle name="Normal 6 4 2 3" xfId="21190"/>
    <cellStyle name="Normal 6 4 2 3 2" xfId="21191"/>
    <cellStyle name="Normal 6 4 2 3 2 2" xfId="21192"/>
    <cellStyle name="Normal 6 4 2 3 2 3" xfId="21193"/>
    <cellStyle name="Normal 6 4 2 3 3" xfId="21194"/>
    <cellStyle name="Normal 6 4 2 3 3 2" xfId="34365"/>
    <cellStyle name="Normal 6 4 2 3 4" xfId="21195"/>
    <cellStyle name="Normal 6 4 2 3 5" xfId="21196"/>
    <cellStyle name="Normal 6 4 2 4" xfId="21197"/>
    <cellStyle name="Normal 6 4 2 4 2" xfId="21198"/>
    <cellStyle name="Normal 6 4 2 4 2 2" xfId="21199"/>
    <cellStyle name="Normal 6 4 2 4 2 3" xfId="21200"/>
    <cellStyle name="Normal 6 4 2 4 3" xfId="21201"/>
    <cellStyle name="Normal 6 4 2 4 3 2" xfId="35219"/>
    <cellStyle name="Normal 6 4 2 4 4" xfId="21202"/>
    <cellStyle name="Normal 6 4 2 4 5" xfId="21203"/>
    <cellStyle name="Normal 6 4 2 5" xfId="21204"/>
    <cellStyle name="Normal 6 4 2 5 2" xfId="21205"/>
    <cellStyle name="Normal 6 4 2 5 3" xfId="21206"/>
    <cellStyle name="Normal 6 4 2 6" xfId="21207"/>
    <cellStyle name="Normal 6 4 2 6 2" xfId="33722"/>
    <cellStyle name="Normal 6 4 2 7" xfId="21208"/>
    <cellStyle name="Normal 6 4 2 8" xfId="21209"/>
    <cellStyle name="Normal 6 4 2 9" xfId="21210"/>
    <cellStyle name="Normal 6 4 3" xfId="21211"/>
    <cellStyle name="Normal 6 4 3 2" xfId="21212"/>
    <cellStyle name="Normal 6 4 3 2 2" xfId="21213"/>
    <cellStyle name="Normal 6 4 3 2 2 2" xfId="21214"/>
    <cellStyle name="Normal 6 4 3 2 2 3" xfId="21215"/>
    <cellStyle name="Normal 6 4 3 2 3" xfId="21216"/>
    <cellStyle name="Normal 6 4 3 2 3 2" xfId="35176"/>
    <cellStyle name="Normal 6 4 3 2 4" xfId="21217"/>
    <cellStyle name="Normal 6 4 3 2 5" xfId="21218"/>
    <cellStyle name="Normal 6 4 3 3" xfId="21219"/>
    <cellStyle name="Normal 6 4 3 3 2" xfId="21220"/>
    <cellStyle name="Normal 6 4 3 3 3" xfId="21221"/>
    <cellStyle name="Normal 6 4 3 4" xfId="21222"/>
    <cellStyle name="Normal 6 4 3 5" xfId="21223"/>
    <cellStyle name="Normal 6 4 3 6" xfId="21224"/>
    <cellStyle name="Normal 6 4 3 7" xfId="21225"/>
    <cellStyle name="Normal 6 4 4" xfId="21226"/>
    <cellStyle name="Normal 6 4 4 2" xfId="21227"/>
    <cellStyle name="Normal 6 4 4 2 2" xfId="21228"/>
    <cellStyle name="Normal 6 4 4 2 2 2" xfId="21229"/>
    <cellStyle name="Normal 6 4 4 2 2 3" xfId="21230"/>
    <cellStyle name="Normal 6 4 4 2 3" xfId="21231"/>
    <cellStyle name="Normal 6 4 4 2 3 2" xfId="35177"/>
    <cellStyle name="Normal 6 4 4 2 4" xfId="21232"/>
    <cellStyle name="Normal 6 4 4 2 5" xfId="21233"/>
    <cellStyle name="Normal 6 4 4 3" xfId="21234"/>
    <cellStyle name="Normal 6 4 4 3 2" xfId="21235"/>
    <cellStyle name="Normal 6 4 4 3 3" xfId="21236"/>
    <cellStyle name="Normal 6 4 4 4" xfId="21237"/>
    <cellStyle name="Normal 6 4 4 5" xfId="21238"/>
    <cellStyle name="Normal 6 4 4 6" xfId="21239"/>
    <cellStyle name="Normal 6 4 4 7" xfId="21240"/>
    <cellStyle name="Normal 6 4 5" xfId="21241"/>
    <cellStyle name="Normal 6 4 5 2" xfId="21242"/>
    <cellStyle name="Normal 6 4 5 2 2" xfId="21243"/>
    <cellStyle name="Normal 6 4 5 2 2 2" xfId="21244"/>
    <cellStyle name="Normal 6 4 5 2 2 3" xfId="21245"/>
    <cellStyle name="Normal 6 4 5 2 3" xfId="21246"/>
    <cellStyle name="Normal 6 4 5 2 3 2" xfId="35249"/>
    <cellStyle name="Normal 6 4 5 2 4" xfId="21247"/>
    <cellStyle name="Normal 6 4 5 2 5" xfId="21248"/>
    <cellStyle name="Normal 6 4 5 3" xfId="21249"/>
    <cellStyle name="Normal 6 4 5 3 2" xfId="21250"/>
    <cellStyle name="Normal 6 4 5 3 3" xfId="21251"/>
    <cellStyle name="Normal 6 4 5 4" xfId="21252"/>
    <cellStyle name="Normal 6 4 5 5" xfId="21253"/>
    <cellStyle name="Normal 6 4 5 6" xfId="21254"/>
    <cellStyle name="Normal 6 4 5 7" xfId="21255"/>
    <cellStyle name="Normal 6 4 6" xfId="21256"/>
    <cellStyle name="Normal 6 4 6 2" xfId="21257"/>
    <cellStyle name="Normal 6 4 6 2 2" xfId="21258"/>
    <cellStyle name="Normal 6 4 6 2 2 2" xfId="21259"/>
    <cellStyle name="Normal 6 4 6 2 2 3" xfId="21260"/>
    <cellStyle name="Normal 6 4 6 2 3" xfId="21261"/>
    <cellStyle name="Normal 6 4 6 2 3 2" xfId="35178"/>
    <cellStyle name="Normal 6 4 6 2 4" xfId="21262"/>
    <cellStyle name="Normal 6 4 6 2 5" xfId="21263"/>
    <cellStyle name="Normal 6 4 6 3" xfId="21264"/>
    <cellStyle name="Normal 6 4 6 3 2" xfId="21265"/>
    <cellStyle name="Normal 6 4 6 3 3" xfId="21266"/>
    <cellStyle name="Normal 6 4 6 4" xfId="21267"/>
    <cellStyle name="Normal 6 4 6 5" xfId="21268"/>
    <cellStyle name="Normal 6 4 6 6" xfId="21269"/>
    <cellStyle name="Normal 6 4 6 7" xfId="21270"/>
    <cellStyle name="Normal 6 4 7" xfId="21271"/>
    <cellStyle name="Normal 6 4 7 2" xfId="21272"/>
    <cellStyle name="Normal 6 4 7 2 2" xfId="21273"/>
    <cellStyle name="Normal 6 4 7 2 3" xfId="21274"/>
    <cellStyle name="Normal 6 4 7 3" xfId="21275"/>
    <cellStyle name="Normal 6 4 7 4" xfId="21276"/>
    <cellStyle name="Normal 6 4 7 5" xfId="21277"/>
    <cellStyle name="Normal 6 4 7 6" xfId="21278"/>
    <cellStyle name="Normal 6 4 8" xfId="21279"/>
    <cellStyle name="Normal 6 4 8 2" xfId="21280"/>
    <cellStyle name="Normal 6 4 8 2 2" xfId="21281"/>
    <cellStyle name="Normal 6 4 8 2 3" xfId="21282"/>
    <cellStyle name="Normal 6 4 8 3" xfId="21283"/>
    <cellStyle name="Normal 6 4 8 4" xfId="21284"/>
    <cellStyle name="Normal 6 4 8 5" xfId="21285"/>
    <cellStyle name="Normal 6 4 9" xfId="21286"/>
    <cellStyle name="Normal 6 4 9 2" xfId="21287"/>
    <cellStyle name="Normal 6 4 9 2 2" xfId="21288"/>
    <cellStyle name="Normal 6 4 9 2 3" xfId="21289"/>
    <cellStyle name="Normal 6 4 9 3" xfId="21290"/>
    <cellStyle name="Normal 6 4 9 4" xfId="21291"/>
    <cellStyle name="Normal 6 4 9 5" xfId="21292"/>
    <cellStyle name="Normal 6 5" xfId="21293"/>
    <cellStyle name="Normal 6 5 10" xfId="21294"/>
    <cellStyle name="Normal 6 5 10 2" xfId="21295"/>
    <cellStyle name="Normal 6 5 10 2 2" xfId="21296"/>
    <cellStyle name="Normal 6 5 10 2 3" xfId="21297"/>
    <cellStyle name="Normal 6 5 10 3" xfId="21298"/>
    <cellStyle name="Normal 6 5 10 4" xfId="21299"/>
    <cellStyle name="Normal 6 5 10 5" xfId="21300"/>
    <cellStyle name="Normal 6 5 11" xfId="21301"/>
    <cellStyle name="Normal 6 5 11 2" xfId="21302"/>
    <cellStyle name="Normal 6 5 11 2 2" xfId="21303"/>
    <cellStyle name="Normal 6 5 11 2 3" xfId="21304"/>
    <cellStyle name="Normal 6 5 11 3" xfId="21305"/>
    <cellStyle name="Normal 6 5 11 4" xfId="21306"/>
    <cellStyle name="Normal 6 5 11 5" xfId="21307"/>
    <cellStyle name="Normal 6 5 12" xfId="21308"/>
    <cellStyle name="Normal 6 5 12 2" xfId="21309"/>
    <cellStyle name="Normal 6 5 12 2 2" xfId="21310"/>
    <cellStyle name="Normal 6 5 12 2 3" xfId="21311"/>
    <cellStyle name="Normal 6 5 12 3" xfId="21312"/>
    <cellStyle name="Normal 6 5 12 4" xfId="21313"/>
    <cellStyle name="Normal 6 5 12 5" xfId="21314"/>
    <cellStyle name="Normal 6 5 13" xfId="21315"/>
    <cellStyle name="Normal 6 5 13 2" xfId="21316"/>
    <cellStyle name="Normal 6 5 13 2 2" xfId="21317"/>
    <cellStyle name="Normal 6 5 13 2 3" xfId="21318"/>
    <cellStyle name="Normal 6 5 13 3" xfId="21319"/>
    <cellStyle name="Normal 6 5 13 4" xfId="21320"/>
    <cellStyle name="Normal 6 5 13 5" xfId="21321"/>
    <cellStyle name="Normal 6 5 14" xfId="21322"/>
    <cellStyle name="Normal 6 5 14 2" xfId="21323"/>
    <cellStyle name="Normal 6 5 14 2 2" xfId="21324"/>
    <cellStyle name="Normal 6 5 14 2 3" xfId="21325"/>
    <cellStyle name="Normal 6 5 14 3" xfId="21326"/>
    <cellStyle name="Normal 6 5 14 4" xfId="21327"/>
    <cellStyle name="Normal 6 5 14 5" xfId="21328"/>
    <cellStyle name="Normal 6 5 15" xfId="21329"/>
    <cellStyle name="Normal 6 5 15 2" xfId="21330"/>
    <cellStyle name="Normal 6 5 15 2 2" xfId="21331"/>
    <cellStyle name="Normal 6 5 15 2 2 2" xfId="21332"/>
    <cellStyle name="Normal 6 5 15 2 2 3" xfId="21333"/>
    <cellStyle name="Normal 6 5 15 2 3" xfId="21334"/>
    <cellStyle name="Normal 6 5 15 2 3 2" xfId="34999"/>
    <cellStyle name="Normal 6 5 15 2 4" xfId="21335"/>
    <cellStyle name="Normal 6 5 15 2 5" xfId="21336"/>
    <cellStyle name="Normal 6 5 15 3" xfId="21337"/>
    <cellStyle name="Normal 6 5 15 3 2" xfId="21338"/>
    <cellStyle name="Normal 6 5 15 3 2 2" xfId="21339"/>
    <cellStyle name="Normal 6 5 15 3 2 3" xfId="21340"/>
    <cellStyle name="Normal 6 5 15 3 3" xfId="21341"/>
    <cellStyle name="Normal 6 5 15 3 3 2" xfId="34843"/>
    <cellStyle name="Normal 6 5 15 3 4" xfId="21342"/>
    <cellStyle name="Normal 6 5 15 3 5" xfId="21343"/>
    <cellStyle name="Normal 6 5 15 4" xfId="21344"/>
    <cellStyle name="Normal 6 5 15 4 2" xfId="21345"/>
    <cellStyle name="Normal 6 5 15 4 3" xfId="21346"/>
    <cellStyle name="Normal 6 5 15 5" xfId="21347"/>
    <cellStyle name="Normal 6 5 15 5 2" xfId="33990"/>
    <cellStyle name="Normal 6 5 15 6" xfId="21348"/>
    <cellStyle name="Normal 6 5 15 7" xfId="21349"/>
    <cellStyle name="Normal 6 5 16" xfId="21350"/>
    <cellStyle name="Normal 6 5 16 2" xfId="21351"/>
    <cellStyle name="Normal 6 5 16 2 2" xfId="21352"/>
    <cellStyle name="Normal 6 5 16 2 3" xfId="21353"/>
    <cellStyle name="Normal 6 5 16 3" xfId="21354"/>
    <cellStyle name="Normal 6 5 16 3 2" xfId="34036"/>
    <cellStyle name="Normal 6 5 16 4" xfId="21355"/>
    <cellStyle name="Normal 6 5 16 5" xfId="21356"/>
    <cellStyle name="Normal 6 5 17" xfId="21357"/>
    <cellStyle name="Normal 6 5 17 2" xfId="21358"/>
    <cellStyle name="Normal 6 5 17 3" xfId="21359"/>
    <cellStyle name="Normal 6 5 18" xfId="21360"/>
    <cellStyle name="Normal 6 5 18 2" xfId="32766"/>
    <cellStyle name="Normal 6 5 19" xfId="21361"/>
    <cellStyle name="Normal 6 5 19 2" xfId="21362"/>
    <cellStyle name="Normal 6 5 2" xfId="21363"/>
    <cellStyle name="Normal 6 5 2 2" xfId="21364"/>
    <cellStyle name="Normal 6 5 2 2 2" xfId="21365"/>
    <cellStyle name="Normal 6 5 2 2 2 2" xfId="21366"/>
    <cellStyle name="Normal 6 5 2 2 2 3" xfId="21367"/>
    <cellStyle name="Normal 6 5 2 2 3" xfId="21368"/>
    <cellStyle name="Normal 6 5 2 2 4" xfId="21369"/>
    <cellStyle name="Normal 6 5 2 2 5" xfId="21370"/>
    <cellStyle name="Normal 6 5 2 3" xfId="21371"/>
    <cellStyle name="Normal 6 5 2 3 2" xfId="21372"/>
    <cellStyle name="Normal 6 5 2 3 2 2" xfId="21373"/>
    <cellStyle name="Normal 6 5 2 3 2 3" xfId="21374"/>
    <cellStyle name="Normal 6 5 2 3 3" xfId="21375"/>
    <cellStyle name="Normal 6 5 2 3 3 2" xfId="34713"/>
    <cellStyle name="Normal 6 5 2 3 4" xfId="21376"/>
    <cellStyle name="Normal 6 5 2 3 5" xfId="21377"/>
    <cellStyle name="Normal 6 5 2 4" xfId="21378"/>
    <cellStyle name="Normal 6 5 2 4 2" xfId="21379"/>
    <cellStyle name="Normal 6 5 2 4 2 2" xfId="21380"/>
    <cellStyle name="Normal 6 5 2 4 2 3" xfId="21381"/>
    <cellStyle name="Normal 6 5 2 4 3" xfId="21382"/>
    <cellStyle name="Normal 6 5 2 4 3 2" xfId="35179"/>
    <cellStyle name="Normal 6 5 2 4 4" xfId="21383"/>
    <cellStyle name="Normal 6 5 2 4 5" xfId="21384"/>
    <cellStyle name="Normal 6 5 2 5" xfId="21385"/>
    <cellStyle name="Normal 6 5 2 5 2" xfId="21386"/>
    <cellStyle name="Normal 6 5 2 5 3" xfId="21387"/>
    <cellStyle name="Normal 6 5 2 6" xfId="21388"/>
    <cellStyle name="Normal 6 5 2 6 2" xfId="33723"/>
    <cellStyle name="Normal 6 5 2 7" xfId="21389"/>
    <cellStyle name="Normal 6 5 2 8" xfId="21390"/>
    <cellStyle name="Normal 6 5 2 9" xfId="21391"/>
    <cellStyle name="Normal 6 5 20" xfId="21392"/>
    <cellStyle name="Normal 6 5 3" xfId="21393"/>
    <cellStyle name="Normal 6 5 3 2" xfId="21394"/>
    <cellStyle name="Normal 6 5 3 2 2" xfId="21395"/>
    <cellStyle name="Normal 6 5 3 2 2 2" xfId="21396"/>
    <cellStyle name="Normal 6 5 3 2 2 3" xfId="21397"/>
    <cellStyle name="Normal 6 5 3 2 3" xfId="21398"/>
    <cellStyle name="Normal 6 5 3 2 3 2" xfId="35250"/>
    <cellStyle name="Normal 6 5 3 2 4" xfId="21399"/>
    <cellStyle name="Normal 6 5 3 2 5" xfId="21400"/>
    <cellStyle name="Normal 6 5 3 3" xfId="21401"/>
    <cellStyle name="Normal 6 5 3 3 2" xfId="21402"/>
    <cellStyle name="Normal 6 5 3 3 3" xfId="21403"/>
    <cellStyle name="Normal 6 5 3 4" xfId="21404"/>
    <cellStyle name="Normal 6 5 3 5" xfId="21405"/>
    <cellStyle name="Normal 6 5 3 6" xfId="21406"/>
    <cellStyle name="Normal 6 5 3 7" xfId="21407"/>
    <cellStyle name="Normal 6 5 4" xfId="21408"/>
    <cellStyle name="Normal 6 5 4 2" xfId="21409"/>
    <cellStyle name="Normal 6 5 4 2 2" xfId="21410"/>
    <cellStyle name="Normal 6 5 4 2 2 2" xfId="21411"/>
    <cellStyle name="Normal 6 5 4 2 2 3" xfId="21412"/>
    <cellStyle name="Normal 6 5 4 2 3" xfId="21413"/>
    <cellStyle name="Normal 6 5 4 2 3 2" xfId="35180"/>
    <cellStyle name="Normal 6 5 4 2 4" xfId="21414"/>
    <cellStyle name="Normal 6 5 4 2 5" xfId="21415"/>
    <cellStyle name="Normal 6 5 4 3" xfId="21416"/>
    <cellStyle name="Normal 6 5 4 3 2" xfId="21417"/>
    <cellStyle name="Normal 6 5 4 3 3" xfId="21418"/>
    <cellStyle name="Normal 6 5 4 4" xfId="21419"/>
    <cellStyle name="Normal 6 5 4 5" xfId="21420"/>
    <cellStyle name="Normal 6 5 4 6" xfId="21421"/>
    <cellStyle name="Normal 6 5 4 7" xfId="21422"/>
    <cellStyle name="Normal 6 5 5" xfId="21423"/>
    <cellStyle name="Normal 6 5 5 2" xfId="21424"/>
    <cellStyle name="Normal 6 5 5 2 2" xfId="21425"/>
    <cellStyle name="Normal 6 5 5 2 2 2" xfId="21426"/>
    <cellStyle name="Normal 6 5 5 2 2 3" xfId="21427"/>
    <cellStyle name="Normal 6 5 5 2 3" xfId="21428"/>
    <cellStyle name="Normal 6 5 5 2 3 2" xfId="35181"/>
    <cellStyle name="Normal 6 5 5 2 4" xfId="21429"/>
    <cellStyle name="Normal 6 5 5 2 5" xfId="21430"/>
    <cellStyle name="Normal 6 5 5 3" xfId="21431"/>
    <cellStyle name="Normal 6 5 5 3 2" xfId="21432"/>
    <cellStyle name="Normal 6 5 5 3 3" xfId="21433"/>
    <cellStyle name="Normal 6 5 5 4" xfId="21434"/>
    <cellStyle name="Normal 6 5 5 5" xfId="21435"/>
    <cellStyle name="Normal 6 5 5 6" xfId="21436"/>
    <cellStyle name="Normal 6 5 5 7" xfId="21437"/>
    <cellStyle name="Normal 6 5 6" xfId="21438"/>
    <cellStyle name="Normal 6 5 6 2" xfId="21439"/>
    <cellStyle name="Normal 6 5 6 2 2" xfId="21440"/>
    <cellStyle name="Normal 6 5 6 2 2 2" xfId="21441"/>
    <cellStyle name="Normal 6 5 6 2 2 3" xfId="21442"/>
    <cellStyle name="Normal 6 5 6 2 3" xfId="21443"/>
    <cellStyle name="Normal 6 5 6 2 3 2" xfId="35251"/>
    <cellStyle name="Normal 6 5 6 2 4" xfId="21444"/>
    <cellStyle name="Normal 6 5 6 2 5" xfId="21445"/>
    <cellStyle name="Normal 6 5 6 3" xfId="21446"/>
    <cellStyle name="Normal 6 5 6 3 2" xfId="21447"/>
    <cellStyle name="Normal 6 5 6 3 3" xfId="21448"/>
    <cellStyle name="Normal 6 5 6 4" xfId="21449"/>
    <cellStyle name="Normal 6 5 6 5" xfId="21450"/>
    <cellStyle name="Normal 6 5 6 6" xfId="21451"/>
    <cellStyle name="Normal 6 5 6 7" xfId="21452"/>
    <cellStyle name="Normal 6 5 7" xfId="21453"/>
    <cellStyle name="Normal 6 5 7 2" xfId="21454"/>
    <cellStyle name="Normal 6 5 7 2 2" xfId="21455"/>
    <cellStyle name="Normal 6 5 7 2 3" xfId="21456"/>
    <cellStyle name="Normal 6 5 7 3" xfId="21457"/>
    <cellStyle name="Normal 6 5 7 4" xfId="21458"/>
    <cellStyle name="Normal 6 5 7 5" xfId="21459"/>
    <cellStyle name="Normal 6 5 7 6" xfId="21460"/>
    <cellStyle name="Normal 6 5 8" xfId="21461"/>
    <cellStyle name="Normal 6 5 8 2" xfId="21462"/>
    <cellStyle name="Normal 6 5 8 2 2" xfId="21463"/>
    <cellStyle name="Normal 6 5 8 2 3" xfId="21464"/>
    <cellStyle name="Normal 6 5 8 3" xfId="21465"/>
    <cellStyle name="Normal 6 5 8 4" xfId="21466"/>
    <cellStyle name="Normal 6 5 8 5" xfId="21467"/>
    <cellStyle name="Normal 6 5 9" xfId="21468"/>
    <cellStyle name="Normal 6 5 9 2" xfId="21469"/>
    <cellStyle name="Normal 6 5 9 2 2" xfId="21470"/>
    <cellStyle name="Normal 6 5 9 2 3" xfId="21471"/>
    <cellStyle name="Normal 6 5 9 3" xfId="21472"/>
    <cellStyle name="Normal 6 5 9 4" xfId="21473"/>
    <cellStyle name="Normal 6 5 9 5" xfId="21474"/>
    <cellStyle name="Normal 6 6" xfId="21475"/>
    <cellStyle name="Normal 6 6 10" xfId="21476"/>
    <cellStyle name="Normal 6 6 10 2" xfId="21477"/>
    <cellStyle name="Normal 6 6 10 2 2" xfId="21478"/>
    <cellStyle name="Normal 6 6 10 2 2 2" xfId="21479"/>
    <cellStyle name="Normal 6 6 10 2 2 3" xfId="21480"/>
    <cellStyle name="Normal 6 6 10 2 3" xfId="21481"/>
    <cellStyle name="Normal 6 6 10 2 3 2" xfId="32769"/>
    <cellStyle name="Normal 6 6 10 2 4" xfId="21482"/>
    <cellStyle name="Normal 6 6 10 2 5" xfId="21483"/>
    <cellStyle name="Normal 6 6 10 3" xfId="21484"/>
    <cellStyle name="Normal 6 6 10 3 2" xfId="21485"/>
    <cellStyle name="Normal 6 6 10 3 3" xfId="21486"/>
    <cellStyle name="Normal 6 6 10 4" xfId="21487"/>
    <cellStyle name="Normal 6 6 10 4 2" xfId="32768"/>
    <cellStyle name="Normal 6 6 10 5" xfId="21488"/>
    <cellStyle name="Normal 6 6 10 6" xfId="21489"/>
    <cellStyle name="Normal 6 6 11" xfId="21490"/>
    <cellStyle name="Normal 6 6 11 2" xfId="21491"/>
    <cellStyle name="Normal 6 6 11 2 2" xfId="21492"/>
    <cellStyle name="Normal 6 6 11 2 2 2" xfId="21493"/>
    <cellStyle name="Normal 6 6 11 2 2 3" xfId="21494"/>
    <cellStyle name="Normal 6 6 11 2 3" xfId="21495"/>
    <cellStyle name="Normal 6 6 11 2 3 2" xfId="32771"/>
    <cellStyle name="Normal 6 6 11 2 4" xfId="21496"/>
    <cellStyle name="Normal 6 6 11 2 5" xfId="21497"/>
    <cellStyle name="Normal 6 6 11 3" xfId="21498"/>
    <cellStyle name="Normal 6 6 11 3 2" xfId="21499"/>
    <cellStyle name="Normal 6 6 11 3 3" xfId="21500"/>
    <cellStyle name="Normal 6 6 11 4" xfId="21501"/>
    <cellStyle name="Normal 6 6 11 4 2" xfId="32770"/>
    <cellStyle name="Normal 6 6 11 5" xfId="21502"/>
    <cellStyle name="Normal 6 6 11 6" xfId="21503"/>
    <cellStyle name="Normal 6 6 12" xfId="21504"/>
    <cellStyle name="Normal 6 6 12 2" xfId="21505"/>
    <cellStyle name="Normal 6 6 12 2 2" xfId="21506"/>
    <cellStyle name="Normal 6 6 12 2 2 2" xfId="21507"/>
    <cellStyle name="Normal 6 6 12 2 2 3" xfId="21508"/>
    <cellStyle name="Normal 6 6 12 2 3" xfId="21509"/>
    <cellStyle name="Normal 6 6 12 2 3 2" xfId="32773"/>
    <cellStyle name="Normal 6 6 12 2 4" xfId="21510"/>
    <cellStyle name="Normal 6 6 12 2 5" xfId="21511"/>
    <cellStyle name="Normal 6 6 12 3" xfId="21512"/>
    <cellStyle name="Normal 6 6 12 3 2" xfId="21513"/>
    <cellStyle name="Normal 6 6 12 3 3" xfId="21514"/>
    <cellStyle name="Normal 6 6 12 4" xfId="21515"/>
    <cellStyle name="Normal 6 6 12 4 2" xfId="32772"/>
    <cellStyle name="Normal 6 6 12 5" xfId="21516"/>
    <cellStyle name="Normal 6 6 12 6" xfId="21517"/>
    <cellStyle name="Normal 6 6 13" xfId="21518"/>
    <cellStyle name="Normal 6 6 13 2" xfId="21519"/>
    <cellStyle name="Normal 6 6 13 2 2" xfId="21520"/>
    <cellStyle name="Normal 6 6 13 2 2 2" xfId="21521"/>
    <cellStyle name="Normal 6 6 13 2 2 3" xfId="21522"/>
    <cellStyle name="Normal 6 6 13 2 3" xfId="21523"/>
    <cellStyle name="Normal 6 6 13 2 3 2" xfId="32775"/>
    <cellStyle name="Normal 6 6 13 2 4" xfId="21524"/>
    <cellStyle name="Normal 6 6 13 2 5" xfId="21525"/>
    <cellStyle name="Normal 6 6 13 3" xfId="21526"/>
    <cellStyle name="Normal 6 6 13 3 2" xfId="21527"/>
    <cellStyle name="Normal 6 6 13 3 3" xfId="21528"/>
    <cellStyle name="Normal 6 6 13 4" xfId="21529"/>
    <cellStyle name="Normal 6 6 13 4 2" xfId="32774"/>
    <cellStyle name="Normal 6 6 13 5" xfId="21530"/>
    <cellStyle name="Normal 6 6 13 6" xfId="21531"/>
    <cellStyle name="Normal 6 6 14" xfId="21532"/>
    <cellStyle name="Normal 6 6 14 2" xfId="21533"/>
    <cellStyle name="Normal 6 6 14 2 2" xfId="21534"/>
    <cellStyle name="Normal 6 6 14 2 2 2" xfId="21535"/>
    <cellStyle name="Normal 6 6 14 2 2 3" xfId="21536"/>
    <cellStyle name="Normal 6 6 14 2 3" xfId="21537"/>
    <cellStyle name="Normal 6 6 14 2 3 2" xfId="32777"/>
    <cellStyle name="Normal 6 6 14 2 4" xfId="21538"/>
    <cellStyle name="Normal 6 6 14 2 5" xfId="21539"/>
    <cellStyle name="Normal 6 6 14 3" xfId="21540"/>
    <cellStyle name="Normal 6 6 14 3 2" xfId="21541"/>
    <cellStyle name="Normal 6 6 14 3 3" xfId="21542"/>
    <cellStyle name="Normal 6 6 14 4" xfId="21543"/>
    <cellStyle name="Normal 6 6 14 4 2" xfId="32776"/>
    <cellStyle name="Normal 6 6 14 5" xfId="21544"/>
    <cellStyle name="Normal 6 6 14 6" xfId="21545"/>
    <cellStyle name="Normal 6 6 15" xfId="21546"/>
    <cellStyle name="Normal 6 6 15 2" xfId="21547"/>
    <cellStyle name="Normal 6 6 15 2 2" xfId="21548"/>
    <cellStyle name="Normal 6 6 15 2 2 2" xfId="21549"/>
    <cellStyle name="Normal 6 6 15 2 2 3" xfId="21550"/>
    <cellStyle name="Normal 6 6 15 2 3" xfId="21551"/>
    <cellStyle name="Normal 6 6 15 2 3 2" xfId="32779"/>
    <cellStyle name="Normal 6 6 15 2 4" xfId="21552"/>
    <cellStyle name="Normal 6 6 15 2 5" xfId="21553"/>
    <cellStyle name="Normal 6 6 15 3" xfId="21554"/>
    <cellStyle name="Normal 6 6 15 3 2" xfId="21555"/>
    <cellStyle name="Normal 6 6 15 3 3" xfId="21556"/>
    <cellStyle name="Normal 6 6 15 4" xfId="21557"/>
    <cellStyle name="Normal 6 6 15 4 2" xfId="32778"/>
    <cellStyle name="Normal 6 6 15 5" xfId="21558"/>
    <cellStyle name="Normal 6 6 15 6" xfId="21559"/>
    <cellStyle name="Normal 6 6 16" xfId="21560"/>
    <cellStyle name="Normal 6 6 16 2" xfId="21561"/>
    <cellStyle name="Normal 6 6 16 2 2" xfId="21562"/>
    <cellStyle name="Normal 6 6 16 2 2 2" xfId="21563"/>
    <cellStyle name="Normal 6 6 16 2 2 3" xfId="21564"/>
    <cellStyle name="Normal 6 6 16 2 3" xfId="21565"/>
    <cellStyle name="Normal 6 6 16 2 3 2" xfId="32781"/>
    <cellStyle name="Normal 6 6 16 2 4" xfId="21566"/>
    <cellStyle name="Normal 6 6 16 2 5" xfId="21567"/>
    <cellStyle name="Normal 6 6 16 3" xfId="21568"/>
    <cellStyle name="Normal 6 6 16 3 2" xfId="21569"/>
    <cellStyle name="Normal 6 6 16 3 3" xfId="21570"/>
    <cellStyle name="Normal 6 6 16 4" xfId="21571"/>
    <cellStyle name="Normal 6 6 16 4 2" xfId="32780"/>
    <cellStyle name="Normal 6 6 16 5" xfId="21572"/>
    <cellStyle name="Normal 6 6 16 6" xfId="21573"/>
    <cellStyle name="Normal 6 6 17" xfId="21574"/>
    <cellStyle name="Normal 6 6 17 2" xfId="21575"/>
    <cellStyle name="Normal 6 6 17 2 2" xfId="21576"/>
    <cellStyle name="Normal 6 6 17 2 2 2" xfId="21577"/>
    <cellStyle name="Normal 6 6 17 2 2 3" xfId="21578"/>
    <cellStyle name="Normal 6 6 17 2 3" xfId="21579"/>
    <cellStyle name="Normal 6 6 17 2 3 2" xfId="32783"/>
    <cellStyle name="Normal 6 6 17 2 4" xfId="21580"/>
    <cellStyle name="Normal 6 6 17 2 5" xfId="21581"/>
    <cellStyle name="Normal 6 6 17 3" xfId="21582"/>
    <cellStyle name="Normal 6 6 17 3 2" xfId="21583"/>
    <cellStyle name="Normal 6 6 17 3 3" xfId="21584"/>
    <cellStyle name="Normal 6 6 17 4" xfId="21585"/>
    <cellStyle name="Normal 6 6 17 4 2" xfId="32782"/>
    <cellStyle name="Normal 6 6 17 5" xfId="21586"/>
    <cellStyle name="Normal 6 6 17 6" xfId="21587"/>
    <cellStyle name="Normal 6 6 18" xfId="21588"/>
    <cellStyle name="Normal 6 6 18 2" xfId="21589"/>
    <cellStyle name="Normal 6 6 18 2 2" xfId="21590"/>
    <cellStyle name="Normal 6 6 18 2 2 2" xfId="21591"/>
    <cellStyle name="Normal 6 6 18 2 2 3" xfId="21592"/>
    <cellStyle name="Normal 6 6 18 2 3" xfId="21593"/>
    <cellStyle name="Normal 6 6 18 2 3 2" xfId="32785"/>
    <cellStyle name="Normal 6 6 18 2 4" xfId="21594"/>
    <cellStyle name="Normal 6 6 18 2 5" xfId="21595"/>
    <cellStyle name="Normal 6 6 18 3" xfId="21596"/>
    <cellStyle name="Normal 6 6 18 3 2" xfId="21597"/>
    <cellStyle name="Normal 6 6 18 3 3" xfId="21598"/>
    <cellStyle name="Normal 6 6 18 4" xfId="21599"/>
    <cellStyle name="Normal 6 6 18 4 2" xfId="32784"/>
    <cellStyle name="Normal 6 6 18 5" xfId="21600"/>
    <cellStyle name="Normal 6 6 18 6" xfId="21601"/>
    <cellStyle name="Normal 6 6 19" xfId="21602"/>
    <cellStyle name="Normal 6 6 19 2" xfId="21603"/>
    <cellStyle name="Normal 6 6 19 2 2" xfId="21604"/>
    <cellStyle name="Normal 6 6 19 2 2 2" xfId="21605"/>
    <cellStyle name="Normal 6 6 19 2 2 3" xfId="21606"/>
    <cellStyle name="Normal 6 6 19 2 3" xfId="21607"/>
    <cellStyle name="Normal 6 6 19 2 3 2" xfId="32787"/>
    <cellStyle name="Normal 6 6 19 2 4" xfId="21608"/>
    <cellStyle name="Normal 6 6 19 2 5" xfId="21609"/>
    <cellStyle name="Normal 6 6 19 3" xfId="21610"/>
    <cellStyle name="Normal 6 6 19 3 2" xfId="21611"/>
    <cellStyle name="Normal 6 6 19 3 3" xfId="21612"/>
    <cellStyle name="Normal 6 6 19 4" xfId="21613"/>
    <cellStyle name="Normal 6 6 19 4 2" xfId="32786"/>
    <cellStyle name="Normal 6 6 19 5" xfId="21614"/>
    <cellStyle name="Normal 6 6 19 6" xfId="21615"/>
    <cellStyle name="Normal 6 6 2" xfId="21616"/>
    <cellStyle name="Normal 6 6 2 10" xfId="21617"/>
    <cellStyle name="Normal 6 6 2 10 2" xfId="21618"/>
    <cellStyle name="Normal 6 6 2 10 2 2" xfId="21619"/>
    <cellStyle name="Normal 6 6 2 10 2 3" xfId="21620"/>
    <cellStyle name="Normal 6 6 2 10 3" xfId="21621"/>
    <cellStyle name="Normal 6 6 2 10 3 2" xfId="32789"/>
    <cellStyle name="Normal 6 6 2 10 4" xfId="21622"/>
    <cellStyle name="Normal 6 6 2 10 5" xfId="21623"/>
    <cellStyle name="Normal 6 6 2 11" xfId="21624"/>
    <cellStyle name="Normal 6 6 2 11 2" xfId="21625"/>
    <cellStyle name="Normal 6 6 2 11 2 2" xfId="21626"/>
    <cellStyle name="Normal 6 6 2 11 2 3" xfId="21627"/>
    <cellStyle name="Normal 6 6 2 11 3" xfId="21628"/>
    <cellStyle name="Normal 6 6 2 11 3 2" xfId="32790"/>
    <cellStyle name="Normal 6 6 2 11 4" xfId="21629"/>
    <cellStyle name="Normal 6 6 2 11 5" xfId="21630"/>
    <cellStyle name="Normal 6 6 2 12" xfId="21631"/>
    <cellStyle name="Normal 6 6 2 12 2" xfId="21632"/>
    <cellStyle name="Normal 6 6 2 12 2 2" xfId="21633"/>
    <cellStyle name="Normal 6 6 2 12 2 3" xfId="21634"/>
    <cellStyle name="Normal 6 6 2 12 3" xfId="21635"/>
    <cellStyle name="Normal 6 6 2 12 3 2" xfId="32791"/>
    <cellStyle name="Normal 6 6 2 12 4" xfId="21636"/>
    <cellStyle name="Normal 6 6 2 12 5" xfId="21637"/>
    <cellStyle name="Normal 6 6 2 13" xfId="21638"/>
    <cellStyle name="Normal 6 6 2 13 2" xfId="21639"/>
    <cellStyle name="Normal 6 6 2 13 2 2" xfId="21640"/>
    <cellStyle name="Normal 6 6 2 13 2 3" xfId="21641"/>
    <cellStyle name="Normal 6 6 2 13 3" xfId="21642"/>
    <cellStyle name="Normal 6 6 2 13 3 2" xfId="32792"/>
    <cellStyle name="Normal 6 6 2 13 4" xfId="21643"/>
    <cellStyle name="Normal 6 6 2 13 5" xfId="21644"/>
    <cellStyle name="Normal 6 6 2 14" xfId="21645"/>
    <cellStyle name="Normal 6 6 2 14 2" xfId="21646"/>
    <cellStyle name="Normal 6 6 2 14 2 2" xfId="21647"/>
    <cellStyle name="Normal 6 6 2 14 2 3" xfId="21648"/>
    <cellStyle name="Normal 6 6 2 14 3" xfId="21649"/>
    <cellStyle name="Normal 6 6 2 14 3 2" xfId="32793"/>
    <cellStyle name="Normal 6 6 2 14 4" xfId="21650"/>
    <cellStyle name="Normal 6 6 2 14 5" xfId="21651"/>
    <cellStyle name="Normal 6 6 2 15" xfId="21652"/>
    <cellStyle name="Normal 6 6 2 15 2" xfId="21653"/>
    <cellStyle name="Normal 6 6 2 15 2 2" xfId="21654"/>
    <cellStyle name="Normal 6 6 2 15 2 3" xfId="21655"/>
    <cellStyle name="Normal 6 6 2 15 3" xfId="21656"/>
    <cellStyle name="Normal 6 6 2 15 3 2" xfId="32794"/>
    <cellStyle name="Normal 6 6 2 15 4" xfId="21657"/>
    <cellStyle name="Normal 6 6 2 15 5" xfId="21658"/>
    <cellStyle name="Normal 6 6 2 16" xfId="21659"/>
    <cellStyle name="Normal 6 6 2 16 2" xfId="21660"/>
    <cellStyle name="Normal 6 6 2 16 2 2" xfId="21661"/>
    <cellStyle name="Normal 6 6 2 16 2 3" xfId="21662"/>
    <cellStyle name="Normal 6 6 2 16 3" xfId="21663"/>
    <cellStyle name="Normal 6 6 2 16 3 2" xfId="32795"/>
    <cellStyle name="Normal 6 6 2 16 4" xfId="21664"/>
    <cellStyle name="Normal 6 6 2 16 5" xfId="21665"/>
    <cellStyle name="Normal 6 6 2 17" xfId="21666"/>
    <cellStyle name="Normal 6 6 2 17 2" xfId="21667"/>
    <cellStyle name="Normal 6 6 2 17 2 2" xfId="21668"/>
    <cellStyle name="Normal 6 6 2 17 2 3" xfId="21669"/>
    <cellStyle name="Normal 6 6 2 17 3" xfId="21670"/>
    <cellStyle name="Normal 6 6 2 17 3 2" xfId="32796"/>
    <cellStyle name="Normal 6 6 2 17 4" xfId="21671"/>
    <cellStyle name="Normal 6 6 2 17 5" xfId="21672"/>
    <cellStyle name="Normal 6 6 2 18" xfId="21673"/>
    <cellStyle name="Normal 6 6 2 18 2" xfId="21674"/>
    <cellStyle name="Normal 6 6 2 18 2 2" xfId="21675"/>
    <cellStyle name="Normal 6 6 2 18 2 3" xfId="21676"/>
    <cellStyle name="Normal 6 6 2 18 3" xfId="21677"/>
    <cellStyle name="Normal 6 6 2 18 3 2" xfId="32797"/>
    <cellStyle name="Normal 6 6 2 18 4" xfId="21678"/>
    <cellStyle name="Normal 6 6 2 18 5" xfId="21679"/>
    <cellStyle name="Normal 6 6 2 19" xfId="21680"/>
    <cellStyle name="Normal 6 6 2 19 2" xfId="21681"/>
    <cellStyle name="Normal 6 6 2 19 2 2" xfId="21682"/>
    <cellStyle name="Normal 6 6 2 19 2 3" xfId="21683"/>
    <cellStyle name="Normal 6 6 2 19 3" xfId="21684"/>
    <cellStyle name="Normal 6 6 2 19 3 2" xfId="32798"/>
    <cellStyle name="Normal 6 6 2 19 4" xfId="21685"/>
    <cellStyle name="Normal 6 6 2 19 5" xfId="21686"/>
    <cellStyle name="Normal 6 6 2 2" xfId="21687"/>
    <cellStyle name="Normal 6 6 2 2 2" xfId="21688"/>
    <cellStyle name="Normal 6 6 2 2 2 2" xfId="21689"/>
    <cellStyle name="Normal 6 6 2 2 2 3" xfId="21690"/>
    <cellStyle name="Normal 6 6 2 2 3" xfId="21691"/>
    <cellStyle name="Normal 6 6 2 2 3 2" xfId="32799"/>
    <cellStyle name="Normal 6 6 2 2 4" xfId="21692"/>
    <cellStyle name="Normal 6 6 2 2 5" xfId="21693"/>
    <cellStyle name="Normal 6 6 2 20" xfId="21694"/>
    <cellStyle name="Normal 6 6 2 20 2" xfId="21695"/>
    <cellStyle name="Normal 6 6 2 20 2 2" xfId="21696"/>
    <cellStyle name="Normal 6 6 2 20 2 3" xfId="21697"/>
    <cellStyle name="Normal 6 6 2 20 3" xfId="21698"/>
    <cellStyle name="Normal 6 6 2 20 3 2" xfId="35252"/>
    <cellStyle name="Normal 6 6 2 20 4" xfId="21699"/>
    <cellStyle name="Normal 6 6 2 20 5" xfId="21700"/>
    <cellStyle name="Normal 6 6 2 21" xfId="21701"/>
    <cellStyle name="Normal 6 6 2 21 2" xfId="21702"/>
    <cellStyle name="Normal 6 6 2 21 3" xfId="21703"/>
    <cellStyle name="Normal 6 6 2 22" xfId="21704"/>
    <cellStyle name="Normal 6 6 2 22 2" xfId="32788"/>
    <cellStyle name="Normal 6 6 2 23" xfId="21705"/>
    <cellStyle name="Normal 6 6 2 24" xfId="21706"/>
    <cellStyle name="Normal 6 6 2 25" xfId="21707"/>
    <cellStyle name="Normal 6 6 2 3" xfId="21708"/>
    <cellStyle name="Normal 6 6 2 3 2" xfId="21709"/>
    <cellStyle name="Normal 6 6 2 3 2 2" xfId="21710"/>
    <cellStyle name="Normal 6 6 2 3 2 3" xfId="21711"/>
    <cellStyle name="Normal 6 6 2 3 3" xfId="21712"/>
    <cellStyle name="Normal 6 6 2 3 3 2" xfId="32800"/>
    <cellStyle name="Normal 6 6 2 3 4" xfId="21713"/>
    <cellStyle name="Normal 6 6 2 3 5" xfId="21714"/>
    <cellStyle name="Normal 6 6 2 4" xfId="21715"/>
    <cellStyle name="Normal 6 6 2 4 2" xfId="21716"/>
    <cellStyle name="Normal 6 6 2 4 2 2" xfId="21717"/>
    <cellStyle name="Normal 6 6 2 4 2 3" xfId="21718"/>
    <cellStyle name="Normal 6 6 2 4 3" xfId="21719"/>
    <cellStyle name="Normal 6 6 2 4 3 2" xfId="32801"/>
    <cellStyle name="Normal 6 6 2 4 4" xfId="21720"/>
    <cellStyle name="Normal 6 6 2 4 5" xfId="21721"/>
    <cellStyle name="Normal 6 6 2 5" xfId="21722"/>
    <cellStyle name="Normal 6 6 2 5 2" xfId="21723"/>
    <cellStyle name="Normal 6 6 2 5 2 2" xfId="21724"/>
    <cellStyle name="Normal 6 6 2 5 2 3" xfId="21725"/>
    <cellStyle name="Normal 6 6 2 5 3" xfId="21726"/>
    <cellStyle name="Normal 6 6 2 5 3 2" xfId="32802"/>
    <cellStyle name="Normal 6 6 2 5 4" xfId="21727"/>
    <cellStyle name="Normal 6 6 2 5 5" xfId="21728"/>
    <cellStyle name="Normal 6 6 2 6" xfId="21729"/>
    <cellStyle name="Normal 6 6 2 6 2" xfId="21730"/>
    <cellStyle name="Normal 6 6 2 6 2 2" xfId="21731"/>
    <cellStyle name="Normal 6 6 2 6 2 3" xfId="21732"/>
    <cellStyle name="Normal 6 6 2 6 3" xfId="21733"/>
    <cellStyle name="Normal 6 6 2 6 3 2" xfId="32803"/>
    <cellStyle name="Normal 6 6 2 6 4" xfId="21734"/>
    <cellStyle name="Normal 6 6 2 6 5" xfId="21735"/>
    <cellStyle name="Normal 6 6 2 7" xfId="21736"/>
    <cellStyle name="Normal 6 6 2 7 2" xfId="21737"/>
    <cellStyle name="Normal 6 6 2 7 2 2" xfId="21738"/>
    <cellStyle name="Normal 6 6 2 7 2 3" xfId="21739"/>
    <cellStyle name="Normal 6 6 2 7 3" xfId="21740"/>
    <cellStyle name="Normal 6 6 2 7 3 2" xfId="32804"/>
    <cellStyle name="Normal 6 6 2 7 4" xfId="21741"/>
    <cellStyle name="Normal 6 6 2 7 5" xfId="21742"/>
    <cellStyle name="Normal 6 6 2 8" xfId="21743"/>
    <cellStyle name="Normal 6 6 2 8 2" xfId="21744"/>
    <cellStyle name="Normal 6 6 2 8 2 2" xfId="21745"/>
    <cellStyle name="Normal 6 6 2 8 2 3" xfId="21746"/>
    <cellStyle name="Normal 6 6 2 8 3" xfId="21747"/>
    <cellStyle name="Normal 6 6 2 8 3 2" xfId="32805"/>
    <cellStyle name="Normal 6 6 2 8 4" xfId="21748"/>
    <cellStyle name="Normal 6 6 2 8 5" xfId="21749"/>
    <cellStyle name="Normal 6 6 2 9" xfId="21750"/>
    <cellStyle name="Normal 6 6 2 9 2" xfId="21751"/>
    <cellStyle name="Normal 6 6 2 9 2 2" xfId="21752"/>
    <cellStyle name="Normal 6 6 2 9 2 3" xfId="21753"/>
    <cellStyle name="Normal 6 6 2 9 3" xfId="21754"/>
    <cellStyle name="Normal 6 6 2 9 3 2" xfId="32806"/>
    <cellStyle name="Normal 6 6 2 9 4" xfId="21755"/>
    <cellStyle name="Normal 6 6 2 9 5" xfId="21756"/>
    <cellStyle name="Normal 6 6 20" xfId="21757"/>
    <cellStyle name="Normal 6 6 20 2" xfId="21758"/>
    <cellStyle name="Normal 6 6 20 2 2" xfId="21759"/>
    <cellStyle name="Normal 6 6 20 2 2 2" xfId="21760"/>
    <cellStyle name="Normal 6 6 20 2 2 3" xfId="21761"/>
    <cellStyle name="Normal 6 6 20 2 3" xfId="21762"/>
    <cellStyle name="Normal 6 6 20 2 3 2" xfId="32808"/>
    <cellStyle name="Normal 6 6 20 2 4" xfId="21763"/>
    <cellStyle name="Normal 6 6 20 2 5" xfId="21764"/>
    <cellStyle name="Normal 6 6 20 3" xfId="21765"/>
    <cellStyle name="Normal 6 6 20 3 2" xfId="21766"/>
    <cellStyle name="Normal 6 6 20 3 3" xfId="21767"/>
    <cellStyle name="Normal 6 6 20 4" xfId="21768"/>
    <cellStyle name="Normal 6 6 20 4 2" xfId="32807"/>
    <cellStyle name="Normal 6 6 20 5" xfId="21769"/>
    <cellStyle name="Normal 6 6 20 6" xfId="21770"/>
    <cellStyle name="Normal 6 6 21" xfId="21771"/>
    <cellStyle name="Normal 6 6 21 2" xfId="21772"/>
    <cellStyle name="Normal 6 6 21 2 2" xfId="21773"/>
    <cellStyle name="Normal 6 6 21 2 2 2" xfId="21774"/>
    <cellStyle name="Normal 6 6 21 2 2 3" xfId="21775"/>
    <cellStyle name="Normal 6 6 21 2 3" xfId="21776"/>
    <cellStyle name="Normal 6 6 21 2 3 2" xfId="32810"/>
    <cellStyle name="Normal 6 6 21 2 4" xfId="21777"/>
    <cellStyle name="Normal 6 6 21 2 5" xfId="21778"/>
    <cellStyle name="Normal 6 6 21 3" xfId="21779"/>
    <cellStyle name="Normal 6 6 21 3 2" xfId="21780"/>
    <cellStyle name="Normal 6 6 21 3 3" xfId="21781"/>
    <cellStyle name="Normal 6 6 21 4" xfId="21782"/>
    <cellStyle name="Normal 6 6 21 4 2" xfId="32809"/>
    <cellStyle name="Normal 6 6 21 5" xfId="21783"/>
    <cellStyle name="Normal 6 6 21 6" xfId="21784"/>
    <cellStyle name="Normal 6 6 22" xfId="21785"/>
    <cellStyle name="Normal 6 6 22 2" xfId="21786"/>
    <cellStyle name="Normal 6 6 22 2 2" xfId="21787"/>
    <cellStyle name="Normal 6 6 22 2 2 2" xfId="21788"/>
    <cellStyle name="Normal 6 6 22 2 2 3" xfId="21789"/>
    <cellStyle name="Normal 6 6 22 2 3" xfId="21790"/>
    <cellStyle name="Normal 6 6 22 2 3 2" xfId="32812"/>
    <cellStyle name="Normal 6 6 22 2 4" xfId="21791"/>
    <cellStyle name="Normal 6 6 22 2 5" xfId="21792"/>
    <cellStyle name="Normal 6 6 22 3" xfId="21793"/>
    <cellStyle name="Normal 6 6 22 3 2" xfId="21794"/>
    <cellStyle name="Normal 6 6 22 3 3" xfId="21795"/>
    <cellStyle name="Normal 6 6 22 4" xfId="21796"/>
    <cellStyle name="Normal 6 6 22 4 2" xfId="32811"/>
    <cellStyle name="Normal 6 6 22 5" xfId="21797"/>
    <cellStyle name="Normal 6 6 22 6" xfId="21798"/>
    <cellStyle name="Normal 6 6 23" xfId="21799"/>
    <cellStyle name="Normal 6 6 23 2" xfId="21800"/>
    <cellStyle name="Normal 6 6 23 2 2" xfId="21801"/>
    <cellStyle name="Normal 6 6 23 2 3" xfId="21802"/>
    <cellStyle name="Normal 6 6 23 3" xfId="21803"/>
    <cellStyle name="Normal 6 6 23 3 2" xfId="33991"/>
    <cellStyle name="Normal 6 6 23 4" xfId="21804"/>
    <cellStyle name="Normal 6 6 23 5" xfId="21805"/>
    <cellStyle name="Normal 6 6 24" xfId="21806"/>
    <cellStyle name="Normal 6 6 24 2" xfId="21807"/>
    <cellStyle name="Normal 6 6 24 2 2" xfId="21808"/>
    <cellStyle name="Normal 6 6 24 2 3" xfId="21809"/>
    <cellStyle name="Normal 6 6 24 3" xfId="21810"/>
    <cellStyle name="Normal 6 6 24 3 2" xfId="34037"/>
    <cellStyle name="Normal 6 6 24 4" xfId="21811"/>
    <cellStyle name="Normal 6 6 24 5" xfId="21812"/>
    <cellStyle name="Normal 6 6 25" xfId="21813"/>
    <cellStyle name="Normal 6 6 25 2" xfId="21814"/>
    <cellStyle name="Normal 6 6 25 3" xfId="21815"/>
    <cellStyle name="Normal 6 6 26" xfId="21816"/>
    <cellStyle name="Normal 6 6 26 2" xfId="32767"/>
    <cellStyle name="Normal 6 6 27" xfId="21817"/>
    <cellStyle name="Normal 6 6 28" xfId="21818"/>
    <cellStyle name="Normal 6 6 29" xfId="21819"/>
    <cellStyle name="Normal 6 6 3" xfId="21820"/>
    <cellStyle name="Normal 6 6 3 2" xfId="21821"/>
    <cellStyle name="Normal 6 6 3 2 2" xfId="21822"/>
    <cellStyle name="Normal 6 6 3 2 2 2" xfId="21823"/>
    <cellStyle name="Normal 6 6 3 2 2 3" xfId="21824"/>
    <cellStyle name="Normal 6 6 3 2 3" xfId="21825"/>
    <cellStyle name="Normal 6 6 3 2 3 2" xfId="33724"/>
    <cellStyle name="Normal 6 6 3 2 4" xfId="21826"/>
    <cellStyle name="Normal 6 6 3 2 5" xfId="21827"/>
    <cellStyle name="Normal 6 6 3 3" xfId="21828"/>
    <cellStyle name="Normal 6 6 3 3 2" xfId="21829"/>
    <cellStyle name="Normal 6 6 3 3 2 2" xfId="21830"/>
    <cellStyle name="Normal 6 6 3 3 2 3" xfId="21831"/>
    <cellStyle name="Normal 6 6 3 3 3" xfId="21832"/>
    <cellStyle name="Normal 6 6 3 3 3 2" xfId="34958"/>
    <cellStyle name="Normal 6 6 3 3 4" xfId="21833"/>
    <cellStyle name="Normal 6 6 3 3 5" xfId="21834"/>
    <cellStyle name="Normal 6 6 3 4" xfId="21835"/>
    <cellStyle name="Normal 6 6 3 4 2" xfId="21836"/>
    <cellStyle name="Normal 6 6 3 4 2 2" xfId="21837"/>
    <cellStyle name="Normal 6 6 3 4 2 3" xfId="21838"/>
    <cellStyle name="Normal 6 6 3 4 3" xfId="21839"/>
    <cellStyle name="Normal 6 6 3 4 3 2" xfId="35253"/>
    <cellStyle name="Normal 6 6 3 4 4" xfId="21840"/>
    <cellStyle name="Normal 6 6 3 4 5" xfId="21841"/>
    <cellStyle name="Normal 6 6 3 5" xfId="21842"/>
    <cellStyle name="Normal 6 6 3 5 2" xfId="21843"/>
    <cellStyle name="Normal 6 6 3 5 3" xfId="21844"/>
    <cellStyle name="Normal 6 6 3 6" xfId="21845"/>
    <cellStyle name="Normal 6 6 3 6 2" xfId="32813"/>
    <cellStyle name="Normal 6 6 3 7" xfId="21846"/>
    <cellStyle name="Normal 6 6 3 8" xfId="21847"/>
    <cellStyle name="Normal 6 6 3 9" xfId="21848"/>
    <cellStyle name="Normal 6 6 4" xfId="21849"/>
    <cellStyle name="Normal 6 6 4 2" xfId="21850"/>
    <cellStyle name="Normal 6 6 4 2 2" xfId="21851"/>
    <cellStyle name="Normal 6 6 4 2 2 2" xfId="21852"/>
    <cellStyle name="Normal 6 6 4 2 2 3" xfId="21853"/>
    <cellStyle name="Normal 6 6 4 2 3" xfId="21854"/>
    <cellStyle name="Normal 6 6 4 2 3 2" xfId="35182"/>
    <cellStyle name="Normal 6 6 4 2 4" xfId="21855"/>
    <cellStyle name="Normal 6 6 4 2 5" xfId="21856"/>
    <cellStyle name="Normal 6 6 4 3" xfId="21857"/>
    <cellStyle name="Normal 6 6 4 3 2" xfId="21858"/>
    <cellStyle name="Normal 6 6 4 3 3" xfId="21859"/>
    <cellStyle name="Normal 6 6 4 4" xfId="21860"/>
    <cellStyle name="Normal 6 6 4 4 2" xfId="32814"/>
    <cellStyle name="Normal 6 6 4 5" xfId="21861"/>
    <cellStyle name="Normal 6 6 4 6" xfId="21862"/>
    <cellStyle name="Normal 6 6 4 7" xfId="21863"/>
    <cellStyle name="Normal 6 6 5" xfId="21864"/>
    <cellStyle name="Normal 6 6 5 2" xfId="21865"/>
    <cellStyle name="Normal 6 6 5 2 2" xfId="21866"/>
    <cellStyle name="Normal 6 6 5 2 2 2" xfId="21867"/>
    <cellStyle name="Normal 6 6 5 2 2 3" xfId="21868"/>
    <cellStyle name="Normal 6 6 5 2 3" xfId="21869"/>
    <cellStyle name="Normal 6 6 5 2 3 2" xfId="35183"/>
    <cellStyle name="Normal 6 6 5 2 4" xfId="21870"/>
    <cellStyle name="Normal 6 6 5 2 5" xfId="21871"/>
    <cellStyle name="Normal 6 6 5 3" xfId="21872"/>
    <cellStyle name="Normal 6 6 5 3 2" xfId="21873"/>
    <cellStyle name="Normal 6 6 5 3 3" xfId="21874"/>
    <cellStyle name="Normal 6 6 5 4" xfId="21875"/>
    <cellStyle name="Normal 6 6 5 4 2" xfId="32815"/>
    <cellStyle name="Normal 6 6 5 5" xfId="21876"/>
    <cellStyle name="Normal 6 6 5 6" xfId="21877"/>
    <cellStyle name="Normal 6 6 5 7" xfId="21878"/>
    <cellStyle name="Normal 6 6 6" xfId="21879"/>
    <cellStyle name="Normal 6 6 6 2" xfId="21880"/>
    <cellStyle name="Normal 6 6 6 2 2" xfId="21881"/>
    <cellStyle name="Normal 6 6 6 2 2 2" xfId="21882"/>
    <cellStyle name="Normal 6 6 6 2 2 3" xfId="21883"/>
    <cellStyle name="Normal 6 6 6 2 3" xfId="21884"/>
    <cellStyle name="Normal 6 6 6 2 3 2" xfId="35254"/>
    <cellStyle name="Normal 6 6 6 2 4" xfId="21885"/>
    <cellStyle name="Normal 6 6 6 2 5" xfId="21886"/>
    <cellStyle name="Normal 6 6 6 3" xfId="21887"/>
    <cellStyle name="Normal 6 6 6 3 2" xfId="21888"/>
    <cellStyle name="Normal 6 6 6 3 3" xfId="21889"/>
    <cellStyle name="Normal 6 6 6 4" xfId="21890"/>
    <cellStyle name="Normal 6 6 6 4 2" xfId="32816"/>
    <cellStyle name="Normal 6 6 6 5" xfId="21891"/>
    <cellStyle name="Normal 6 6 6 6" xfId="21892"/>
    <cellStyle name="Normal 6 6 6 7" xfId="21893"/>
    <cellStyle name="Normal 6 6 7" xfId="21894"/>
    <cellStyle name="Normal 6 6 7 2" xfId="21895"/>
    <cellStyle name="Normal 6 6 7 2 2" xfId="21896"/>
    <cellStyle name="Normal 6 6 7 2 3" xfId="21897"/>
    <cellStyle name="Normal 6 6 7 3" xfId="21898"/>
    <cellStyle name="Normal 6 6 7 3 2" xfId="32817"/>
    <cellStyle name="Normal 6 6 7 4" xfId="21899"/>
    <cellStyle name="Normal 6 6 7 5" xfId="21900"/>
    <cellStyle name="Normal 6 6 8" xfId="21901"/>
    <cellStyle name="Normal 6 6 8 2" xfId="21902"/>
    <cellStyle name="Normal 6 6 8 2 2" xfId="21903"/>
    <cellStyle name="Normal 6 6 8 2 2 2" xfId="21904"/>
    <cellStyle name="Normal 6 6 8 2 2 3" xfId="21905"/>
    <cellStyle name="Normal 6 6 8 2 3" xfId="21906"/>
    <cellStyle name="Normal 6 6 8 2 3 2" xfId="32819"/>
    <cellStyle name="Normal 6 6 8 2 4" xfId="21907"/>
    <cellStyle name="Normal 6 6 8 2 5" xfId="21908"/>
    <cellStyle name="Normal 6 6 8 3" xfId="21909"/>
    <cellStyle name="Normal 6 6 8 3 2" xfId="21910"/>
    <cellStyle name="Normal 6 6 8 3 3" xfId="21911"/>
    <cellStyle name="Normal 6 6 8 4" xfId="21912"/>
    <cellStyle name="Normal 6 6 8 4 2" xfId="32818"/>
    <cellStyle name="Normal 6 6 8 5" xfId="21913"/>
    <cellStyle name="Normal 6 6 8 6" xfId="21914"/>
    <cellStyle name="Normal 6 6 9" xfId="21915"/>
    <cellStyle name="Normal 6 6 9 2" xfId="21916"/>
    <cellStyle name="Normal 6 6 9 2 2" xfId="21917"/>
    <cellStyle name="Normal 6 6 9 2 2 2" xfId="21918"/>
    <cellStyle name="Normal 6 6 9 2 2 3" xfId="21919"/>
    <cellStyle name="Normal 6 6 9 2 3" xfId="21920"/>
    <cellStyle name="Normal 6 6 9 2 3 2" xfId="32821"/>
    <cellStyle name="Normal 6 6 9 2 4" xfId="21921"/>
    <cellStyle name="Normal 6 6 9 2 5" xfId="21922"/>
    <cellStyle name="Normal 6 6 9 3" xfId="21923"/>
    <cellStyle name="Normal 6 6 9 3 2" xfId="21924"/>
    <cellStyle name="Normal 6 6 9 3 3" xfId="21925"/>
    <cellStyle name="Normal 6 6 9 4" xfId="21926"/>
    <cellStyle name="Normal 6 6 9 4 2" xfId="32820"/>
    <cellStyle name="Normal 6 6 9 5" xfId="21927"/>
    <cellStyle name="Normal 6 6 9 6" xfId="21928"/>
    <cellStyle name="Normal 6 7" xfId="21929"/>
    <cellStyle name="Normal 6 7 10" xfId="21930"/>
    <cellStyle name="Normal 6 7 11" xfId="21931"/>
    <cellStyle name="Normal 6 7 2" xfId="21932"/>
    <cellStyle name="Normal 6 7 2 2" xfId="21933"/>
    <cellStyle name="Normal 6 7 2 2 2" xfId="21934"/>
    <cellStyle name="Normal 6 7 2 2 2 2" xfId="21935"/>
    <cellStyle name="Normal 6 7 2 2 2 3" xfId="21936"/>
    <cellStyle name="Normal 6 7 2 2 3" xfId="21937"/>
    <cellStyle name="Normal 6 7 2 2 3 2" xfId="34714"/>
    <cellStyle name="Normal 6 7 2 2 4" xfId="21938"/>
    <cellStyle name="Normal 6 7 2 2 5" xfId="21939"/>
    <cellStyle name="Normal 6 7 2 3" xfId="21940"/>
    <cellStyle name="Normal 6 7 2 3 2" xfId="21941"/>
    <cellStyle name="Normal 6 7 2 3 2 2" xfId="21942"/>
    <cellStyle name="Normal 6 7 2 3 2 3" xfId="21943"/>
    <cellStyle name="Normal 6 7 2 3 3" xfId="21944"/>
    <cellStyle name="Normal 6 7 2 3 3 2" xfId="35184"/>
    <cellStyle name="Normal 6 7 2 3 4" xfId="21945"/>
    <cellStyle name="Normal 6 7 2 3 5" xfId="21946"/>
    <cellStyle name="Normal 6 7 2 4" xfId="21947"/>
    <cellStyle name="Normal 6 7 2 4 2" xfId="21948"/>
    <cellStyle name="Normal 6 7 2 4 3" xfId="21949"/>
    <cellStyle name="Normal 6 7 2 5" xfId="21950"/>
    <cellStyle name="Normal 6 7 2 5 2" xfId="33726"/>
    <cellStyle name="Normal 6 7 2 6" xfId="21951"/>
    <cellStyle name="Normal 6 7 2 7" xfId="21952"/>
    <cellStyle name="Normal 6 7 2 8" xfId="21953"/>
    <cellStyle name="Normal 6 7 3" xfId="21954"/>
    <cellStyle name="Normal 6 7 3 2" xfId="21955"/>
    <cellStyle name="Normal 6 7 3 2 2" xfId="21956"/>
    <cellStyle name="Normal 6 7 3 2 2 2" xfId="21957"/>
    <cellStyle name="Normal 6 7 3 2 2 3" xfId="21958"/>
    <cellStyle name="Normal 6 7 3 2 3" xfId="21959"/>
    <cellStyle name="Normal 6 7 3 2 3 2" xfId="35185"/>
    <cellStyle name="Normal 6 7 3 2 4" xfId="21960"/>
    <cellStyle name="Normal 6 7 3 2 5" xfId="21961"/>
    <cellStyle name="Normal 6 7 3 3" xfId="21962"/>
    <cellStyle name="Normal 6 7 3 3 2" xfId="21963"/>
    <cellStyle name="Normal 6 7 3 3 3" xfId="21964"/>
    <cellStyle name="Normal 6 7 3 4" xfId="21965"/>
    <cellStyle name="Normal 6 7 3 5" xfId="21966"/>
    <cellStyle name="Normal 6 7 3 6" xfId="21967"/>
    <cellStyle name="Normal 6 7 3 7" xfId="21968"/>
    <cellStyle name="Normal 6 7 4" xfId="21969"/>
    <cellStyle name="Normal 6 7 4 2" xfId="21970"/>
    <cellStyle name="Normal 6 7 4 2 2" xfId="21971"/>
    <cellStyle name="Normal 6 7 4 2 2 2" xfId="21972"/>
    <cellStyle name="Normal 6 7 4 2 2 3" xfId="21973"/>
    <cellStyle name="Normal 6 7 4 2 3" xfId="21974"/>
    <cellStyle name="Normal 6 7 4 2 3 2" xfId="35000"/>
    <cellStyle name="Normal 6 7 4 2 4" xfId="21975"/>
    <cellStyle name="Normal 6 7 4 2 5" xfId="21976"/>
    <cellStyle name="Normal 6 7 4 3" xfId="21977"/>
    <cellStyle name="Normal 6 7 4 3 2" xfId="21978"/>
    <cellStyle name="Normal 6 7 4 3 2 2" xfId="21979"/>
    <cellStyle name="Normal 6 7 4 3 2 3" xfId="21980"/>
    <cellStyle name="Normal 6 7 4 3 3" xfId="21981"/>
    <cellStyle name="Normal 6 7 4 3 3 2" xfId="34898"/>
    <cellStyle name="Normal 6 7 4 3 4" xfId="21982"/>
    <cellStyle name="Normal 6 7 4 3 5" xfId="21983"/>
    <cellStyle name="Normal 6 7 4 4" xfId="21984"/>
    <cellStyle name="Normal 6 7 4 4 2" xfId="21985"/>
    <cellStyle name="Normal 6 7 4 4 3" xfId="21986"/>
    <cellStyle name="Normal 6 7 4 5" xfId="21987"/>
    <cellStyle name="Normal 6 7 4 5 2" xfId="33992"/>
    <cellStyle name="Normal 6 7 4 6" xfId="21988"/>
    <cellStyle name="Normal 6 7 4 7" xfId="21989"/>
    <cellStyle name="Normal 6 7 4 8" xfId="21990"/>
    <cellStyle name="Normal 6 7 5" xfId="21991"/>
    <cellStyle name="Normal 6 7 5 2" xfId="21992"/>
    <cellStyle name="Normal 6 7 5 2 2" xfId="21993"/>
    <cellStyle name="Normal 6 7 5 2 2 2" xfId="21994"/>
    <cellStyle name="Normal 6 7 5 2 2 3" xfId="21995"/>
    <cellStyle name="Normal 6 7 5 2 3" xfId="21996"/>
    <cellStyle name="Normal 6 7 5 2 3 2" xfId="35255"/>
    <cellStyle name="Normal 6 7 5 2 4" xfId="21997"/>
    <cellStyle name="Normal 6 7 5 2 5" xfId="21998"/>
    <cellStyle name="Normal 6 7 5 3" xfId="21999"/>
    <cellStyle name="Normal 6 7 5 3 2" xfId="22000"/>
    <cellStyle name="Normal 6 7 5 3 3" xfId="22001"/>
    <cellStyle name="Normal 6 7 5 4" xfId="22002"/>
    <cellStyle name="Normal 6 7 5 4 2" xfId="34094"/>
    <cellStyle name="Normal 6 7 5 5" xfId="22003"/>
    <cellStyle name="Normal 6 7 5 6" xfId="22004"/>
    <cellStyle name="Normal 6 7 5 7" xfId="22005"/>
    <cellStyle name="Normal 6 7 6" xfId="22006"/>
    <cellStyle name="Normal 6 7 6 2" xfId="22007"/>
    <cellStyle name="Normal 6 7 6 2 2" xfId="22008"/>
    <cellStyle name="Normal 6 7 6 2 3" xfId="22009"/>
    <cellStyle name="Normal 6 7 6 3" xfId="22010"/>
    <cellStyle name="Normal 6 7 6 3 2" xfId="35186"/>
    <cellStyle name="Normal 6 7 6 4" xfId="22011"/>
    <cellStyle name="Normal 6 7 6 5" xfId="22012"/>
    <cellStyle name="Normal 6 7 6 6" xfId="22013"/>
    <cellStyle name="Normal 6 7 7" xfId="22014"/>
    <cellStyle name="Normal 6 7 7 2" xfId="22015"/>
    <cellStyle name="Normal 6 7 7 3" xfId="22016"/>
    <cellStyle name="Normal 6 7 8" xfId="22017"/>
    <cellStyle name="Normal 6 7 8 2" xfId="33725"/>
    <cellStyle name="Normal 6 7 9" xfId="22018"/>
    <cellStyle name="Normal 6 8" xfId="22019"/>
    <cellStyle name="Normal 6 8 10" xfId="22020"/>
    <cellStyle name="Normal 6 8 11" xfId="22021"/>
    <cellStyle name="Normal 6 8 2" xfId="22022"/>
    <cellStyle name="Normal 6 8 2 2" xfId="22023"/>
    <cellStyle name="Normal 6 8 2 2 2" xfId="22024"/>
    <cellStyle name="Normal 6 8 2 2 2 2" xfId="22025"/>
    <cellStyle name="Normal 6 8 2 2 2 3" xfId="22026"/>
    <cellStyle name="Normal 6 8 2 2 3" xfId="22027"/>
    <cellStyle name="Normal 6 8 2 2 3 2" xfId="34715"/>
    <cellStyle name="Normal 6 8 2 2 4" xfId="22028"/>
    <cellStyle name="Normal 6 8 2 2 5" xfId="22029"/>
    <cellStyle name="Normal 6 8 2 3" xfId="22030"/>
    <cellStyle name="Normal 6 8 2 3 2" xfId="22031"/>
    <cellStyle name="Normal 6 8 2 3 2 2" xfId="22032"/>
    <cellStyle name="Normal 6 8 2 3 2 3" xfId="22033"/>
    <cellStyle name="Normal 6 8 2 3 3" xfId="22034"/>
    <cellStyle name="Normal 6 8 2 3 3 2" xfId="35256"/>
    <cellStyle name="Normal 6 8 2 3 4" xfId="22035"/>
    <cellStyle name="Normal 6 8 2 3 5" xfId="22036"/>
    <cellStyle name="Normal 6 8 2 4" xfId="22037"/>
    <cellStyle name="Normal 6 8 2 4 2" xfId="22038"/>
    <cellStyle name="Normal 6 8 2 4 3" xfId="22039"/>
    <cellStyle name="Normal 6 8 2 5" xfId="22040"/>
    <cellStyle name="Normal 6 8 2 5 2" xfId="33728"/>
    <cellStyle name="Normal 6 8 2 6" xfId="22041"/>
    <cellStyle name="Normal 6 8 2 7" xfId="22042"/>
    <cellStyle name="Normal 6 8 2 8" xfId="22043"/>
    <cellStyle name="Normal 6 8 3" xfId="22044"/>
    <cellStyle name="Normal 6 8 3 2" xfId="22045"/>
    <cellStyle name="Normal 6 8 3 2 2" xfId="22046"/>
    <cellStyle name="Normal 6 8 3 2 2 2" xfId="22047"/>
    <cellStyle name="Normal 6 8 3 2 2 3" xfId="22048"/>
    <cellStyle name="Normal 6 8 3 2 3" xfId="22049"/>
    <cellStyle name="Normal 6 8 3 2 3 2" xfId="35257"/>
    <cellStyle name="Normal 6 8 3 2 4" xfId="22050"/>
    <cellStyle name="Normal 6 8 3 2 5" xfId="22051"/>
    <cellStyle name="Normal 6 8 3 3" xfId="22052"/>
    <cellStyle name="Normal 6 8 3 3 2" xfId="22053"/>
    <cellStyle name="Normal 6 8 3 3 3" xfId="22054"/>
    <cellStyle name="Normal 6 8 3 4" xfId="22055"/>
    <cellStyle name="Normal 6 8 3 5" xfId="22056"/>
    <cellStyle name="Normal 6 8 3 6" xfId="22057"/>
    <cellStyle name="Normal 6 8 3 7" xfId="22058"/>
    <cellStyle name="Normal 6 8 4" xfId="22059"/>
    <cellStyle name="Normal 6 8 4 2" xfId="22060"/>
    <cellStyle name="Normal 6 8 4 2 2" xfId="22061"/>
    <cellStyle name="Normal 6 8 4 2 2 2" xfId="22062"/>
    <cellStyle name="Normal 6 8 4 2 2 3" xfId="22063"/>
    <cellStyle name="Normal 6 8 4 2 3" xfId="22064"/>
    <cellStyle name="Normal 6 8 4 2 3 2" xfId="35001"/>
    <cellStyle name="Normal 6 8 4 2 4" xfId="22065"/>
    <cellStyle name="Normal 6 8 4 2 5" xfId="22066"/>
    <cellStyle name="Normal 6 8 4 3" xfId="22067"/>
    <cellStyle name="Normal 6 8 4 3 2" xfId="22068"/>
    <cellStyle name="Normal 6 8 4 3 2 2" xfId="22069"/>
    <cellStyle name="Normal 6 8 4 3 2 3" xfId="22070"/>
    <cellStyle name="Normal 6 8 4 3 3" xfId="22071"/>
    <cellStyle name="Normal 6 8 4 3 3 2" xfId="34899"/>
    <cellStyle name="Normal 6 8 4 3 4" xfId="22072"/>
    <cellStyle name="Normal 6 8 4 3 5" xfId="22073"/>
    <cellStyle name="Normal 6 8 4 4" xfId="22074"/>
    <cellStyle name="Normal 6 8 4 4 2" xfId="22075"/>
    <cellStyle name="Normal 6 8 4 4 3" xfId="22076"/>
    <cellStyle name="Normal 6 8 4 5" xfId="22077"/>
    <cellStyle name="Normal 6 8 4 5 2" xfId="33993"/>
    <cellStyle name="Normal 6 8 4 6" xfId="22078"/>
    <cellStyle name="Normal 6 8 4 7" xfId="22079"/>
    <cellStyle name="Normal 6 8 4 8" xfId="22080"/>
    <cellStyle name="Normal 6 8 5" xfId="22081"/>
    <cellStyle name="Normal 6 8 5 2" xfId="22082"/>
    <cellStyle name="Normal 6 8 5 2 2" xfId="22083"/>
    <cellStyle name="Normal 6 8 5 2 2 2" xfId="22084"/>
    <cellStyle name="Normal 6 8 5 2 2 3" xfId="22085"/>
    <cellStyle name="Normal 6 8 5 2 3" xfId="22086"/>
    <cellStyle name="Normal 6 8 5 2 3 2" xfId="35187"/>
    <cellStyle name="Normal 6 8 5 2 4" xfId="22087"/>
    <cellStyle name="Normal 6 8 5 2 5" xfId="22088"/>
    <cellStyle name="Normal 6 8 5 3" xfId="22089"/>
    <cellStyle name="Normal 6 8 5 3 2" xfId="22090"/>
    <cellStyle name="Normal 6 8 5 3 3" xfId="22091"/>
    <cellStyle name="Normal 6 8 5 4" xfId="22092"/>
    <cellStyle name="Normal 6 8 5 4 2" xfId="34095"/>
    <cellStyle name="Normal 6 8 5 5" xfId="22093"/>
    <cellStyle name="Normal 6 8 5 6" xfId="22094"/>
    <cellStyle name="Normal 6 8 5 7" xfId="22095"/>
    <cellStyle name="Normal 6 8 6" xfId="22096"/>
    <cellStyle name="Normal 6 8 6 2" xfId="22097"/>
    <cellStyle name="Normal 6 8 6 2 2" xfId="22098"/>
    <cellStyle name="Normal 6 8 6 2 3" xfId="22099"/>
    <cellStyle name="Normal 6 8 6 3" xfId="22100"/>
    <cellStyle name="Normal 6 8 6 3 2" xfId="35258"/>
    <cellStyle name="Normal 6 8 6 4" xfId="22101"/>
    <cellStyle name="Normal 6 8 6 5" xfId="22102"/>
    <cellStyle name="Normal 6 8 6 6" xfId="22103"/>
    <cellStyle name="Normal 6 8 7" xfId="22104"/>
    <cellStyle name="Normal 6 8 7 2" xfId="22105"/>
    <cellStyle name="Normal 6 8 7 3" xfId="22106"/>
    <cellStyle name="Normal 6 8 8" xfId="22107"/>
    <cellStyle name="Normal 6 8 8 2" xfId="33727"/>
    <cellStyle name="Normal 6 8 9" xfId="22108"/>
    <cellStyle name="Normal 6 9" xfId="22109"/>
    <cellStyle name="Normal 6 9 10" xfId="22110"/>
    <cellStyle name="Normal 6 9 11" xfId="22111"/>
    <cellStyle name="Normal 6 9 2" xfId="22112"/>
    <cellStyle name="Normal 6 9 2 2" xfId="22113"/>
    <cellStyle name="Normal 6 9 2 2 2" xfId="22114"/>
    <cellStyle name="Normal 6 9 2 2 2 2" xfId="22115"/>
    <cellStyle name="Normal 6 9 2 2 2 3" xfId="22116"/>
    <cellStyle name="Normal 6 9 2 2 3" xfId="22117"/>
    <cellStyle name="Normal 6 9 2 2 3 2" xfId="34716"/>
    <cellStyle name="Normal 6 9 2 2 4" xfId="22118"/>
    <cellStyle name="Normal 6 9 2 2 5" xfId="22119"/>
    <cellStyle name="Normal 6 9 2 3" xfId="22120"/>
    <cellStyle name="Normal 6 9 2 3 2" xfId="22121"/>
    <cellStyle name="Normal 6 9 2 3 2 2" xfId="22122"/>
    <cellStyle name="Normal 6 9 2 3 2 3" xfId="22123"/>
    <cellStyle name="Normal 6 9 2 3 3" xfId="22124"/>
    <cellStyle name="Normal 6 9 2 3 3 2" xfId="35188"/>
    <cellStyle name="Normal 6 9 2 3 4" xfId="22125"/>
    <cellStyle name="Normal 6 9 2 3 5" xfId="22126"/>
    <cellStyle name="Normal 6 9 2 4" xfId="22127"/>
    <cellStyle name="Normal 6 9 2 4 2" xfId="22128"/>
    <cellStyle name="Normal 6 9 2 4 3" xfId="22129"/>
    <cellStyle name="Normal 6 9 2 5" xfId="22130"/>
    <cellStyle name="Normal 6 9 2 5 2" xfId="33730"/>
    <cellStyle name="Normal 6 9 2 6" xfId="22131"/>
    <cellStyle name="Normal 6 9 2 7" xfId="22132"/>
    <cellStyle name="Normal 6 9 2 8" xfId="22133"/>
    <cellStyle name="Normal 6 9 3" xfId="22134"/>
    <cellStyle name="Normal 6 9 3 2" xfId="22135"/>
    <cellStyle name="Normal 6 9 3 2 2" xfId="22136"/>
    <cellStyle name="Normal 6 9 3 2 2 2" xfId="22137"/>
    <cellStyle name="Normal 6 9 3 2 2 3" xfId="22138"/>
    <cellStyle name="Normal 6 9 3 2 3" xfId="22139"/>
    <cellStyle name="Normal 6 9 3 2 3 2" xfId="35189"/>
    <cellStyle name="Normal 6 9 3 2 4" xfId="22140"/>
    <cellStyle name="Normal 6 9 3 2 5" xfId="22141"/>
    <cellStyle name="Normal 6 9 3 3" xfId="22142"/>
    <cellStyle name="Normal 6 9 3 3 2" xfId="22143"/>
    <cellStyle name="Normal 6 9 3 3 3" xfId="22144"/>
    <cellStyle name="Normal 6 9 3 4" xfId="22145"/>
    <cellStyle name="Normal 6 9 3 5" xfId="22146"/>
    <cellStyle name="Normal 6 9 3 6" xfId="22147"/>
    <cellStyle name="Normal 6 9 3 7" xfId="22148"/>
    <cellStyle name="Normal 6 9 4" xfId="22149"/>
    <cellStyle name="Normal 6 9 4 2" xfId="22150"/>
    <cellStyle name="Normal 6 9 4 2 2" xfId="22151"/>
    <cellStyle name="Normal 6 9 4 2 2 2" xfId="22152"/>
    <cellStyle name="Normal 6 9 4 2 2 3" xfId="22153"/>
    <cellStyle name="Normal 6 9 4 2 3" xfId="22154"/>
    <cellStyle name="Normal 6 9 4 2 3 2" xfId="35002"/>
    <cellStyle name="Normal 6 9 4 2 4" xfId="22155"/>
    <cellStyle name="Normal 6 9 4 2 5" xfId="22156"/>
    <cellStyle name="Normal 6 9 4 3" xfId="22157"/>
    <cellStyle name="Normal 6 9 4 3 2" xfId="22158"/>
    <cellStyle name="Normal 6 9 4 3 2 2" xfId="22159"/>
    <cellStyle name="Normal 6 9 4 3 2 3" xfId="22160"/>
    <cellStyle name="Normal 6 9 4 3 3" xfId="22161"/>
    <cellStyle name="Normal 6 9 4 3 3 2" xfId="34717"/>
    <cellStyle name="Normal 6 9 4 3 4" xfId="22162"/>
    <cellStyle name="Normal 6 9 4 3 5" xfId="22163"/>
    <cellStyle name="Normal 6 9 4 4" xfId="22164"/>
    <cellStyle name="Normal 6 9 4 4 2" xfId="22165"/>
    <cellStyle name="Normal 6 9 4 4 3" xfId="22166"/>
    <cellStyle name="Normal 6 9 4 5" xfId="22167"/>
    <cellStyle name="Normal 6 9 4 5 2" xfId="33994"/>
    <cellStyle name="Normal 6 9 4 6" xfId="22168"/>
    <cellStyle name="Normal 6 9 4 7" xfId="22169"/>
    <cellStyle name="Normal 6 9 4 8" xfId="22170"/>
    <cellStyle name="Normal 6 9 5" xfId="22171"/>
    <cellStyle name="Normal 6 9 5 2" xfId="22172"/>
    <cellStyle name="Normal 6 9 5 2 2" xfId="22173"/>
    <cellStyle name="Normal 6 9 5 2 2 2" xfId="22174"/>
    <cellStyle name="Normal 6 9 5 2 2 3" xfId="22175"/>
    <cellStyle name="Normal 6 9 5 2 3" xfId="22176"/>
    <cellStyle name="Normal 6 9 5 2 3 2" xfId="35308"/>
    <cellStyle name="Normal 6 9 5 2 4" xfId="22177"/>
    <cellStyle name="Normal 6 9 5 2 5" xfId="22178"/>
    <cellStyle name="Normal 6 9 5 3" xfId="22179"/>
    <cellStyle name="Normal 6 9 5 3 2" xfId="22180"/>
    <cellStyle name="Normal 6 9 5 3 3" xfId="22181"/>
    <cellStyle name="Normal 6 9 5 4" xfId="22182"/>
    <cellStyle name="Normal 6 9 5 4 2" xfId="34096"/>
    <cellStyle name="Normal 6 9 5 5" xfId="22183"/>
    <cellStyle name="Normal 6 9 5 6" xfId="22184"/>
    <cellStyle name="Normal 6 9 5 7" xfId="22185"/>
    <cellStyle name="Normal 6 9 6" xfId="22186"/>
    <cellStyle name="Normal 6 9 6 2" xfId="22187"/>
    <cellStyle name="Normal 6 9 6 2 2" xfId="22188"/>
    <cellStyle name="Normal 6 9 6 2 3" xfId="22189"/>
    <cellStyle name="Normal 6 9 6 3" xfId="22190"/>
    <cellStyle name="Normal 6 9 6 3 2" xfId="35190"/>
    <cellStyle name="Normal 6 9 6 4" xfId="22191"/>
    <cellStyle name="Normal 6 9 6 5" xfId="22192"/>
    <cellStyle name="Normal 6 9 6 6" xfId="22193"/>
    <cellStyle name="Normal 6 9 7" xfId="22194"/>
    <cellStyle name="Normal 6 9 7 2" xfId="22195"/>
    <cellStyle name="Normal 6 9 7 3" xfId="22196"/>
    <cellStyle name="Normal 6 9 8" xfId="22197"/>
    <cellStyle name="Normal 6 9 8 2" xfId="33729"/>
    <cellStyle name="Normal 6 9 9" xfId="22198"/>
    <cellStyle name="Normal 7" xfId="22199"/>
    <cellStyle name="Normal 7 10" xfId="22200"/>
    <cellStyle name="Normal 7 10 2" xfId="22201"/>
    <cellStyle name="Normal 7 10 2 2" xfId="22202"/>
    <cellStyle name="Normal 7 10 2 2 2" xfId="22203"/>
    <cellStyle name="Normal 7 10 2 2 2 2" xfId="22204"/>
    <cellStyle name="Normal 7 10 2 2 2 2 2" xfId="22205"/>
    <cellStyle name="Normal 7 10 2 2 2 2 3" xfId="22206"/>
    <cellStyle name="Normal 7 10 2 2 2 3" xfId="22207"/>
    <cellStyle name="Normal 7 10 2 2 2 3 2" xfId="34719"/>
    <cellStyle name="Normal 7 10 2 2 2 4" xfId="22208"/>
    <cellStyle name="Normal 7 10 2 2 2 5" xfId="22209"/>
    <cellStyle name="Normal 7 10 2 2 3" xfId="22210"/>
    <cellStyle name="Normal 7 10 2 2 3 2" xfId="22211"/>
    <cellStyle name="Normal 7 10 2 2 3 3" xfId="22212"/>
    <cellStyle name="Normal 7 10 2 2 4" xfId="22213"/>
    <cellStyle name="Normal 7 10 2 2 4 2" xfId="33733"/>
    <cellStyle name="Normal 7 10 2 2 5" xfId="22214"/>
    <cellStyle name="Normal 7 10 2 2 6" xfId="22215"/>
    <cellStyle name="Normal 7 10 2 3" xfId="22216"/>
    <cellStyle name="Normal 7 10 2 3 2" xfId="22217"/>
    <cellStyle name="Normal 7 10 2 3 2 2" xfId="22218"/>
    <cellStyle name="Normal 7 10 2 3 2 3" xfId="22219"/>
    <cellStyle name="Normal 7 10 2 3 3" xfId="22220"/>
    <cellStyle name="Normal 7 10 2 3 3 2" xfId="34720"/>
    <cellStyle name="Normal 7 10 2 3 4" xfId="22221"/>
    <cellStyle name="Normal 7 10 2 3 5" xfId="22222"/>
    <cellStyle name="Normal 7 10 2 4" xfId="22223"/>
    <cellStyle name="Normal 7 10 2 4 2" xfId="22224"/>
    <cellStyle name="Normal 7 10 2 4 3" xfId="22225"/>
    <cellStyle name="Normal 7 10 2 5" xfId="22226"/>
    <cellStyle name="Normal 7 10 2 5 2" xfId="33732"/>
    <cellStyle name="Normal 7 10 2 6" xfId="22227"/>
    <cellStyle name="Normal 7 10 2 7" xfId="22228"/>
    <cellStyle name="Normal 7 10 3" xfId="22229"/>
    <cellStyle name="Normal 7 10 3 2" xfId="22230"/>
    <cellStyle name="Normal 7 10 3 2 2" xfId="22231"/>
    <cellStyle name="Normal 7 10 3 2 2 2" xfId="22232"/>
    <cellStyle name="Normal 7 10 3 2 2 3" xfId="22233"/>
    <cellStyle name="Normal 7 10 3 2 3" xfId="22234"/>
    <cellStyle name="Normal 7 10 3 2 3 2" xfId="34851"/>
    <cellStyle name="Normal 7 10 3 2 4" xfId="22235"/>
    <cellStyle name="Normal 7 10 3 2 5" xfId="22236"/>
    <cellStyle name="Normal 7 10 3 3" xfId="22237"/>
    <cellStyle name="Normal 7 10 3 3 2" xfId="22238"/>
    <cellStyle name="Normal 7 10 3 3 3" xfId="22239"/>
    <cellStyle name="Normal 7 10 3 4" xfId="22240"/>
    <cellStyle name="Normal 7 10 3 4 2" xfId="33734"/>
    <cellStyle name="Normal 7 10 3 5" xfId="22241"/>
    <cellStyle name="Normal 7 10 3 6" xfId="22242"/>
    <cellStyle name="Normal 7 10 4" xfId="22243"/>
    <cellStyle name="Normal 7 10 4 2" xfId="22244"/>
    <cellStyle name="Normal 7 10 4 2 2" xfId="22245"/>
    <cellStyle name="Normal 7 10 4 2 3" xfId="22246"/>
    <cellStyle name="Normal 7 10 4 3" xfId="22247"/>
    <cellStyle name="Normal 7 10 4 3 2" xfId="34721"/>
    <cellStyle name="Normal 7 10 4 4" xfId="22248"/>
    <cellStyle name="Normal 7 10 4 5" xfId="22249"/>
    <cellStyle name="Normal 7 10 5" xfId="22250"/>
    <cellStyle name="Normal 7 10 5 2" xfId="22251"/>
    <cellStyle name="Normal 7 10 5 3" xfId="22252"/>
    <cellStyle name="Normal 7 10 6" xfId="22253"/>
    <cellStyle name="Normal 7 10 6 2" xfId="33731"/>
    <cellStyle name="Normal 7 10 7" xfId="22254"/>
    <cellStyle name="Normal 7 10 8" xfId="22255"/>
    <cellStyle name="Normal 7 11" xfId="22256"/>
    <cellStyle name="Normal 7 11 2" xfId="22257"/>
    <cellStyle name="Normal 7 11 2 2" xfId="22258"/>
    <cellStyle name="Normal 7 11 2 2 2" xfId="22259"/>
    <cellStyle name="Normal 7 11 2 2 2 2" xfId="22260"/>
    <cellStyle name="Normal 7 11 2 2 2 3" xfId="22261"/>
    <cellStyle name="Normal 7 11 2 2 3" xfId="22262"/>
    <cellStyle name="Normal 7 11 2 2 3 2" xfId="34618"/>
    <cellStyle name="Normal 7 11 2 2 4" xfId="22263"/>
    <cellStyle name="Normal 7 11 2 2 5" xfId="22264"/>
    <cellStyle name="Normal 7 11 2 3" xfId="22265"/>
    <cellStyle name="Normal 7 11 2 3 2" xfId="22266"/>
    <cellStyle name="Normal 7 11 2 3 3" xfId="22267"/>
    <cellStyle name="Normal 7 11 2 4" xfId="22268"/>
    <cellStyle name="Normal 7 11 2 4 2" xfId="33736"/>
    <cellStyle name="Normal 7 11 2 5" xfId="22269"/>
    <cellStyle name="Normal 7 11 2 6" xfId="22270"/>
    <cellStyle name="Normal 7 11 3" xfId="22271"/>
    <cellStyle name="Normal 7 11 3 2" xfId="22272"/>
    <cellStyle name="Normal 7 11 3 2 2" xfId="22273"/>
    <cellStyle name="Normal 7 11 3 2 2 2" xfId="22274"/>
    <cellStyle name="Normal 7 11 3 2 2 3" xfId="22275"/>
    <cellStyle name="Normal 7 11 3 2 3" xfId="22276"/>
    <cellStyle name="Normal 7 11 3 2 3 2" xfId="34482"/>
    <cellStyle name="Normal 7 11 3 2 4" xfId="22277"/>
    <cellStyle name="Normal 7 11 3 2 5" xfId="22278"/>
    <cellStyle name="Normal 7 11 3 3" xfId="22279"/>
    <cellStyle name="Normal 7 11 3 3 2" xfId="22280"/>
    <cellStyle name="Normal 7 11 3 3 3" xfId="22281"/>
    <cellStyle name="Normal 7 11 3 4" xfId="22282"/>
    <cellStyle name="Normal 7 11 3 4 2" xfId="33737"/>
    <cellStyle name="Normal 7 11 3 5" xfId="22283"/>
    <cellStyle name="Normal 7 11 3 6" xfId="22284"/>
    <cellStyle name="Normal 7 11 4" xfId="22285"/>
    <cellStyle name="Normal 7 11 4 2" xfId="22286"/>
    <cellStyle name="Normal 7 11 4 2 2" xfId="22287"/>
    <cellStyle name="Normal 7 11 4 2 3" xfId="22288"/>
    <cellStyle name="Normal 7 11 4 3" xfId="22289"/>
    <cellStyle name="Normal 7 11 4 3 2" xfId="34225"/>
    <cellStyle name="Normal 7 11 4 4" xfId="22290"/>
    <cellStyle name="Normal 7 11 4 5" xfId="22291"/>
    <cellStyle name="Normal 7 11 5" xfId="22292"/>
    <cellStyle name="Normal 7 11 5 2" xfId="22293"/>
    <cellStyle name="Normal 7 11 5 3" xfId="22294"/>
    <cellStyle name="Normal 7 11 6" xfId="22295"/>
    <cellStyle name="Normal 7 11 6 2" xfId="33735"/>
    <cellStyle name="Normal 7 11 7" xfId="22296"/>
    <cellStyle name="Normal 7 11 8" xfId="22297"/>
    <cellStyle name="Normal 7 12" xfId="22298"/>
    <cellStyle name="Normal 7 12 2" xfId="22299"/>
    <cellStyle name="Normal 7 12 2 2" xfId="22300"/>
    <cellStyle name="Normal 7 12 2 2 2" xfId="22301"/>
    <cellStyle name="Normal 7 12 2 2 3" xfId="22302"/>
    <cellStyle name="Normal 7 12 2 3" xfId="22303"/>
    <cellStyle name="Normal 7 12 2 4" xfId="22304"/>
    <cellStyle name="Normal 7 12 2 5" xfId="22305"/>
    <cellStyle name="Normal 7 12 3" xfId="22306"/>
    <cellStyle name="Normal 7 12 3 2" xfId="22307"/>
    <cellStyle name="Normal 7 12 3 2 2" xfId="22308"/>
    <cellStyle name="Normal 7 12 3 2 3" xfId="22309"/>
    <cellStyle name="Normal 7 12 3 3" xfId="22310"/>
    <cellStyle name="Normal 7 12 3 3 2" xfId="34799"/>
    <cellStyle name="Normal 7 12 3 4" xfId="22311"/>
    <cellStyle name="Normal 7 12 3 5" xfId="22312"/>
    <cellStyle name="Normal 7 12 4" xfId="22313"/>
    <cellStyle name="Normal 7 12 4 2" xfId="22314"/>
    <cellStyle name="Normal 7 12 4 3" xfId="22315"/>
    <cellStyle name="Normal 7 12 5" xfId="22316"/>
    <cellStyle name="Normal 7 12 5 2" xfId="33738"/>
    <cellStyle name="Normal 7 12 6" xfId="22317"/>
    <cellStyle name="Normal 7 12 7" xfId="22318"/>
    <cellStyle name="Normal 7 13" xfId="22319"/>
    <cellStyle name="Normal 7 13 2" xfId="22320"/>
    <cellStyle name="Normal 7 13 2 2" xfId="22321"/>
    <cellStyle name="Normal 7 13 2 2 2" xfId="22322"/>
    <cellStyle name="Normal 7 13 2 2 2 2" xfId="22323"/>
    <cellStyle name="Normal 7 13 2 2 2 3" xfId="22324"/>
    <cellStyle name="Normal 7 13 2 2 3" xfId="22325"/>
    <cellStyle name="Normal 7 13 2 2 3 2" xfId="34878"/>
    <cellStyle name="Normal 7 13 2 2 4" xfId="22326"/>
    <cellStyle name="Normal 7 13 2 2 5" xfId="22327"/>
    <cellStyle name="Normal 7 13 2 3" xfId="22328"/>
    <cellStyle name="Normal 7 13 2 3 2" xfId="22329"/>
    <cellStyle name="Normal 7 13 2 3 3" xfId="22330"/>
    <cellStyle name="Normal 7 13 2 4" xfId="22331"/>
    <cellStyle name="Normal 7 13 2 4 2" xfId="33740"/>
    <cellStyle name="Normal 7 13 2 5" xfId="22332"/>
    <cellStyle name="Normal 7 13 2 6" xfId="22333"/>
    <cellStyle name="Normal 7 13 3" xfId="22334"/>
    <cellStyle name="Normal 7 13 3 2" xfId="22335"/>
    <cellStyle name="Normal 7 13 3 2 2" xfId="22336"/>
    <cellStyle name="Normal 7 13 3 2 3" xfId="22337"/>
    <cellStyle name="Normal 7 13 3 3" xfId="22338"/>
    <cellStyle name="Normal 7 13 3 4" xfId="22339"/>
    <cellStyle name="Normal 7 13 3 5" xfId="22340"/>
    <cellStyle name="Normal 7 13 4" xfId="22341"/>
    <cellStyle name="Normal 7 13 4 2" xfId="22342"/>
    <cellStyle name="Normal 7 13 4 2 2" xfId="22343"/>
    <cellStyle name="Normal 7 13 4 2 3" xfId="22344"/>
    <cellStyle name="Normal 7 13 4 3" xfId="22345"/>
    <cellStyle name="Normal 7 13 4 3 2" xfId="34722"/>
    <cellStyle name="Normal 7 13 4 4" xfId="22346"/>
    <cellStyle name="Normal 7 13 4 5" xfId="22347"/>
    <cellStyle name="Normal 7 13 5" xfId="22348"/>
    <cellStyle name="Normal 7 13 5 2" xfId="22349"/>
    <cellStyle name="Normal 7 13 5 3" xfId="22350"/>
    <cellStyle name="Normal 7 13 6" xfId="22351"/>
    <cellStyle name="Normal 7 13 6 2" xfId="33739"/>
    <cellStyle name="Normal 7 13 7" xfId="22352"/>
    <cellStyle name="Normal 7 13 8" xfId="22353"/>
    <cellStyle name="Normal 7 14" xfId="22354"/>
    <cellStyle name="Normal 7 14 2" xfId="22355"/>
    <cellStyle name="Normal 7 14 2 2" xfId="22356"/>
    <cellStyle name="Normal 7 14 2 2 2" xfId="22357"/>
    <cellStyle name="Normal 7 14 2 2 2 2" xfId="22358"/>
    <cellStyle name="Normal 7 14 2 2 2 3" xfId="22359"/>
    <cellStyle name="Normal 7 14 2 2 3" xfId="22360"/>
    <cellStyle name="Normal 7 14 2 2 3 2" xfId="34723"/>
    <cellStyle name="Normal 7 14 2 2 4" xfId="22361"/>
    <cellStyle name="Normal 7 14 2 2 5" xfId="22362"/>
    <cellStyle name="Normal 7 14 2 3" xfId="22363"/>
    <cellStyle name="Normal 7 14 2 3 2" xfId="22364"/>
    <cellStyle name="Normal 7 14 2 3 3" xfId="22365"/>
    <cellStyle name="Normal 7 14 2 4" xfId="22366"/>
    <cellStyle name="Normal 7 14 2 4 2" xfId="33742"/>
    <cellStyle name="Normal 7 14 2 5" xfId="22367"/>
    <cellStyle name="Normal 7 14 2 6" xfId="22368"/>
    <cellStyle name="Normal 7 14 3" xfId="22369"/>
    <cellStyle name="Normal 7 14 3 2" xfId="22370"/>
    <cellStyle name="Normal 7 14 3 2 2" xfId="22371"/>
    <cellStyle name="Normal 7 14 3 2 3" xfId="22372"/>
    <cellStyle name="Normal 7 14 3 3" xfId="22373"/>
    <cellStyle name="Normal 7 14 3 4" xfId="22374"/>
    <cellStyle name="Normal 7 14 3 5" xfId="22375"/>
    <cellStyle name="Normal 7 14 4" xfId="22376"/>
    <cellStyle name="Normal 7 14 4 2" xfId="22377"/>
    <cellStyle name="Normal 7 14 4 2 2" xfId="22378"/>
    <cellStyle name="Normal 7 14 4 2 3" xfId="22379"/>
    <cellStyle name="Normal 7 14 4 3" xfId="22380"/>
    <cellStyle name="Normal 7 14 4 3 2" xfId="34724"/>
    <cellStyle name="Normal 7 14 4 4" xfId="22381"/>
    <cellStyle name="Normal 7 14 4 5" xfId="22382"/>
    <cellStyle name="Normal 7 14 5" xfId="22383"/>
    <cellStyle name="Normal 7 14 5 2" xfId="22384"/>
    <cellStyle name="Normal 7 14 5 3" xfId="22385"/>
    <cellStyle name="Normal 7 14 6" xfId="22386"/>
    <cellStyle name="Normal 7 14 6 2" xfId="33741"/>
    <cellStyle name="Normal 7 14 7" xfId="22387"/>
    <cellStyle name="Normal 7 14 8" xfId="22388"/>
    <cellStyle name="Normal 7 15" xfId="22389"/>
    <cellStyle name="Normal 7 15 2" xfId="22390"/>
    <cellStyle name="Normal 7 15 2 2" xfId="22391"/>
    <cellStyle name="Normal 7 15 2 2 2" xfId="22392"/>
    <cellStyle name="Normal 7 15 2 2 2 2" xfId="22393"/>
    <cellStyle name="Normal 7 15 2 2 2 3" xfId="22394"/>
    <cellStyle name="Normal 7 15 2 2 3" xfId="22395"/>
    <cellStyle name="Normal 7 15 2 2 3 2" xfId="34725"/>
    <cellStyle name="Normal 7 15 2 2 4" xfId="22396"/>
    <cellStyle name="Normal 7 15 2 2 5" xfId="22397"/>
    <cellStyle name="Normal 7 15 2 3" xfId="22398"/>
    <cellStyle name="Normal 7 15 2 3 2" xfId="22399"/>
    <cellStyle name="Normal 7 15 2 3 3" xfId="22400"/>
    <cellStyle name="Normal 7 15 2 4" xfId="22401"/>
    <cellStyle name="Normal 7 15 2 4 2" xfId="33937"/>
    <cellStyle name="Normal 7 15 2 5" xfId="22402"/>
    <cellStyle name="Normal 7 15 2 6" xfId="22403"/>
    <cellStyle name="Normal 7 15 3" xfId="22404"/>
    <cellStyle name="Normal 7 15 3 2" xfId="22405"/>
    <cellStyle name="Normal 7 15 3 2 2" xfId="22406"/>
    <cellStyle name="Normal 7 15 3 2 3" xfId="22407"/>
    <cellStyle name="Normal 7 15 3 3" xfId="22408"/>
    <cellStyle name="Normal 7 15 3 3 2" xfId="33935"/>
    <cellStyle name="Normal 7 15 3 4" xfId="22409"/>
    <cellStyle name="Normal 7 15 3 5" xfId="22410"/>
    <cellStyle name="Normal 7 15 4" xfId="22411"/>
    <cellStyle name="Normal 7 15 4 2" xfId="22412"/>
    <cellStyle name="Normal 7 15 4 3" xfId="22413"/>
    <cellStyle name="Normal 7 15 5" xfId="22414"/>
    <cellStyle name="Normal 7 15 5 2" xfId="33932"/>
    <cellStyle name="Normal 7 15 6" xfId="22415"/>
    <cellStyle name="Normal 7 15 7" xfId="22416"/>
    <cellStyle name="Normal 7 16" xfId="22417"/>
    <cellStyle name="Normal 7 16 2" xfId="22418"/>
    <cellStyle name="Normal 7 16 2 2" xfId="22419"/>
    <cellStyle name="Normal 7 16 2 2 2" xfId="22420"/>
    <cellStyle name="Normal 7 16 2 2 3" xfId="22421"/>
    <cellStyle name="Normal 7 16 2 3" xfId="22422"/>
    <cellStyle name="Normal 7 16 2 3 2" xfId="34726"/>
    <cellStyle name="Normal 7 16 2 4" xfId="22423"/>
    <cellStyle name="Normal 7 16 2 5" xfId="22424"/>
    <cellStyle name="Normal 7 16 3" xfId="22425"/>
    <cellStyle name="Normal 7 16 3 2" xfId="22426"/>
    <cellStyle name="Normal 7 16 3 3" xfId="22427"/>
    <cellStyle name="Normal 7 16 4" xfId="22428"/>
    <cellStyle name="Normal 7 16 4 2" xfId="34038"/>
    <cellStyle name="Normal 7 16 5" xfId="22429"/>
    <cellStyle name="Normal 7 16 6" xfId="22430"/>
    <cellStyle name="Normal 7 17" xfId="22431"/>
    <cellStyle name="Normal 7 17 2" xfId="22432"/>
    <cellStyle name="Normal 7 17 2 2" xfId="22433"/>
    <cellStyle name="Normal 7 17 2 3" xfId="22434"/>
    <cellStyle name="Normal 7 17 3" xfId="22435"/>
    <cellStyle name="Normal 7 17 3 2" xfId="34727"/>
    <cellStyle name="Normal 7 17 4" xfId="22436"/>
    <cellStyle name="Normal 7 17 5" xfId="22437"/>
    <cellStyle name="Normal 7 18" xfId="22438"/>
    <cellStyle name="Normal 7 18 2" xfId="22439"/>
    <cellStyle name="Normal 7 18 2 2" xfId="22440"/>
    <cellStyle name="Normal 7 18 2 3" xfId="22441"/>
    <cellStyle name="Normal 7 18 3" xfId="22442"/>
    <cellStyle name="Normal 7 18 3 2" xfId="34718"/>
    <cellStyle name="Normal 7 18 4" xfId="22443"/>
    <cellStyle name="Normal 7 18 5" xfId="22444"/>
    <cellStyle name="Normal 7 19" xfId="22445"/>
    <cellStyle name="Normal 7 19 2" xfId="22446"/>
    <cellStyle name="Normal 7 19 2 2" xfId="22447"/>
    <cellStyle name="Normal 7 19 2 3" xfId="22448"/>
    <cellStyle name="Normal 7 19 3" xfId="22449"/>
    <cellStyle name="Normal 7 19 4" xfId="22450"/>
    <cellStyle name="Normal 7 19 5" xfId="22451"/>
    <cellStyle name="Normal 7 2" xfId="22452"/>
    <cellStyle name="Normal 7 2 10" xfId="22453"/>
    <cellStyle name="Normal 7 2 10 2" xfId="22454"/>
    <cellStyle name="Normal 7 2 10 2 2" xfId="22455"/>
    <cellStyle name="Normal 7 2 10 2 2 2" xfId="22456"/>
    <cellStyle name="Normal 7 2 10 2 2 2 2" xfId="22457"/>
    <cellStyle name="Normal 7 2 10 2 2 2 3" xfId="22458"/>
    <cellStyle name="Normal 7 2 10 2 2 3" xfId="22459"/>
    <cellStyle name="Normal 7 2 10 2 2 3 2" xfId="34366"/>
    <cellStyle name="Normal 7 2 10 2 2 4" xfId="22460"/>
    <cellStyle name="Normal 7 2 10 2 2 5" xfId="22461"/>
    <cellStyle name="Normal 7 2 10 2 3" xfId="22462"/>
    <cellStyle name="Normal 7 2 10 2 3 2" xfId="22463"/>
    <cellStyle name="Normal 7 2 10 2 3 3" xfId="22464"/>
    <cellStyle name="Normal 7 2 10 2 4" xfId="22465"/>
    <cellStyle name="Normal 7 2 10 2 4 2" xfId="33744"/>
    <cellStyle name="Normal 7 2 10 2 5" xfId="22466"/>
    <cellStyle name="Normal 7 2 10 2 6" xfId="22467"/>
    <cellStyle name="Normal 7 2 10 3" xfId="22468"/>
    <cellStyle name="Normal 7 2 10 3 2" xfId="22469"/>
    <cellStyle name="Normal 7 2 10 3 2 2" xfId="22470"/>
    <cellStyle name="Normal 7 2 10 3 2 3" xfId="22471"/>
    <cellStyle name="Normal 7 2 10 3 3" xfId="22472"/>
    <cellStyle name="Normal 7 2 10 3 3 2" xfId="34728"/>
    <cellStyle name="Normal 7 2 10 3 4" xfId="22473"/>
    <cellStyle name="Normal 7 2 10 3 5" xfId="22474"/>
    <cellStyle name="Normal 7 2 10 4" xfId="22475"/>
    <cellStyle name="Normal 7 2 10 4 2" xfId="22476"/>
    <cellStyle name="Normal 7 2 10 4 3" xfId="22477"/>
    <cellStyle name="Normal 7 2 10 5" xfId="22478"/>
    <cellStyle name="Normal 7 2 10 5 2" xfId="33743"/>
    <cellStyle name="Normal 7 2 10 6" xfId="22479"/>
    <cellStyle name="Normal 7 2 10 7" xfId="22480"/>
    <cellStyle name="Normal 7 2 11" xfId="22481"/>
    <cellStyle name="Normal 7 2 11 2" xfId="22482"/>
    <cellStyle name="Normal 7 2 11 2 2" xfId="22483"/>
    <cellStyle name="Normal 7 2 11 2 2 2" xfId="22484"/>
    <cellStyle name="Normal 7 2 11 2 2 2 2" xfId="22485"/>
    <cellStyle name="Normal 7 2 11 2 2 2 3" xfId="22486"/>
    <cellStyle name="Normal 7 2 11 2 2 3" xfId="22487"/>
    <cellStyle name="Normal 7 2 11 2 2 3 2" xfId="34729"/>
    <cellStyle name="Normal 7 2 11 2 2 4" xfId="22488"/>
    <cellStyle name="Normal 7 2 11 2 2 5" xfId="22489"/>
    <cellStyle name="Normal 7 2 11 2 3" xfId="22490"/>
    <cellStyle name="Normal 7 2 11 2 3 2" xfId="22491"/>
    <cellStyle name="Normal 7 2 11 2 3 3" xfId="22492"/>
    <cellStyle name="Normal 7 2 11 2 4" xfId="22493"/>
    <cellStyle name="Normal 7 2 11 2 4 2" xfId="33746"/>
    <cellStyle name="Normal 7 2 11 2 5" xfId="22494"/>
    <cellStyle name="Normal 7 2 11 2 6" xfId="22495"/>
    <cellStyle name="Normal 7 2 11 3" xfId="22496"/>
    <cellStyle name="Normal 7 2 11 3 2" xfId="22497"/>
    <cellStyle name="Normal 7 2 11 3 2 2" xfId="22498"/>
    <cellStyle name="Normal 7 2 11 3 2 3" xfId="22499"/>
    <cellStyle name="Normal 7 2 11 3 3" xfId="22500"/>
    <cellStyle name="Normal 7 2 11 3 3 2" xfId="34730"/>
    <cellStyle name="Normal 7 2 11 3 4" xfId="22501"/>
    <cellStyle name="Normal 7 2 11 3 5" xfId="22502"/>
    <cellStyle name="Normal 7 2 11 4" xfId="22503"/>
    <cellStyle name="Normal 7 2 11 4 2" xfId="22504"/>
    <cellStyle name="Normal 7 2 11 4 3" xfId="22505"/>
    <cellStyle name="Normal 7 2 11 5" xfId="22506"/>
    <cellStyle name="Normal 7 2 11 5 2" xfId="33745"/>
    <cellStyle name="Normal 7 2 11 6" xfId="22507"/>
    <cellStyle name="Normal 7 2 11 7" xfId="22508"/>
    <cellStyle name="Normal 7 2 12" xfId="22509"/>
    <cellStyle name="Normal 7 2 12 2" xfId="22510"/>
    <cellStyle name="Normal 7 2 12 2 2" xfId="22511"/>
    <cellStyle name="Normal 7 2 12 2 2 2" xfId="22512"/>
    <cellStyle name="Normal 7 2 12 2 2 2 2" xfId="22513"/>
    <cellStyle name="Normal 7 2 12 2 2 2 3" xfId="22514"/>
    <cellStyle name="Normal 7 2 12 2 2 3" xfId="22515"/>
    <cellStyle name="Normal 7 2 12 2 2 3 2" xfId="34731"/>
    <cellStyle name="Normal 7 2 12 2 2 4" xfId="22516"/>
    <cellStyle name="Normal 7 2 12 2 2 5" xfId="22517"/>
    <cellStyle name="Normal 7 2 12 2 3" xfId="22518"/>
    <cellStyle name="Normal 7 2 12 2 3 2" xfId="22519"/>
    <cellStyle name="Normal 7 2 12 2 3 3" xfId="22520"/>
    <cellStyle name="Normal 7 2 12 2 4" xfId="22521"/>
    <cellStyle name="Normal 7 2 12 2 4 2" xfId="33748"/>
    <cellStyle name="Normal 7 2 12 2 5" xfId="22522"/>
    <cellStyle name="Normal 7 2 12 2 6" xfId="22523"/>
    <cellStyle name="Normal 7 2 12 3" xfId="22524"/>
    <cellStyle name="Normal 7 2 12 3 2" xfId="22525"/>
    <cellStyle name="Normal 7 2 12 3 2 2" xfId="22526"/>
    <cellStyle name="Normal 7 2 12 3 2 3" xfId="22527"/>
    <cellStyle name="Normal 7 2 12 3 3" xfId="22528"/>
    <cellStyle name="Normal 7 2 12 3 3 2" xfId="34732"/>
    <cellStyle name="Normal 7 2 12 3 4" xfId="22529"/>
    <cellStyle name="Normal 7 2 12 3 5" xfId="22530"/>
    <cellStyle name="Normal 7 2 12 4" xfId="22531"/>
    <cellStyle name="Normal 7 2 12 4 2" xfId="22532"/>
    <cellStyle name="Normal 7 2 12 4 3" xfId="22533"/>
    <cellStyle name="Normal 7 2 12 5" xfId="22534"/>
    <cellStyle name="Normal 7 2 12 5 2" xfId="33747"/>
    <cellStyle name="Normal 7 2 12 6" xfId="22535"/>
    <cellStyle name="Normal 7 2 12 7" xfId="22536"/>
    <cellStyle name="Normal 7 2 13" xfId="22537"/>
    <cellStyle name="Normal 7 2 13 2" xfId="22538"/>
    <cellStyle name="Normal 7 2 13 2 2" xfId="22539"/>
    <cellStyle name="Normal 7 2 13 2 2 2" xfId="22540"/>
    <cellStyle name="Normal 7 2 13 2 2 2 2" xfId="22541"/>
    <cellStyle name="Normal 7 2 13 2 2 2 3" xfId="22542"/>
    <cellStyle name="Normal 7 2 13 2 2 3" xfId="22543"/>
    <cellStyle name="Normal 7 2 13 2 2 3 2" xfId="34733"/>
    <cellStyle name="Normal 7 2 13 2 2 4" xfId="22544"/>
    <cellStyle name="Normal 7 2 13 2 2 5" xfId="22545"/>
    <cellStyle name="Normal 7 2 13 2 3" xfId="22546"/>
    <cellStyle name="Normal 7 2 13 2 3 2" xfId="22547"/>
    <cellStyle name="Normal 7 2 13 2 3 3" xfId="22548"/>
    <cellStyle name="Normal 7 2 13 2 4" xfId="22549"/>
    <cellStyle name="Normal 7 2 13 2 4 2" xfId="33750"/>
    <cellStyle name="Normal 7 2 13 2 5" xfId="22550"/>
    <cellStyle name="Normal 7 2 13 2 6" xfId="22551"/>
    <cellStyle name="Normal 7 2 13 3" xfId="22552"/>
    <cellStyle name="Normal 7 2 13 3 2" xfId="22553"/>
    <cellStyle name="Normal 7 2 13 3 2 2" xfId="22554"/>
    <cellStyle name="Normal 7 2 13 3 2 3" xfId="22555"/>
    <cellStyle name="Normal 7 2 13 3 3" xfId="22556"/>
    <cellStyle name="Normal 7 2 13 3 3 2" xfId="34734"/>
    <cellStyle name="Normal 7 2 13 3 4" xfId="22557"/>
    <cellStyle name="Normal 7 2 13 3 5" xfId="22558"/>
    <cellStyle name="Normal 7 2 13 4" xfId="22559"/>
    <cellStyle name="Normal 7 2 13 4 2" xfId="22560"/>
    <cellStyle name="Normal 7 2 13 4 3" xfId="22561"/>
    <cellStyle name="Normal 7 2 13 5" xfId="22562"/>
    <cellStyle name="Normal 7 2 13 5 2" xfId="33749"/>
    <cellStyle name="Normal 7 2 13 6" xfId="22563"/>
    <cellStyle name="Normal 7 2 13 7" xfId="22564"/>
    <cellStyle name="Normal 7 2 14" xfId="22565"/>
    <cellStyle name="Normal 7 2 14 2" xfId="22566"/>
    <cellStyle name="Normal 7 2 14 2 2" xfId="22567"/>
    <cellStyle name="Normal 7 2 14 2 2 2" xfId="22568"/>
    <cellStyle name="Normal 7 2 14 2 2 3" xfId="22569"/>
    <cellStyle name="Normal 7 2 14 2 3" xfId="22570"/>
    <cellStyle name="Normal 7 2 14 2 3 2" xfId="34735"/>
    <cellStyle name="Normal 7 2 14 2 4" xfId="22571"/>
    <cellStyle name="Normal 7 2 14 2 5" xfId="22572"/>
    <cellStyle name="Normal 7 2 14 3" xfId="22573"/>
    <cellStyle name="Normal 7 2 14 3 2" xfId="22574"/>
    <cellStyle name="Normal 7 2 14 3 3" xfId="22575"/>
    <cellStyle name="Normal 7 2 14 4" xfId="22576"/>
    <cellStyle name="Normal 7 2 14 4 2" xfId="33751"/>
    <cellStyle name="Normal 7 2 14 5" xfId="22577"/>
    <cellStyle name="Normal 7 2 14 6" xfId="22578"/>
    <cellStyle name="Normal 7 2 15" xfId="22579"/>
    <cellStyle name="Normal 7 2 15 2" xfId="22580"/>
    <cellStyle name="Normal 7 2 15 2 2" xfId="22581"/>
    <cellStyle name="Normal 7 2 15 2 2 2" xfId="22582"/>
    <cellStyle name="Normal 7 2 15 2 2 3" xfId="22583"/>
    <cellStyle name="Normal 7 2 15 2 3" xfId="22584"/>
    <cellStyle name="Normal 7 2 15 2 3 2" xfId="34736"/>
    <cellStyle name="Normal 7 2 15 2 4" xfId="22585"/>
    <cellStyle name="Normal 7 2 15 2 5" xfId="22586"/>
    <cellStyle name="Normal 7 2 15 3" xfId="22587"/>
    <cellStyle name="Normal 7 2 15 3 2" xfId="22588"/>
    <cellStyle name="Normal 7 2 15 3 3" xfId="22589"/>
    <cellStyle name="Normal 7 2 15 4" xfId="22590"/>
    <cellStyle name="Normal 7 2 15 4 2" xfId="33752"/>
    <cellStyle name="Normal 7 2 15 5" xfId="22591"/>
    <cellStyle name="Normal 7 2 15 6" xfId="22592"/>
    <cellStyle name="Normal 7 2 16" xfId="22593"/>
    <cellStyle name="Normal 7 2 16 2" xfId="22594"/>
    <cellStyle name="Normal 7 2 16 2 2" xfId="22595"/>
    <cellStyle name="Normal 7 2 16 2 2 2" xfId="22596"/>
    <cellStyle name="Normal 7 2 16 2 2 3" xfId="22597"/>
    <cellStyle name="Normal 7 2 16 2 3" xfId="22598"/>
    <cellStyle name="Normal 7 2 16 2 3 2" xfId="34879"/>
    <cellStyle name="Normal 7 2 16 2 4" xfId="22599"/>
    <cellStyle name="Normal 7 2 16 2 5" xfId="22600"/>
    <cellStyle name="Normal 7 2 16 3" xfId="22601"/>
    <cellStyle name="Normal 7 2 16 3 2" xfId="22602"/>
    <cellStyle name="Normal 7 2 16 3 3" xfId="22603"/>
    <cellStyle name="Normal 7 2 16 4" xfId="22604"/>
    <cellStyle name="Normal 7 2 16 4 2" xfId="33753"/>
    <cellStyle name="Normal 7 2 16 5" xfId="22605"/>
    <cellStyle name="Normal 7 2 16 6" xfId="22606"/>
    <cellStyle name="Normal 7 2 17" xfId="22607"/>
    <cellStyle name="Normal 7 2 17 2" xfId="22608"/>
    <cellStyle name="Normal 7 2 17 2 2" xfId="22609"/>
    <cellStyle name="Normal 7 2 17 2 2 2" xfId="22610"/>
    <cellStyle name="Normal 7 2 17 2 2 3" xfId="22611"/>
    <cellStyle name="Normal 7 2 17 2 3" xfId="22612"/>
    <cellStyle name="Normal 7 2 17 2 3 2" xfId="34737"/>
    <cellStyle name="Normal 7 2 17 2 4" xfId="22613"/>
    <cellStyle name="Normal 7 2 17 2 5" xfId="22614"/>
    <cellStyle name="Normal 7 2 17 3" xfId="22615"/>
    <cellStyle name="Normal 7 2 17 3 2" xfId="22616"/>
    <cellStyle name="Normal 7 2 17 3 3" xfId="22617"/>
    <cellStyle name="Normal 7 2 17 4" xfId="22618"/>
    <cellStyle name="Normal 7 2 17 4 2" xfId="33754"/>
    <cellStyle name="Normal 7 2 17 5" xfId="22619"/>
    <cellStyle name="Normal 7 2 17 6" xfId="22620"/>
    <cellStyle name="Normal 7 2 18" xfId="22621"/>
    <cellStyle name="Normal 7 2 18 2" xfId="22622"/>
    <cellStyle name="Normal 7 2 18 2 2" xfId="22623"/>
    <cellStyle name="Normal 7 2 18 2 2 2" xfId="22624"/>
    <cellStyle name="Normal 7 2 18 2 2 3" xfId="22625"/>
    <cellStyle name="Normal 7 2 18 2 3" xfId="22626"/>
    <cellStyle name="Normal 7 2 18 2 3 2" xfId="34738"/>
    <cellStyle name="Normal 7 2 18 2 4" xfId="22627"/>
    <cellStyle name="Normal 7 2 18 2 5" xfId="22628"/>
    <cellStyle name="Normal 7 2 18 3" xfId="22629"/>
    <cellStyle name="Normal 7 2 18 3 2" xfId="22630"/>
    <cellStyle name="Normal 7 2 18 3 3" xfId="22631"/>
    <cellStyle name="Normal 7 2 18 4" xfId="22632"/>
    <cellStyle name="Normal 7 2 18 4 2" xfId="33755"/>
    <cellStyle name="Normal 7 2 18 5" xfId="22633"/>
    <cellStyle name="Normal 7 2 18 6" xfId="22634"/>
    <cellStyle name="Normal 7 2 19" xfId="22635"/>
    <cellStyle name="Normal 7 2 19 2" xfId="22636"/>
    <cellStyle name="Normal 7 2 19 2 2" xfId="22637"/>
    <cellStyle name="Normal 7 2 19 2 2 2" xfId="22638"/>
    <cellStyle name="Normal 7 2 19 2 2 3" xfId="22639"/>
    <cellStyle name="Normal 7 2 19 2 3" xfId="22640"/>
    <cellStyle name="Normal 7 2 19 2 3 2" xfId="34483"/>
    <cellStyle name="Normal 7 2 19 2 4" xfId="22641"/>
    <cellStyle name="Normal 7 2 19 2 5" xfId="22642"/>
    <cellStyle name="Normal 7 2 19 3" xfId="22643"/>
    <cellStyle name="Normal 7 2 19 3 2" xfId="22644"/>
    <cellStyle name="Normal 7 2 19 3 3" xfId="22645"/>
    <cellStyle name="Normal 7 2 19 4" xfId="22646"/>
    <cellStyle name="Normal 7 2 19 4 2" xfId="33756"/>
    <cellStyle name="Normal 7 2 19 5" xfId="22647"/>
    <cellStyle name="Normal 7 2 19 6" xfId="22648"/>
    <cellStyle name="Normal 7 2 2" xfId="22649"/>
    <cellStyle name="Normal 7 2 2 10" xfId="22650"/>
    <cellStyle name="Normal 7 2 2 11" xfId="22651"/>
    <cellStyle name="Normal 7 2 2 12" xfId="22652"/>
    <cellStyle name="Normal 7 2 2 2" xfId="22653"/>
    <cellStyle name="Normal 7 2 2 2 10" xfId="22654"/>
    <cellStyle name="Normal 7 2 2 2 10 2" xfId="32825"/>
    <cellStyle name="Normal 7 2 2 2 11" xfId="22655"/>
    <cellStyle name="Normal 7 2 2 2 12" xfId="22656"/>
    <cellStyle name="Normal 7 2 2 2 13" xfId="22657"/>
    <cellStyle name="Normal 7 2 2 2 2" xfId="22658"/>
    <cellStyle name="Normal 7 2 2 2 2 2" xfId="22659"/>
    <cellStyle name="Normal 7 2 2 2 2 2 2" xfId="22660"/>
    <cellStyle name="Normal 7 2 2 2 2 2 2 2" xfId="22661"/>
    <cellStyle name="Normal 7 2 2 2 2 2 2 2 2" xfId="22662"/>
    <cellStyle name="Normal 7 2 2 2 2 2 2 2 3" xfId="22663"/>
    <cellStyle name="Normal 7 2 2 2 2 2 2 3" xfId="22664"/>
    <cellStyle name="Normal 7 2 2 2 2 2 2 3 2" xfId="34619"/>
    <cellStyle name="Normal 7 2 2 2 2 2 2 4" xfId="22665"/>
    <cellStyle name="Normal 7 2 2 2 2 2 2 5" xfId="22666"/>
    <cellStyle name="Normal 7 2 2 2 2 2 3" xfId="22667"/>
    <cellStyle name="Normal 7 2 2 2 2 2 3 2" xfId="22668"/>
    <cellStyle name="Normal 7 2 2 2 2 2 3 3" xfId="22669"/>
    <cellStyle name="Normal 7 2 2 2 2 2 4" xfId="22670"/>
    <cellStyle name="Normal 7 2 2 2 2 2 4 2" xfId="33758"/>
    <cellStyle name="Normal 7 2 2 2 2 2 5" xfId="22671"/>
    <cellStyle name="Normal 7 2 2 2 2 2 6" xfId="22672"/>
    <cellStyle name="Normal 7 2 2 2 2 3" xfId="22673"/>
    <cellStyle name="Normal 7 2 2 2 2 3 2" xfId="22674"/>
    <cellStyle name="Normal 7 2 2 2 2 3 2 2" xfId="22675"/>
    <cellStyle name="Normal 7 2 2 2 2 3 2 3" xfId="22676"/>
    <cellStyle name="Normal 7 2 2 2 2 3 3" xfId="22677"/>
    <cellStyle name="Normal 7 2 2 2 2 3 3 2" xfId="34620"/>
    <cellStyle name="Normal 7 2 2 2 2 3 4" xfId="22678"/>
    <cellStyle name="Normal 7 2 2 2 2 3 5" xfId="22679"/>
    <cellStyle name="Normal 7 2 2 2 2 4" xfId="22680"/>
    <cellStyle name="Normal 7 2 2 2 2 4 2" xfId="22681"/>
    <cellStyle name="Normal 7 2 2 2 2 4 3" xfId="22682"/>
    <cellStyle name="Normal 7 2 2 2 2 5" xfId="22683"/>
    <cellStyle name="Normal 7 2 2 2 2 5 2" xfId="33757"/>
    <cellStyle name="Normal 7 2 2 2 2 6" xfId="22684"/>
    <cellStyle name="Normal 7 2 2 2 2 7" xfId="22685"/>
    <cellStyle name="Normal 7 2 2 2 3" xfId="22686"/>
    <cellStyle name="Normal 7 2 2 2 3 2" xfId="22687"/>
    <cellStyle name="Normal 7 2 2 2 3 2 2" xfId="22688"/>
    <cellStyle name="Normal 7 2 2 2 3 2 2 2" xfId="22689"/>
    <cellStyle name="Normal 7 2 2 2 3 2 2 2 2" xfId="22690"/>
    <cellStyle name="Normal 7 2 2 2 3 2 2 2 3" xfId="22691"/>
    <cellStyle name="Normal 7 2 2 2 3 2 2 3" xfId="22692"/>
    <cellStyle name="Normal 7 2 2 2 3 2 2 3 2" xfId="34880"/>
    <cellStyle name="Normal 7 2 2 2 3 2 2 4" xfId="22693"/>
    <cellStyle name="Normal 7 2 2 2 3 2 2 5" xfId="22694"/>
    <cellStyle name="Normal 7 2 2 2 3 2 3" xfId="22695"/>
    <cellStyle name="Normal 7 2 2 2 3 2 3 2" xfId="22696"/>
    <cellStyle name="Normal 7 2 2 2 3 2 3 3" xfId="22697"/>
    <cellStyle name="Normal 7 2 2 2 3 2 4" xfId="22698"/>
    <cellStyle name="Normal 7 2 2 2 3 2 4 2" xfId="33760"/>
    <cellStyle name="Normal 7 2 2 2 3 2 5" xfId="22699"/>
    <cellStyle name="Normal 7 2 2 2 3 2 6" xfId="22700"/>
    <cellStyle name="Normal 7 2 2 2 3 3" xfId="22701"/>
    <cellStyle name="Normal 7 2 2 2 3 3 2" xfId="22702"/>
    <cellStyle name="Normal 7 2 2 2 3 3 2 2" xfId="22703"/>
    <cellStyle name="Normal 7 2 2 2 3 3 2 3" xfId="22704"/>
    <cellStyle name="Normal 7 2 2 2 3 3 3" xfId="22705"/>
    <cellStyle name="Normal 7 2 2 2 3 3 3 2" xfId="34367"/>
    <cellStyle name="Normal 7 2 2 2 3 3 4" xfId="22706"/>
    <cellStyle name="Normal 7 2 2 2 3 3 5" xfId="22707"/>
    <cellStyle name="Normal 7 2 2 2 3 4" xfId="22708"/>
    <cellStyle name="Normal 7 2 2 2 3 4 2" xfId="22709"/>
    <cellStyle name="Normal 7 2 2 2 3 4 3" xfId="22710"/>
    <cellStyle name="Normal 7 2 2 2 3 5" xfId="22711"/>
    <cellStyle name="Normal 7 2 2 2 3 5 2" xfId="33759"/>
    <cellStyle name="Normal 7 2 2 2 3 6" xfId="22712"/>
    <cellStyle name="Normal 7 2 2 2 3 7" xfId="22713"/>
    <cellStyle name="Normal 7 2 2 2 4" xfId="22714"/>
    <cellStyle name="Normal 7 2 2 2 4 2" xfId="22715"/>
    <cellStyle name="Normal 7 2 2 2 4 2 2" xfId="22716"/>
    <cellStyle name="Normal 7 2 2 2 4 2 2 2" xfId="22717"/>
    <cellStyle name="Normal 7 2 2 2 4 2 2 2 2" xfId="22718"/>
    <cellStyle name="Normal 7 2 2 2 4 2 2 2 3" xfId="22719"/>
    <cellStyle name="Normal 7 2 2 2 4 2 2 3" xfId="22720"/>
    <cellStyle name="Normal 7 2 2 2 4 2 2 3 2" xfId="34881"/>
    <cellStyle name="Normal 7 2 2 2 4 2 2 4" xfId="22721"/>
    <cellStyle name="Normal 7 2 2 2 4 2 2 5" xfId="22722"/>
    <cellStyle name="Normal 7 2 2 2 4 2 3" xfId="22723"/>
    <cellStyle name="Normal 7 2 2 2 4 2 3 2" xfId="22724"/>
    <cellStyle name="Normal 7 2 2 2 4 2 3 3" xfId="22725"/>
    <cellStyle name="Normal 7 2 2 2 4 2 4" xfId="22726"/>
    <cellStyle name="Normal 7 2 2 2 4 2 4 2" xfId="33762"/>
    <cellStyle name="Normal 7 2 2 2 4 2 5" xfId="22727"/>
    <cellStyle name="Normal 7 2 2 2 4 2 6" xfId="22728"/>
    <cellStyle name="Normal 7 2 2 2 4 3" xfId="22729"/>
    <cellStyle name="Normal 7 2 2 2 4 3 2" xfId="22730"/>
    <cellStyle name="Normal 7 2 2 2 4 3 2 2" xfId="22731"/>
    <cellStyle name="Normal 7 2 2 2 4 3 2 3" xfId="22732"/>
    <cellStyle name="Normal 7 2 2 2 4 3 3" xfId="22733"/>
    <cellStyle name="Normal 7 2 2 2 4 3 3 2" xfId="34368"/>
    <cellStyle name="Normal 7 2 2 2 4 3 4" xfId="22734"/>
    <cellStyle name="Normal 7 2 2 2 4 3 5" xfId="22735"/>
    <cellStyle name="Normal 7 2 2 2 4 4" xfId="22736"/>
    <cellStyle name="Normal 7 2 2 2 4 4 2" xfId="22737"/>
    <cellStyle name="Normal 7 2 2 2 4 4 3" xfId="22738"/>
    <cellStyle name="Normal 7 2 2 2 4 5" xfId="22739"/>
    <cellStyle name="Normal 7 2 2 2 4 5 2" xfId="33761"/>
    <cellStyle name="Normal 7 2 2 2 4 6" xfId="22740"/>
    <cellStyle name="Normal 7 2 2 2 4 7" xfId="22741"/>
    <cellStyle name="Normal 7 2 2 2 5" xfId="22742"/>
    <cellStyle name="Normal 7 2 2 2 5 2" xfId="22743"/>
    <cellStyle name="Normal 7 2 2 2 5 2 2" xfId="22744"/>
    <cellStyle name="Normal 7 2 2 2 5 2 2 2" xfId="22745"/>
    <cellStyle name="Normal 7 2 2 2 5 2 2 2 2" xfId="22746"/>
    <cellStyle name="Normal 7 2 2 2 5 2 2 2 3" xfId="22747"/>
    <cellStyle name="Normal 7 2 2 2 5 2 2 3" xfId="22748"/>
    <cellStyle name="Normal 7 2 2 2 5 2 2 3 2" xfId="34882"/>
    <cellStyle name="Normal 7 2 2 2 5 2 2 4" xfId="22749"/>
    <cellStyle name="Normal 7 2 2 2 5 2 2 5" xfId="22750"/>
    <cellStyle name="Normal 7 2 2 2 5 2 3" xfId="22751"/>
    <cellStyle name="Normal 7 2 2 2 5 2 3 2" xfId="22752"/>
    <cellStyle name="Normal 7 2 2 2 5 2 3 3" xfId="22753"/>
    <cellStyle name="Normal 7 2 2 2 5 2 4" xfId="22754"/>
    <cellStyle name="Normal 7 2 2 2 5 2 4 2" xfId="33764"/>
    <cellStyle name="Normal 7 2 2 2 5 2 5" xfId="22755"/>
    <cellStyle name="Normal 7 2 2 2 5 2 6" xfId="22756"/>
    <cellStyle name="Normal 7 2 2 2 5 3" xfId="22757"/>
    <cellStyle name="Normal 7 2 2 2 5 3 2" xfId="22758"/>
    <cellStyle name="Normal 7 2 2 2 5 3 2 2" xfId="22759"/>
    <cellStyle name="Normal 7 2 2 2 5 3 2 3" xfId="22760"/>
    <cellStyle name="Normal 7 2 2 2 5 3 3" xfId="22761"/>
    <cellStyle name="Normal 7 2 2 2 5 3 3 2" xfId="34369"/>
    <cellStyle name="Normal 7 2 2 2 5 3 4" xfId="22762"/>
    <cellStyle name="Normal 7 2 2 2 5 3 5" xfId="22763"/>
    <cellStyle name="Normal 7 2 2 2 5 4" xfId="22764"/>
    <cellStyle name="Normal 7 2 2 2 5 4 2" xfId="22765"/>
    <cellStyle name="Normal 7 2 2 2 5 4 3" xfId="22766"/>
    <cellStyle name="Normal 7 2 2 2 5 5" xfId="22767"/>
    <cellStyle name="Normal 7 2 2 2 5 5 2" xfId="33763"/>
    <cellStyle name="Normal 7 2 2 2 5 6" xfId="22768"/>
    <cellStyle name="Normal 7 2 2 2 5 7" xfId="22769"/>
    <cellStyle name="Normal 7 2 2 2 6" xfId="22770"/>
    <cellStyle name="Normal 7 2 2 2 6 2" xfId="22771"/>
    <cellStyle name="Normal 7 2 2 2 6 2 2" xfId="22772"/>
    <cellStyle name="Normal 7 2 2 2 6 2 2 2" xfId="22773"/>
    <cellStyle name="Normal 7 2 2 2 6 2 2 3" xfId="22774"/>
    <cellStyle name="Normal 7 2 2 2 6 2 3" xfId="22775"/>
    <cellStyle name="Normal 7 2 2 2 6 2 3 2" xfId="34370"/>
    <cellStyle name="Normal 7 2 2 2 6 2 4" xfId="22776"/>
    <cellStyle name="Normal 7 2 2 2 6 2 5" xfId="22777"/>
    <cellStyle name="Normal 7 2 2 2 6 3" xfId="22778"/>
    <cellStyle name="Normal 7 2 2 2 6 3 2" xfId="22779"/>
    <cellStyle name="Normal 7 2 2 2 6 3 3" xfId="22780"/>
    <cellStyle name="Normal 7 2 2 2 6 4" xfId="22781"/>
    <cellStyle name="Normal 7 2 2 2 6 4 2" xfId="33765"/>
    <cellStyle name="Normal 7 2 2 2 6 5" xfId="22782"/>
    <cellStyle name="Normal 7 2 2 2 6 6" xfId="22783"/>
    <cellStyle name="Normal 7 2 2 2 7" xfId="22784"/>
    <cellStyle name="Normal 7 2 2 2 7 2" xfId="22785"/>
    <cellStyle name="Normal 7 2 2 2 7 2 2" xfId="22786"/>
    <cellStyle name="Normal 7 2 2 2 7 2 3" xfId="22787"/>
    <cellStyle name="Normal 7 2 2 2 7 3" xfId="22788"/>
    <cellStyle name="Normal 7 2 2 2 7 3 2" xfId="33766"/>
    <cellStyle name="Normal 7 2 2 2 7 4" xfId="22789"/>
    <cellStyle name="Normal 7 2 2 2 7 5" xfId="22790"/>
    <cellStyle name="Normal 7 2 2 2 8" xfId="22791"/>
    <cellStyle name="Normal 7 2 2 2 8 2" xfId="22792"/>
    <cellStyle name="Normal 7 2 2 2 8 2 2" xfId="22793"/>
    <cellStyle name="Normal 7 2 2 2 8 2 3" xfId="22794"/>
    <cellStyle name="Normal 7 2 2 2 8 3" xfId="22795"/>
    <cellStyle name="Normal 7 2 2 2 8 3 2" xfId="34104"/>
    <cellStyle name="Normal 7 2 2 2 8 4" xfId="22796"/>
    <cellStyle name="Normal 7 2 2 2 8 5" xfId="22797"/>
    <cellStyle name="Normal 7 2 2 2 9" xfId="22798"/>
    <cellStyle name="Normal 7 2 2 2 9 2" xfId="22799"/>
    <cellStyle name="Normal 7 2 2 2 9 3" xfId="22800"/>
    <cellStyle name="Normal 7 2 2 3" xfId="22801"/>
    <cellStyle name="Normal 7 2 2 3 2" xfId="22802"/>
    <cellStyle name="Normal 7 2 2 3 2 2" xfId="22803"/>
    <cellStyle name="Normal 7 2 2 3 2 2 2" xfId="22804"/>
    <cellStyle name="Normal 7 2 2 3 2 2 2 2" xfId="22805"/>
    <cellStyle name="Normal 7 2 2 3 2 2 2 3" xfId="22806"/>
    <cellStyle name="Normal 7 2 2 3 2 2 3" xfId="22807"/>
    <cellStyle name="Normal 7 2 2 3 2 2 3 2" xfId="34371"/>
    <cellStyle name="Normal 7 2 2 3 2 2 4" xfId="22808"/>
    <cellStyle name="Normal 7 2 2 3 2 2 5" xfId="22809"/>
    <cellStyle name="Normal 7 2 2 3 2 3" xfId="22810"/>
    <cellStyle name="Normal 7 2 2 3 2 3 2" xfId="22811"/>
    <cellStyle name="Normal 7 2 2 3 2 3 3" xfId="22812"/>
    <cellStyle name="Normal 7 2 2 3 2 4" xfId="22813"/>
    <cellStyle name="Normal 7 2 2 3 2 4 2" xfId="33768"/>
    <cellStyle name="Normal 7 2 2 3 2 5" xfId="22814"/>
    <cellStyle name="Normal 7 2 2 3 2 6" xfId="22815"/>
    <cellStyle name="Normal 7 2 2 3 3" xfId="22816"/>
    <cellStyle name="Normal 7 2 2 3 3 2" xfId="22817"/>
    <cellStyle name="Normal 7 2 2 3 3 2 2" xfId="22818"/>
    <cellStyle name="Normal 7 2 2 3 3 2 3" xfId="22819"/>
    <cellStyle name="Normal 7 2 2 3 3 3" xfId="22820"/>
    <cellStyle name="Normal 7 2 2 3 3 3 2" xfId="34372"/>
    <cellStyle name="Normal 7 2 2 3 3 4" xfId="22821"/>
    <cellStyle name="Normal 7 2 2 3 3 5" xfId="22822"/>
    <cellStyle name="Normal 7 2 2 3 4" xfId="22823"/>
    <cellStyle name="Normal 7 2 2 3 4 2" xfId="22824"/>
    <cellStyle name="Normal 7 2 2 3 4 2 2" xfId="22825"/>
    <cellStyle name="Normal 7 2 2 3 4 2 3" xfId="22826"/>
    <cellStyle name="Normal 7 2 2 3 4 3" xfId="22827"/>
    <cellStyle name="Normal 7 2 2 3 4 3 2" xfId="35259"/>
    <cellStyle name="Normal 7 2 2 3 4 4" xfId="22828"/>
    <cellStyle name="Normal 7 2 2 3 4 5" xfId="22829"/>
    <cellStyle name="Normal 7 2 2 3 5" xfId="22830"/>
    <cellStyle name="Normal 7 2 2 3 5 2" xfId="22831"/>
    <cellStyle name="Normal 7 2 2 3 5 3" xfId="22832"/>
    <cellStyle name="Normal 7 2 2 3 6" xfId="22833"/>
    <cellStyle name="Normal 7 2 2 3 6 2" xfId="33767"/>
    <cellStyle name="Normal 7 2 2 3 7" xfId="22834"/>
    <cellStyle name="Normal 7 2 2 3 8" xfId="22835"/>
    <cellStyle name="Normal 7 2 2 3 9" xfId="22836"/>
    <cellStyle name="Normal 7 2 2 4" xfId="22837"/>
    <cellStyle name="Normal 7 2 2 4 2" xfId="22838"/>
    <cellStyle name="Normal 7 2 2 4 2 2" xfId="22839"/>
    <cellStyle name="Normal 7 2 2 4 2 2 2" xfId="22840"/>
    <cellStyle name="Normal 7 2 2 4 2 2 2 2" xfId="22841"/>
    <cellStyle name="Normal 7 2 2 4 2 2 2 3" xfId="22842"/>
    <cellStyle name="Normal 7 2 2 4 2 2 3" xfId="22843"/>
    <cellStyle name="Normal 7 2 2 4 2 2 3 2" xfId="34373"/>
    <cellStyle name="Normal 7 2 2 4 2 2 4" xfId="22844"/>
    <cellStyle name="Normal 7 2 2 4 2 2 5" xfId="22845"/>
    <cellStyle name="Normal 7 2 2 4 2 3" xfId="22846"/>
    <cellStyle name="Normal 7 2 2 4 2 3 2" xfId="22847"/>
    <cellStyle name="Normal 7 2 2 4 2 3 3" xfId="22848"/>
    <cellStyle name="Normal 7 2 2 4 2 4" xfId="22849"/>
    <cellStyle name="Normal 7 2 2 4 2 4 2" xfId="33770"/>
    <cellStyle name="Normal 7 2 2 4 2 5" xfId="22850"/>
    <cellStyle name="Normal 7 2 2 4 2 6" xfId="22851"/>
    <cellStyle name="Normal 7 2 2 4 3" xfId="22852"/>
    <cellStyle name="Normal 7 2 2 4 3 2" xfId="22853"/>
    <cellStyle name="Normal 7 2 2 4 3 2 2" xfId="22854"/>
    <cellStyle name="Normal 7 2 2 4 3 2 3" xfId="22855"/>
    <cellStyle name="Normal 7 2 2 4 3 3" xfId="22856"/>
    <cellStyle name="Normal 7 2 2 4 3 3 2" xfId="34374"/>
    <cellStyle name="Normal 7 2 2 4 3 4" xfId="22857"/>
    <cellStyle name="Normal 7 2 2 4 3 5" xfId="22858"/>
    <cellStyle name="Normal 7 2 2 4 4" xfId="22859"/>
    <cellStyle name="Normal 7 2 2 4 4 2" xfId="22860"/>
    <cellStyle name="Normal 7 2 2 4 4 2 2" xfId="22861"/>
    <cellStyle name="Normal 7 2 2 4 4 2 3" xfId="22862"/>
    <cellStyle name="Normal 7 2 2 4 4 3" xfId="22863"/>
    <cellStyle name="Normal 7 2 2 4 4 3 2" xfId="35191"/>
    <cellStyle name="Normal 7 2 2 4 4 4" xfId="22864"/>
    <cellStyle name="Normal 7 2 2 4 4 5" xfId="22865"/>
    <cellStyle name="Normal 7 2 2 4 5" xfId="22866"/>
    <cellStyle name="Normal 7 2 2 4 5 2" xfId="22867"/>
    <cellStyle name="Normal 7 2 2 4 5 3" xfId="22868"/>
    <cellStyle name="Normal 7 2 2 4 6" xfId="22869"/>
    <cellStyle name="Normal 7 2 2 4 6 2" xfId="33769"/>
    <cellStyle name="Normal 7 2 2 4 7" xfId="22870"/>
    <cellStyle name="Normal 7 2 2 4 8" xfId="22871"/>
    <cellStyle name="Normal 7 2 2 4 9" xfId="22872"/>
    <cellStyle name="Normal 7 2 2 5" xfId="22873"/>
    <cellStyle name="Normal 7 2 2 5 2" xfId="22874"/>
    <cellStyle name="Normal 7 2 2 5 2 2" xfId="22875"/>
    <cellStyle name="Normal 7 2 2 5 2 2 2" xfId="22876"/>
    <cellStyle name="Normal 7 2 2 5 2 2 2 2" xfId="22877"/>
    <cellStyle name="Normal 7 2 2 5 2 2 2 3" xfId="22878"/>
    <cellStyle name="Normal 7 2 2 5 2 2 3" xfId="22879"/>
    <cellStyle name="Normal 7 2 2 5 2 2 3 2" xfId="34375"/>
    <cellStyle name="Normal 7 2 2 5 2 2 4" xfId="22880"/>
    <cellStyle name="Normal 7 2 2 5 2 2 5" xfId="22881"/>
    <cellStyle name="Normal 7 2 2 5 2 3" xfId="22882"/>
    <cellStyle name="Normal 7 2 2 5 2 3 2" xfId="22883"/>
    <cellStyle name="Normal 7 2 2 5 2 3 3" xfId="22884"/>
    <cellStyle name="Normal 7 2 2 5 2 4" xfId="22885"/>
    <cellStyle name="Normal 7 2 2 5 2 4 2" xfId="33772"/>
    <cellStyle name="Normal 7 2 2 5 2 5" xfId="22886"/>
    <cellStyle name="Normal 7 2 2 5 2 6" xfId="22887"/>
    <cellStyle name="Normal 7 2 2 5 3" xfId="22888"/>
    <cellStyle name="Normal 7 2 2 5 3 2" xfId="22889"/>
    <cellStyle name="Normal 7 2 2 5 3 2 2" xfId="22890"/>
    <cellStyle name="Normal 7 2 2 5 3 2 3" xfId="22891"/>
    <cellStyle name="Normal 7 2 2 5 3 3" xfId="22892"/>
    <cellStyle name="Normal 7 2 2 5 3 3 2" xfId="34376"/>
    <cellStyle name="Normal 7 2 2 5 3 4" xfId="22893"/>
    <cellStyle name="Normal 7 2 2 5 3 5" xfId="22894"/>
    <cellStyle name="Normal 7 2 2 5 4" xfId="22895"/>
    <cellStyle name="Normal 7 2 2 5 4 2" xfId="22896"/>
    <cellStyle name="Normal 7 2 2 5 4 2 2" xfId="22897"/>
    <cellStyle name="Normal 7 2 2 5 4 2 3" xfId="22898"/>
    <cellStyle name="Normal 7 2 2 5 4 3" xfId="22899"/>
    <cellStyle name="Normal 7 2 2 5 4 3 2" xfId="35192"/>
    <cellStyle name="Normal 7 2 2 5 4 4" xfId="22900"/>
    <cellStyle name="Normal 7 2 2 5 4 5" xfId="22901"/>
    <cellStyle name="Normal 7 2 2 5 5" xfId="22902"/>
    <cellStyle name="Normal 7 2 2 5 5 2" xfId="22903"/>
    <cellStyle name="Normal 7 2 2 5 5 3" xfId="22904"/>
    <cellStyle name="Normal 7 2 2 5 6" xfId="22905"/>
    <cellStyle name="Normal 7 2 2 5 6 2" xfId="33771"/>
    <cellStyle name="Normal 7 2 2 5 7" xfId="22906"/>
    <cellStyle name="Normal 7 2 2 5 8" xfId="22907"/>
    <cellStyle name="Normal 7 2 2 5 9" xfId="22908"/>
    <cellStyle name="Normal 7 2 2 6" xfId="22909"/>
    <cellStyle name="Normal 7 2 2 6 2" xfId="22910"/>
    <cellStyle name="Normal 7 2 2 6 2 2" xfId="22911"/>
    <cellStyle name="Normal 7 2 2 6 2 2 2" xfId="22912"/>
    <cellStyle name="Normal 7 2 2 6 2 2 3" xfId="22913"/>
    <cellStyle name="Normal 7 2 2 6 2 3" xfId="22914"/>
    <cellStyle name="Normal 7 2 2 6 2 3 2" xfId="35003"/>
    <cellStyle name="Normal 7 2 2 6 2 4" xfId="22915"/>
    <cellStyle name="Normal 7 2 2 6 2 5" xfId="22916"/>
    <cellStyle name="Normal 7 2 2 6 3" xfId="22917"/>
    <cellStyle name="Normal 7 2 2 6 3 2" xfId="22918"/>
    <cellStyle name="Normal 7 2 2 6 3 2 2" xfId="22919"/>
    <cellStyle name="Normal 7 2 2 6 3 2 3" xfId="22920"/>
    <cellStyle name="Normal 7 2 2 6 3 3" xfId="22921"/>
    <cellStyle name="Normal 7 2 2 6 3 3 2" xfId="34377"/>
    <cellStyle name="Normal 7 2 2 6 3 4" xfId="22922"/>
    <cellStyle name="Normal 7 2 2 6 3 5" xfId="22923"/>
    <cellStyle name="Normal 7 2 2 6 4" xfId="22924"/>
    <cellStyle name="Normal 7 2 2 6 4 2" xfId="22925"/>
    <cellStyle name="Normal 7 2 2 6 4 3" xfId="22926"/>
    <cellStyle name="Normal 7 2 2 6 5" xfId="22927"/>
    <cellStyle name="Normal 7 2 2 6 5 2" xfId="33995"/>
    <cellStyle name="Normal 7 2 2 6 6" xfId="22928"/>
    <cellStyle name="Normal 7 2 2 6 7" xfId="22929"/>
    <cellStyle name="Normal 7 2 2 6 8" xfId="22930"/>
    <cellStyle name="Normal 7 2 2 7" xfId="22931"/>
    <cellStyle name="Normal 7 2 2 7 2" xfId="22932"/>
    <cellStyle name="Normal 7 2 2 7 2 2" xfId="22933"/>
    <cellStyle name="Normal 7 2 2 7 2 2 2" xfId="22934"/>
    <cellStyle name="Normal 7 2 2 7 2 2 3" xfId="22935"/>
    <cellStyle name="Normal 7 2 2 7 2 3" xfId="22936"/>
    <cellStyle name="Normal 7 2 2 7 2 3 2" xfId="35260"/>
    <cellStyle name="Normal 7 2 2 7 2 4" xfId="22937"/>
    <cellStyle name="Normal 7 2 2 7 2 5" xfId="22938"/>
    <cellStyle name="Normal 7 2 2 7 3" xfId="22939"/>
    <cellStyle name="Normal 7 2 2 7 3 2" xfId="22940"/>
    <cellStyle name="Normal 7 2 2 7 3 3" xfId="22941"/>
    <cellStyle name="Normal 7 2 2 7 4" xfId="22942"/>
    <cellStyle name="Normal 7 2 2 7 4 2" xfId="34039"/>
    <cellStyle name="Normal 7 2 2 7 5" xfId="22943"/>
    <cellStyle name="Normal 7 2 2 7 6" xfId="22944"/>
    <cellStyle name="Normal 7 2 2 7 7" xfId="22945"/>
    <cellStyle name="Normal 7 2 2 8" xfId="22946"/>
    <cellStyle name="Normal 7 2 2 8 2" xfId="22947"/>
    <cellStyle name="Normal 7 2 2 8 3" xfId="22948"/>
    <cellStyle name="Normal 7 2 2 9" xfId="22949"/>
    <cellStyle name="Normal 7 2 2 9 2" xfId="32824"/>
    <cellStyle name="Normal 7 2 20" xfId="22950"/>
    <cellStyle name="Normal 7 2 20 2" xfId="22951"/>
    <cellStyle name="Normal 7 2 20 2 2" xfId="22952"/>
    <cellStyle name="Normal 7 2 20 2 2 2" xfId="22953"/>
    <cellStyle name="Normal 7 2 20 2 2 3" xfId="22954"/>
    <cellStyle name="Normal 7 2 20 2 3" xfId="22955"/>
    <cellStyle name="Normal 7 2 20 2 3 2" xfId="34378"/>
    <cellStyle name="Normal 7 2 20 2 4" xfId="22956"/>
    <cellStyle name="Normal 7 2 20 2 5" xfId="22957"/>
    <cellStyle name="Normal 7 2 20 3" xfId="22958"/>
    <cellStyle name="Normal 7 2 20 3 2" xfId="22959"/>
    <cellStyle name="Normal 7 2 20 3 3" xfId="22960"/>
    <cellStyle name="Normal 7 2 20 4" xfId="22961"/>
    <cellStyle name="Normal 7 2 20 4 2" xfId="33773"/>
    <cellStyle name="Normal 7 2 20 5" xfId="22962"/>
    <cellStyle name="Normal 7 2 20 6" xfId="22963"/>
    <cellStyle name="Normal 7 2 21" xfId="22964"/>
    <cellStyle name="Normal 7 2 21 2" xfId="22965"/>
    <cellStyle name="Normal 7 2 21 2 2" xfId="22966"/>
    <cellStyle name="Normal 7 2 21 2 2 2" xfId="22967"/>
    <cellStyle name="Normal 7 2 21 2 2 3" xfId="22968"/>
    <cellStyle name="Normal 7 2 21 2 3" xfId="22969"/>
    <cellStyle name="Normal 7 2 21 2 3 2" xfId="34379"/>
    <cellStyle name="Normal 7 2 21 2 4" xfId="22970"/>
    <cellStyle name="Normal 7 2 21 2 5" xfId="22971"/>
    <cellStyle name="Normal 7 2 21 3" xfId="22972"/>
    <cellStyle name="Normal 7 2 21 3 2" xfId="22973"/>
    <cellStyle name="Normal 7 2 21 3 3" xfId="22974"/>
    <cellStyle name="Normal 7 2 21 4" xfId="22975"/>
    <cellStyle name="Normal 7 2 21 4 2" xfId="33774"/>
    <cellStyle name="Normal 7 2 21 5" xfId="22976"/>
    <cellStyle name="Normal 7 2 21 6" xfId="22977"/>
    <cellStyle name="Normal 7 2 22" xfId="22978"/>
    <cellStyle name="Normal 7 2 22 2" xfId="22979"/>
    <cellStyle name="Normal 7 2 22 2 2" xfId="22980"/>
    <cellStyle name="Normal 7 2 22 2 2 2" xfId="22981"/>
    <cellStyle name="Normal 7 2 22 2 2 3" xfId="22982"/>
    <cellStyle name="Normal 7 2 22 2 3" xfId="22983"/>
    <cellStyle name="Normal 7 2 22 2 3 2" xfId="34380"/>
    <cellStyle name="Normal 7 2 22 2 4" xfId="22984"/>
    <cellStyle name="Normal 7 2 22 2 5" xfId="22985"/>
    <cellStyle name="Normal 7 2 22 3" xfId="22986"/>
    <cellStyle name="Normal 7 2 22 3 2" xfId="22987"/>
    <cellStyle name="Normal 7 2 22 3 3" xfId="22988"/>
    <cellStyle name="Normal 7 2 22 4" xfId="22989"/>
    <cellStyle name="Normal 7 2 22 4 2" xfId="33775"/>
    <cellStyle name="Normal 7 2 22 5" xfId="22990"/>
    <cellStyle name="Normal 7 2 22 6" xfId="22991"/>
    <cellStyle name="Normal 7 2 23" xfId="22992"/>
    <cellStyle name="Normal 7 2 23 2" xfId="22993"/>
    <cellStyle name="Normal 7 2 23 2 2" xfId="22994"/>
    <cellStyle name="Normal 7 2 23 2 3" xfId="22995"/>
    <cellStyle name="Normal 7 2 23 3" xfId="22996"/>
    <cellStyle name="Normal 7 2 23 4" xfId="22997"/>
    <cellStyle name="Normal 7 2 23 5" xfId="22998"/>
    <cellStyle name="Normal 7 2 24" xfId="22999"/>
    <cellStyle name="Normal 7 2 24 2" xfId="23000"/>
    <cellStyle name="Normal 7 2 24 2 2" xfId="23001"/>
    <cellStyle name="Normal 7 2 24 2 3" xfId="23002"/>
    <cellStyle name="Normal 7 2 24 3" xfId="23003"/>
    <cellStyle name="Normal 7 2 24 3 2" xfId="34381"/>
    <cellStyle name="Normal 7 2 24 4" xfId="23004"/>
    <cellStyle name="Normal 7 2 24 5" xfId="23005"/>
    <cellStyle name="Normal 7 2 25" xfId="23006"/>
    <cellStyle name="Normal 7 2 25 2" xfId="23007"/>
    <cellStyle name="Normal 7 2 25 3" xfId="23008"/>
    <cellStyle name="Normal 7 2 26" xfId="23009"/>
    <cellStyle name="Normal 7 2 26 2" xfId="32823"/>
    <cellStyle name="Normal 7 2 27" xfId="23010"/>
    <cellStyle name="Normal 7 2 28" xfId="23011"/>
    <cellStyle name="Normal 7 2 29" xfId="23012"/>
    <cellStyle name="Normal 7 2 3" xfId="23013"/>
    <cellStyle name="Normal 7 2 3 10" xfId="23014"/>
    <cellStyle name="Normal 7 2 3 11" xfId="23015"/>
    <cellStyle name="Normal 7 2 3 2" xfId="23016"/>
    <cellStyle name="Normal 7 2 3 2 2" xfId="23017"/>
    <cellStyle name="Normal 7 2 3 2 2 2" xfId="23018"/>
    <cellStyle name="Normal 7 2 3 2 2 2 2" xfId="23019"/>
    <cellStyle name="Normal 7 2 3 2 2 2 3" xfId="23020"/>
    <cellStyle name="Normal 7 2 3 2 2 3" xfId="23021"/>
    <cellStyle name="Normal 7 2 3 2 2 3 2" xfId="34382"/>
    <cellStyle name="Normal 7 2 3 2 2 4" xfId="23022"/>
    <cellStyle name="Normal 7 2 3 2 2 5" xfId="23023"/>
    <cellStyle name="Normal 7 2 3 2 3" xfId="23024"/>
    <cellStyle name="Normal 7 2 3 2 3 2" xfId="23025"/>
    <cellStyle name="Normal 7 2 3 2 3 2 2" xfId="23026"/>
    <cellStyle name="Normal 7 2 3 2 3 2 3" xfId="23027"/>
    <cellStyle name="Normal 7 2 3 2 3 3" xfId="23028"/>
    <cellStyle name="Normal 7 2 3 2 3 3 2" xfId="35193"/>
    <cellStyle name="Normal 7 2 3 2 3 4" xfId="23029"/>
    <cellStyle name="Normal 7 2 3 2 3 5" xfId="23030"/>
    <cellStyle name="Normal 7 2 3 2 4" xfId="23031"/>
    <cellStyle name="Normal 7 2 3 2 4 2" xfId="23032"/>
    <cellStyle name="Normal 7 2 3 2 4 3" xfId="23033"/>
    <cellStyle name="Normal 7 2 3 2 5" xfId="23034"/>
    <cellStyle name="Normal 7 2 3 2 5 2" xfId="33776"/>
    <cellStyle name="Normal 7 2 3 2 6" xfId="23035"/>
    <cellStyle name="Normal 7 2 3 2 7" xfId="23036"/>
    <cellStyle name="Normal 7 2 3 2 8" xfId="23037"/>
    <cellStyle name="Normal 7 2 3 3" xfId="23038"/>
    <cellStyle name="Normal 7 2 3 3 2" xfId="23039"/>
    <cellStyle name="Normal 7 2 3 3 2 2" xfId="23040"/>
    <cellStyle name="Normal 7 2 3 3 2 2 2" xfId="23041"/>
    <cellStyle name="Normal 7 2 3 3 2 2 3" xfId="23042"/>
    <cellStyle name="Normal 7 2 3 3 2 3" xfId="23043"/>
    <cellStyle name="Normal 7 2 3 3 2 3 2" xfId="35004"/>
    <cellStyle name="Normal 7 2 3 3 2 4" xfId="23044"/>
    <cellStyle name="Normal 7 2 3 3 2 5" xfId="23045"/>
    <cellStyle name="Normal 7 2 3 3 3" xfId="23046"/>
    <cellStyle name="Normal 7 2 3 3 3 2" xfId="23047"/>
    <cellStyle name="Normal 7 2 3 3 3 2 2" xfId="23048"/>
    <cellStyle name="Normal 7 2 3 3 3 2 3" xfId="23049"/>
    <cellStyle name="Normal 7 2 3 3 3 3" xfId="23050"/>
    <cellStyle name="Normal 7 2 3 3 3 3 2" xfId="34383"/>
    <cellStyle name="Normal 7 2 3 3 3 4" xfId="23051"/>
    <cellStyle name="Normal 7 2 3 3 3 5" xfId="23052"/>
    <cellStyle name="Normal 7 2 3 3 4" xfId="23053"/>
    <cellStyle name="Normal 7 2 3 3 4 2" xfId="23054"/>
    <cellStyle name="Normal 7 2 3 3 4 3" xfId="23055"/>
    <cellStyle name="Normal 7 2 3 3 5" xfId="23056"/>
    <cellStyle name="Normal 7 2 3 3 5 2" xfId="33996"/>
    <cellStyle name="Normal 7 2 3 3 6" xfId="23057"/>
    <cellStyle name="Normal 7 2 3 3 7" xfId="23058"/>
    <cellStyle name="Normal 7 2 3 3 8" xfId="23059"/>
    <cellStyle name="Normal 7 2 3 4" xfId="23060"/>
    <cellStyle name="Normal 7 2 3 4 2" xfId="23061"/>
    <cellStyle name="Normal 7 2 3 4 2 2" xfId="23062"/>
    <cellStyle name="Normal 7 2 3 4 2 2 2" xfId="23063"/>
    <cellStyle name="Normal 7 2 3 4 2 2 3" xfId="23064"/>
    <cellStyle name="Normal 7 2 3 4 2 3" xfId="23065"/>
    <cellStyle name="Normal 7 2 3 4 2 3 2" xfId="35261"/>
    <cellStyle name="Normal 7 2 3 4 2 4" xfId="23066"/>
    <cellStyle name="Normal 7 2 3 4 2 5" xfId="23067"/>
    <cellStyle name="Normal 7 2 3 4 3" xfId="23068"/>
    <cellStyle name="Normal 7 2 3 4 3 2" xfId="23069"/>
    <cellStyle name="Normal 7 2 3 4 3 3" xfId="23070"/>
    <cellStyle name="Normal 7 2 3 4 4" xfId="23071"/>
    <cellStyle name="Normal 7 2 3 4 4 2" xfId="34040"/>
    <cellStyle name="Normal 7 2 3 4 5" xfId="23072"/>
    <cellStyle name="Normal 7 2 3 4 6" xfId="23073"/>
    <cellStyle name="Normal 7 2 3 4 7" xfId="23074"/>
    <cellStyle name="Normal 7 2 3 5" xfId="23075"/>
    <cellStyle name="Normal 7 2 3 5 2" xfId="23076"/>
    <cellStyle name="Normal 7 2 3 5 2 2" xfId="23077"/>
    <cellStyle name="Normal 7 2 3 5 2 3" xfId="23078"/>
    <cellStyle name="Normal 7 2 3 5 3" xfId="23079"/>
    <cellStyle name="Normal 7 2 3 5 3 2" xfId="35194"/>
    <cellStyle name="Normal 7 2 3 5 4" xfId="23080"/>
    <cellStyle name="Normal 7 2 3 5 5" xfId="23081"/>
    <cellStyle name="Normal 7 2 3 5 6" xfId="23082"/>
    <cellStyle name="Normal 7 2 3 6" xfId="23083"/>
    <cellStyle name="Normal 7 2 3 6 2" xfId="23084"/>
    <cellStyle name="Normal 7 2 3 6 2 2" xfId="23085"/>
    <cellStyle name="Normal 7 2 3 6 2 3" xfId="23086"/>
    <cellStyle name="Normal 7 2 3 6 3" xfId="23087"/>
    <cellStyle name="Normal 7 2 3 6 3 2" xfId="35195"/>
    <cellStyle name="Normal 7 2 3 6 4" xfId="23088"/>
    <cellStyle name="Normal 7 2 3 6 5" xfId="23089"/>
    <cellStyle name="Normal 7 2 3 6 6" xfId="23090"/>
    <cellStyle name="Normal 7 2 3 7" xfId="23091"/>
    <cellStyle name="Normal 7 2 3 7 2" xfId="23092"/>
    <cellStyle name="Normal 7 2 3 7 3" xfId="23093"/>
    <cellStyle name="Normal 7 2 3 8" xfId="23094"/>
    <cellStyle name="Normal 7 2 3 8 2" xfId="32826"/>
    <cellStyle name="Normal 7 2 3 9" xfId="23095"/>
    <cellStyle name="Normal 7 2 4" xfId="23096"/>
    <cellStyle name="Normal 7 2 4 10" xfId="23097"/>
    <cellStyle name="Normal 7 2 4 11" xfId="23098"/>
    <cellStyle name="Normal 7 2 4 2" xfId="23099"/>
    <cellStyle name="Normal 7 2 4 2 2" xfId="23100"/>
    <cellStyle name="Normal 7 2 4 2 2 2" xfId="23101"/>
    <cellStyle name="Normal 7 2 4 2 2 2 2" xfId="23102"/>
    <cellStyle name="Normal 7 2 4 2 2 2 3" xfId="23103"/>
    <cellStyle name="Normal 7 2 4 2 2 3" xfId="23104"/>
    <cellStyle name="Normal 7 2 4 2 2 3 2" xfId="34384"/>
    <cellStyle name="Normal 7 2 4 2 2 4" xfId="23105"/>
    <cellStyle name="Normal 7 2 4 2 2 5" xfId="23106"/>
    <cellStyle name="Normal 7 2 4 2 3" xfId="23107"/>
    <cellStyle name="Normal 7 2 4 2 3 2" xfId="23108"/>
    <cellStyle name="Normal 7 2 4 2 3 2 2" xfId="23109"/>
    <cellStyle name="Normal 7 2 4 2 3 2 3" xfId="23110"/>
    <cellStyle name="Normal 7 2 4 2 3 3" xfId="23111"/>
    <cellStyle name="Normal 7 2 4 2 3 3 2" xfId="35321"/>
    <cellStyle name="Normal 7 2 4 2 3 4" xfId="23112"/>
    <cellStyle name="Normal 7 2 4 2 3 5" xfId="23113"/>
    <cellStyle name="Normal 7 2 4 2 4" xfId="23114"/>
    <cellStyle name="Normal 7 2 4 2 4 2" xfId="23115"/>
    <cellStyle name="Normal 7 2 4 2 4 3" xfId="23116"/>
    <cellStyle name="Normal 7 2 4 2 5" xfId="23117"/>
    <cellStyle name="Normal 7 2 4 2 5 2" xfId="33777"/>
    <cellStyle name="Normal 7 2 4 2 6" xfId="23118"/>
    <cellStyle name="Normal 7 2 4 2 7" xfId="23119"/>
    <cellStyle name="Normal 7 2 4 2 8" xfId="23120"/>
    <cellStyle name="Normal 7 2 4 3" xfId="23121"/>
    <cellStyle name="Normal 7 2 4 3 2" xfId="23122"/>
    <cellStyle name="Normal 7 2 4 3 2 2" xfId="23123"/>
    <cellStyle name="Normal 7 2 4 3 2 2 2" xfId="23124"/>
    <cellStyle name="Normal 7 2 4 3 2 2 3" xfId="23125"/>
    <cellStyle name="Normal 7 2 4 3 2 3" xfId="23126"/>
    <cellStyle name="Normal 7 2 4 3 2 3 2" xfId="35005"/>
    <cellStyle name="Normal 7 2 4 3 2 4" xfId="23127"/>
    <cellStyle name="Normal 7 2 4 3 2 5" xfId="23128"/>
    <cellStyle name="Normal 7 2 4 3 3" xfId="23129"/>
    <cellStyle name="Normal 7 2 4 3 3 2" xfId="23130"/>
    <cellStyle name="Normal 7 2 4 3 3 2 2" xfId="23131"/>
    <cellStyle name="Normal 7 2 4 3 3 2 3" xfId="23132"/>
    <cellStyle name="Normal 7 2 4 3 3 3" xfId="23133"/>
    <cellStyle name="Normal 7 2 4 3 3 3 2" xfId="34385"/>
    <cellStyle name="Normal 7 2 4 3 3 4" xfId="23134"/>
    <cellStyle name="Normal 7 2 4 3 3 5" xfId="23135"/>
    <cellStyle name="Normal 7 2 4 3 4" xfId="23136"/>
    <cellStyle name="Normal 7 2 4 3 4 2" xfId="23137"/>
    <cellStyle name="Normal 7 2 4 3 4 3" xfId="23138"/>
    <cellStyle name="Normal 7 2 4 3 5" xfId="23139"/>
    <cellStyle name="Normal 7 2 4 3 5 2" xfId="33997"/>
    <cellStyle name="Normal 7 2 4 3 6" xfId="23140"/>
    <cellStyle name="Normal 7 2 4 3 7" xfId="23141"/>
    <cellStyle name="Normal 7 2 4 3 8" xfId="23142"/>
    <cellStyle name="Normal 7 2 4 4" xfId="23143"/>
    <cellStyle name="Normal 7 2 4 4 2" xfId="23144"/>
    <cellStyle name="Normal 7 2 4 4 2 2" xfId="23145"/>
    <cellStyle name="Normal 7 2 4 4 2 2 2" xfId="23146"/>
    <cellStyle name="Normal 7 2 4 4 2 2 3" xfId="23147"/>
    <cellStyle name="Normal 7 2 4 4 2 3" xfId="23148"/>
    <cellStyle name="Normal 7 2 4 4 2 3 2" xfId="35196"/>
    <cellStyle name="Normal 7 2 4 4 2 4" xfId="23149"/>
    <cellStyle name="Normal 7 2 4 4 2 5" xfId="23150"/>
    <cellStyle name="Normal 7 2 4 4 3" xfId="23151"/>
    <cellStyle name="Normal 7 2 4 4 3 2" xfId="23152"/>
    <cellStyle name="Normal 7 2 4 4 3 3" xfId="23153"/>
    <cellStyle name="Normal 7 2 4 4 4" xfId="23154"/>
    <cellStyle name="Normal 7 2 4 4 4 2" xfId="34041"/>
    <cellStyle name="Normal 7 2 4 4 5" xfId="23155"/>
    <cellStyle name="Normal 7 2 4 4 6" xfId="23156"/>
    <cellStyle name="Normal 7 2 4 4 7" xfId="23157"/>
    <cellStyle name="Normal 7 2 4 5" xfId="23158"/>
    <cellStyle name="Normal 7 2 4 5 2" xfId="23159"/>
    <cellStyle name="Normal 7 2 4 5 2 2" xfId="23160"/>
    <cellStyle name="Normal 7 2 4 5 2 3" xfId="23161"/>
    <cellStyle name="Normal 7 2 4 5 3" xfId="23162"/>
    <cellStyle name="Normal 7 2 4 5 3 2" xfId="35267"/>
    <cellStyle name="Normal 7 2 4 5 4" xfId="23163"/>
    <cellStyle name="Normal 7 2 4 5 5" xfId="23164"/>
    <cellStyle name="Normal 7 2 4 5 6" xfId="23165"/>
    <cellStyle name="Normal 7 2 4 6" xfId="23166"/>
    <cellStyle name="Normal 7 2 4 6 2" xfId="23167"/>
    <cellStyle name="Normal 7 2 4 6 2 2" xfId="23168"/>
    <cellStyle name="Normal 7 2 4 6 2 3" xfId="23169"/>
    <cellStyle name="Normal 7 2 4 6 3" xfId="23170"/>
    <cellStyle name="Normal 7 2 4 6 3 2" xfId="35315"/>
    <cellStyle name="Normal 7 2 4 6 4" xfId="23171"/>
    <cellStyle name="Normal 7 2 4 6 5" xfId="23172"/>
    <cellStyle name="Normal 7 2 4 6 6" xfId="23173"/>
    <cellStyle name="Normal 7 2 4 7" xfId="23174"/>
    <cellStyle name="Normal 7 2 4 7 2" xfId="23175"/>
    <cellStyle name="Normal 7 2 4 7 3" xfId="23176"/>
    <cellStyle name="Normal 7 2 4 8" xfId="23177"/>
    <cellStyle name="Normal 7 2 4 8 2" xfId="32827"/>
    <cellStyle name="Normal 7 2 4 9" xfId="23178"/>
    <cellStyle name="Normal 7 2 5" xfId="23179"/>
    <cellStyle name="Normal 7 2 5 10" xfId="23180"/>
    <cellStyle name="Normal 7 2 5 11" xfId="23181"/>
    <cellStyle name="Normal 7 2 5 2" xfId="23182"/>
    <cellStyle name="Normal 7 2 5 2 2" xfId="23183"/>
    <cellStyle name="Normal 7 2 5 2 2 2" xfId="23184"/>
    <cellStyle name="Normal 7 2 5 2 2 2 2" xfId="23185"/>
    <cellStyle name="Normal 7 2 5 2 2 2 3" xfId="23186"/>
    <cellStyle name="Normal 7 2 5 2 2 3" xfId="23187"/>
    <cellStyle name="Normal 7 2 5 2 2 3 2" xfId="34386"/>
    <cellStyle name="Normal 7 2 5 2 2 4" xfId="23188"/>
    <cellStyle name="Normal 7 2 5 2 2 5" xfId="23189"/>
    <cellStyle name="Normal 7 2 5 2 3" xfId="23190"/>
    <cellStyle name="Normal 7 2 5 2 3 2" xfId="23191"/>
    <cellStyle name="Normal 7 2 5 2 3 2 2" xfId="23192"/>
    <cellStyle name="Normal 7 2 5 2 3 2 3" xfId="23193"/>
    <cellStyle name="Normal 7 2 5 2 3 3" xfId="23194"/>
    <cellStyle name="Normal 7 2 5 2 3 3 2" xfId="35197"/>
    <cellStyle name="Normal 7 2 5 2 3 4" xfId="23195"/>
    <cellStyle name="Normal 7 2 5 2 3 5" xfId="23196"/>
    <cellStyle name="Normal 7 2 5 2 4" xfId="23197"/>
    <cellStyle name="Normal 7 2 5 2 4 2" xfId="23198"/>
    <cellStyle name="Normal 7 2 5 2 4 3" xfId="23199"/>
    <cellStyle name="Normal 7 2 5 2 5" xfId="23200"/>
    <cellStyle name="Normal 7 2 5 2 5 2" xfId="33778"/>
    <cellStyle name="Normal 7 2 5 2 6" xfId="23201"/>
    <cellStyle name="Normal 7 2 5 2 7" xfId="23202"/>
    <cellStyle name="Normal 7 2 5 2 8" xfId="23203"/>
    <cellStyle name="Normal 7 2 5 3" xfId="23204"/>
    <cellStyle name="Normal 7 2 5 3 2" xfId="23205"/>
    <cellStyle name="Normal 7 2 5 3 2 2" xfId="23206"/>
    <cellStyle name="Normal 7 2 5 3 2 2 2" xfId="23207"/>
    <cellStyle name="Normal 7 2 5 3 2 2 3" xfId="23208"/>
    <cellStyle name="Normal 7 2 5 3 2 3" xfId="23209"/>
    <cellStyle name="Normal 7 2 5 3 2 3 2" xfId="35006"/>
    <cellStyle name="Normal 7 2 5 3 2 4" xfId="23210"/>
    <cellStyle name="Normal 7 2 5 3 2 5" xfId="23211"/>
    <cellStyle name="Normal 7 2 5 3 3" xfId="23212"/>
    <cellStyle name="Normal 7 2 5 3 3 2" xfId="23213"/>
    <cellStyle name="Normal 7 2 5 3 3 2 2" xfId="23214"/>
    <cellStyle name="Normal 7 2 5 3 3 2 3" xfId="23215"/>
    <cellStyle name="Normal 7 2 5 3 3 3" xfId="23216"/>
    <cellStyle name="Normal 7 2 5 3 3 3 2" xfId="34387"/>
    <cellStyle name="Normal 7 2 5 3 3 4" xfId="23217"/>
    <cellStyle name="Normal 7 2 5 3 3 5" xfId="23218"/>
    <cellStyle name="Normal 7 2 5 3 4" xfId="23219"/>
    <cellStyle name="Normal 7 2 5 3 4 2" xfId="23220"/>
    <cellStyle name="Normal 7 2 5 3 4 3" xfId="23221"/>
    <cellStyle name="Normal 7 2 5 3 5" xfId="23222"/>
    <cellStyle name="Normal 7 2 5 3 5 2" xfId="33998"/>
    <cellStyle name="Normal 7 2 5 3 6" xfId="23223"/>
    <cellStyle name="Normal 7 2 5 3 7" xfId="23224"/>
    <cellStyle name="Normal 7 2 5 3 8" xfId="23225"/>
    <cellStyle name="Normal 7 2 5 4" xfId="23226"/>
    <cellStyle name="Normal 7 2 5 4 2" xfId="23227"/>
    <cellStyle name="Normal 7 2 5 4 2 2" xfId="23228"/>
    <cellStyle name="Normal 7 2 5 4 2 2 2" xfId="23229"/>
    <cellStyle name="Normal 7 2 5 4 2 2 3" xfId="23230"/>
    <cellStyle name="Normal 7 2 5 4 2 3" xfId="23231"/>
    <cellStyle name="Normal 7 2 5 4 2 3 2" xfId="35263"/>
    <cellStyle name="Normal 7 2 5 4 2 4" xfId="23232"/>
    <cellStyle name="Normal 7 2 5 4 2 5" xfId="23233"/>
    <cellStyle name="Normal 7 2 5 4 3" xfId="23234"/>
    <cellStyle name="Normal 7 2 5 4 3 2" xfId="23235"/>
    <cellStyle name="Normal 7 2 5 4 3 3" xfId="23236"/>
    <cellStyle name="Normal 7 2 5 4 4" xfId="23237"/>
    <cellStyle name="Normal 7 2 5 4 4 2" xfId="34042"/>
    <cellStyle name="Normal 7 2 5 4 5" xfId="23238"/>
    <cellStyle name="Normal 7 2 5 4 6" xfId="23239"/>
    <cellStyle name="Normal 7 2 5 4 7" xfId="23240"/>
    <cellStyle name="Normal 7 2 5 5" xfId="23241"/>
    <cellStyle name="Normal 7 2 5 5 2" xfId="23242"/>
    <cellStyle name="Normal 7 2 5 5 2 2" xfId="23243"/>
    <cellStyle name="Normal 7 2 5 5 2 3" xfId="23244"/>
    <cellStyle name="Normal 7 2 5 5 3" xfId="23245"/>
    <cellStyle name="Normal 7 2 5 5 3 2" xfId="35234"/>
    <cellStyle name="Normal 7 2 5 5 4" xfId="23246"/>
    <cellStyle name="Normal 7 2 5 5 5" xfId="23247"/>
    <cellStyle name="Normal 7 2 5 5 6" xfId="23248"/>
    <cellStyle name="Normal 7 2 5 6" xfId="23249"/>
    <cellStyle name="Normal 7 2 5 6 2" xfId="23250"/>
    <cellStyle name="Normal 7 2 5 6 2 2" xfId="23251"/>
    <cellStyle name="Normal 7 2 5 6 2 3" xfId="23252"/>
    <cellStyle name="Normal 7 2 5 6 3" xfId="23253"/>
    <cellStyle name="Normal 7 2 5 6 3 2" xfId="35198"/>
    <cellStyle name="Normal 7 2 5 6 4" xfId="23254"/>
    <cellStyle name="Normal 7 2 5 6 5" xfId="23255"/>
    <cellStyle name="Normal 7 2 5 6 6" xfId="23256"/>
    <cellStyle name="Normal 7 2 5 7" xfId="23257"/>
    <cellStyle name="Normal 7 2 5 7 2" xfId="23258"/>
    <cellStyle name="Normal 7 2 5 7 3" xfId="23259"/>
    <cellStyle name="Normal 7 2 5 8" xfId="23260"/>
    <cellStyle name="Normal 7 2 5 8 2" xfId="32828"/>
    <cellStyle name="Normal 7 2 5 9" xfId="23261"/>
    <cellStyle name="Normal 7 2 6" xfId="23262"/>
    <cellStyle name="Normal 7 2 6 10" xfId="23263"/>
    <cellStyle name="Normal 7 2 6 10 2" xfId="23264"/>
    <cellStyle name="Normal 7 2 6 10 2 2" xfId="23265"/>
    <cellStyle name="Normal 7 2 6 10 2 2 2" xfId="23266"/>
    <cellStyle name="Normal 7 2 6 10 2 2 3" xfId="23267"/>
    <cellStyle name="Normal 7 2 6 10 2 3" xfId="23268"/>
    <cellStyle name="Normal 7 2 6 10 2 3 2" xfId="32831"/>
    <cellStyle name="Normal 7 2 6 10 2 4" xfId="23269"/>
    <cellStyle name="Normal 7 2 6 10 2 5" xfId="23270"/>
    <cellStyle name="Normal 7 2 6 10 3" xfId="23271"/>
    <cellStyle name="Normal 7 2 6 10 3 2" xfId="23272"/>
    <cellStyle name="Normal 7 2 6 10 3 3" xfId="23273"/>
    <cellStyle name="Normal 7 2 6 10 4" xfId="23274"/>
    <cellStyle name="Normal 7 2 6 10 4 2" xfId="32830"/>
    <cellStyle name="Normal 7 2 6 10 5" xfId="23275"/>
    <cellStyle name="Normal 7 2 6 10 6" xfId="23276"/>
    <cellStyle name="Normal 7 2 6 11" xfId="23277"/>
    <cellStyle name="Normal 7 2 6 11 2" xfId="23278"/>
    <cellStyle name="Normal 7 2 6 11 2 2" xfId="23279"/>
    <cellStyle name="Normal 7 2 6 11 2 2 2" xfId="23280"/>
    <cellStyle name="Normal 7 2 6 11 2 2 3" xfId="23281"/>
    <cellStyle name="Normal 7 2 6 11 2 3" xfId="23282"/>
    <cellStyle name="Normal 7 2 6 11 2 3 2" xfId="32833"/>
    <cellStyle name="Normal 7 2 6 11 2 4" xfId="23283"/>
    <cellStyle name="Normal 7 2 6 11 2 5" xfId="23284"/>
    <cellStyle name="Normal 7 2 6 11 3" xfId="23285"/>
    <cellStyle name="Normal 7 2 6 11 3 2" xfId="23286"/>
    <cellStyle name="Normal 7 2 6 11 3 3" xfId="23287"/>
    <cellStyle name="Normal 7 2 6 11 4" xfId="23288"/>
    <cellStyle name="Normal 7 2 6 11 4 2" xfId="32832"/>
    <cellStyle name="Normal 7 2 6 11 5" xfId="23289"/>
    <cellStyle name="Normal 7 2 6 11 6" xfId="23290"/>
    <cellStyle name="Normal 7 2 6 12" xfId="23291"/>
    <cellStyle name="Normal 7 2 6 12 2" xfId="23292"/>
    <cellStyle name="Normal 7 2 6 12 2 2" xfId="23293"/>
    <cellStyle name="Normal 7 2 6 12 2 2 2" xfId="23294"/>
    <cellStyle name="Normal 7 2 6 12 2 2 3" xfId="23295"/>
    <cellStyle name="Normal 7 2 6 12 2 3" xfId="23296"/>
    <cellStyle name="Normal 7 2 6 12 2 3 2" xfId="32835"/>
    <cellStyle name="Normal 7 2 6 12 2 4" xfId="23297"/>
    <cellStyle name="Normal 7 2 6 12 2 5" xfId="23298"/>
    <cellStyle name="Normal 7 2 6 12 3" xfId="23299"/>
    <cellStyle name="Normal 7 2 6 12 3 2" xfId="23300"/>
    <cellStyle name="Normal 7 2 6 12 3 3" xfId="23301"/>
    <cellStyle name="Normal 7 2 6 12 4" xfId="23302"/>
    <cellStyle name="Normal 7 2 6 12 4 2" xfId="32834"/>
    <cellStyle name="Normal 7 2 6 12 5" xfId="23303"/>
    <cellStyle name="Normal 7 2 6 12 6" xfId="23304"/>
    <cellStyle name="Normal 7 2 6 13" xfId="23305"/>
    <cellStyle name="Normal 7 2 6 13 2" xfId="23306"/>
    <cellStyle name="Normal 7 2 6 13 2 2" xfId="23307"/>
    <cellStyle name="Normal 7 2 6 13 2 2 2" xfId="23308"/>
    <cellStyle name="Normal 7 2 6 13 2 2 3" xfId="23309"/>
    <cellStyle name="Normal 7 2 6 13 2 3" xfId="23310"/>
    <cellStyle name="Normal 7 2 6 13 2 3 2" xfId="32837"/>
    <cellStyle name="Normal 7 2 6 13 2 4" xfId="23311"/>
    <cellStyle name="Normal 7 2 6 13 2 5" xfId="23312"/>
    <cellStyle name="Normal 7 2 6 13 3" xfId="23313"/>
    <cellStyle name="Normal 7 2 6 13 3 2" xfId="23314"/>
    <cellStyle name="Normal 7 2 6 13 3 3" xfId="23315"/>
    <cellStyle name="Normal 7 2 6 13 4" xfId="23316"/>
    <cellStyle name="Normal 7 2 6 13 4 2" xfId="32836"/>
    <cellStyle name="Normal 7 2 6 13 5" xfId="23317"/>
    <cellStyle name="Normal 7 2 6 13 6" xfId="23318"/>
    <cellStyle name="Normal 7 2 6 14" xfId="23319"/>
    <cellStyle name="Normal 7 2 6 14 2" xfId="23320"/>
    <cellStyle name="Normal 7 2 6 14 2 2" xfId="23321"/>
    <cellStyle name="Normal 7 2 6 14 2 2 2" xfId="23322"/>
    <cellStyle name="Normal 7 2 6 14 2 2 3" xfId="23323"/>
    <cellStyle name="Normal 7 2 6 14 2 3" xfId="23324"/>
    <cellStyle name="Normal 7 2 6 14 2 3 2" xfId="32839"/>
    <cellStyle name="Normal 7 2 6 14 2 4" xfId="23325"/>
    <cellStyle name="Normal 7 2 6 14 2 5" xfId="23326"/>
    <cellStyle name="Normal 7 2 6 14 3" xfId="23327"/>
    <cellStyle name="Normal 7 2 6 14 3 2" xfId="23328"/>
    <cellStyle name="Normal 7 2 6 14 3 3" xfId="23329"/>
    <cellStyle name="Normal 7 2 6 14 4" xfId="23330"/>
    <cellStyle name="Normal 7 2 6 14 4 2" xfId="32838"/>
    <cellStyle name="Normal 7 2 6 14 5" xfId="23331"/>
    <cellStyle name="Normal 7 2 6 14 6" xfId="23332"/>
    <cellStyle name="Normal 7 2 6 15" xfId="23333"/>
    <cellStyle name="Normal 7 2 6 15 2" xfId="23334"/>
    <cellStyle name="Normal 7 2 6 15 2 2" xfId="23335"/>
    <cellStyle name="Normal 7 2 6 15 2 2 2" xfId="23336"/>
    <cellStyle name="Normal 7 2 6 15 2 2 3" xfId="23337"/>
    <cellStyle name="Normal 7 2 6 15 2 3" xfId="23338"/>
    <cellStyle name="Normal 7 2 6 15 2 3 2" xfId="32841"/>
    <cellStyle name="Normal 7 2 6 15 2 4" xfId="23339"/>
    <cellStyle name="Normal 7 2 6 15 2 5" xfId="23340"/>
    <cellStyle name="Normal 7 2 6 15 3" xfId="23341"/>
    <cellStyle name="Normal 7 2 6 15 3 2" xfId="23342"/>
    <cellStyle name="Normal 7 2 6 15 3 3" xfId="23343"/>
    <cellStyle name="Normal 7 2 6 15 4" xfId="23344"/>
    <cellStyle name="Normal 7 2 6 15 4 2" xfId="32840"/>
    <cellStyle name="Normal 7 2 6 15 5" xfId="23345"/>
    <cellStyle name="Normal 7 2 6 15 6" xfId="23346"/>
    <cellStyle name="Normal 7 2 6 16" xfId="23347"/>
    <cellStyle name="Normal 7 2 6 16 2" xfId="23348"/>
    <cellStyle name="Normal 7 2 6 16 2 2" xfId="23349"/>
    <cellStyle name="Normal 7 2 6 16 2 2 2" xfId="23350"/>
    <cellStyle name="Normal 7 2 6 16 2 2 3" xfId="23351"/>
    <cellStyle name="Normal 7 2 6 16 2 3" xfId="23352"/>
    <cellStyle name="Normal 7 2 6 16 2 3 2" xfId="32843"/>
    <cellStyle name="Normal 7 2 6 16 2 4" xfId="23353"/>
    <cellStyle name="Normal 7 2 6 16 2 5" xfId="23354"/>
    <cellStyle name="Normal 7 2 6 16 3" xfId="23355"/>
    <cellStyle name="Normal 7 2 6 16 3 2" xfId="23356"/>
    <cellStyle name="Normal 7 2 6 16 3 3" xfId="23357"/>
    <cellStyle name="Normal 7 2 6 16 4" xfId="23358"/>
    <cellStyle name="Normal 7 2 6 16 4 2" xfId="32842"/>
    <cellStyle name="Normal 7 2 6 16 5" xfId="23359"/>
    <cellStyle name="Normal 7 2 6 16 6" xfId="23360"/>
    <cellStyle name="Normal 7 2 6 17" xfId="23361"/>
    <cellStyle name="Normal 7 2 6 17 2" xfId="23362"/>
    <cellStyle name="Normal 7 2 6 17 2 2" xfId="23363"/>
    <cellStyle name="Normal 7 2 6 17 2 2 2" xfId="23364"/>
    <cellStyle name="Normal 7 2 6 17 2 2 3" xfId="23365"/>
    <cellStyle name="Normal 7 2 6 17 2 3" xfId="23366"/>
    <cellStyle name="Normal 7 2 6 17 2 3 2" xfId="32845"/>
    <cellStyle name="Normal 7 2 6 17 2 4" xfId="23367"/>
    <cellStyle name="Normal 7 2 6 17 2 5" xfId="23368"/>
    <cellStyle name="Normal 7 2 6 17 3" xfId="23369"/>
    <cellStyle name="Normal 7 2 6 17 3 2" xfId="23370"/>
    <cellStyle name="Normal 7 2 6 17 3 3" xfId="23371"/>
    <cellStyle name="Normal 7 2 6 17 4" xfId="23372"/>
    <cellStyle name="Normal 7 2 6 17 4 2" xfId="32844"/>
    <cellStyle name="Normal 7 2 6 17 5" xfId="23373"/>
    <cellStyle name="Normal 7 2 6 17 6" xfId="23374"/>
    <cellStyle name="Normal 7 2 6 18" xfId="23375"/>
    <cellStyle name="Normal 7 2 6 18 2" xfId="23376"/>
    <cellStyle name="Normal 7 2 6 18 2 2" xfId="23377"/>
    <cellStyle name="Normal 7 2 6 18 2 2 2" xfId="23378"/>
    <cellStyle name="Normal 7 2 6 18 2 2 3" xfId="23379"/>
    <cellStyle name="Normal 7 2 6 18 2 3" xfId="23380"/>
    <cellStyle name="Normal 7 2 6 18 2 3 2" xfId="32847"/>
    <cellStyle name="Normal 7 2 6 18 2 4" xfId="23381"/>
    <cellStyle name="Normal 7 2 6 18 2 5" xfId="23382"/>
    <cellStyle name="Normal 7 2 6 18 3" xfId="23383"/>
    <cellStyle name="Normal 7 2 6 18 3 2" xfId="23384"/>
    <cellStyle name="Normal 7 2 6 18 3 3" xfId="23385"/>
    <cellStyle name="Normal 7 2 6 18 4" xfId="23386"/>
    <cellStyle name="Normal 7 2 6 18 4 2" xfId="32846"/>
    <cellStyle name="Normal 7 2 6 18 5" xfId="23387"/>
    <cellStyle name="Normal 7 2 6 18 6" xfId="23388"/>
    <cellStyle name="Normal 7 2 6 19" xfId="23389"/>
    <cellStyle name="Normal 7 2 6 19 2" xfId="23390"/>
    <cellStyle name="Normal 7 2 6 19 2 2" xfId="23391"/>
    <cellStyle name="Normal 7 2 6 19 2 2 2" xfId="23392"/>
    <cellStyle name="Normal 7 2 6 19 2 2 3" xfId="23393"/>
    <cellStyle name="Normal 7 2 6 19 2 3" xfId="23394"/>
    <cellStyle name="Normal 7 2 6 19 2 3 2" xfId="32849"/>
    <cellStyle name="Normal 7 2 6 19 2 4" xfId="23395"/>
    <cellStyle name="Normal 7 2 6 19 2 5" xfId="23396"/>
    <cellStyle name="Normal 7 2 6 19 3" xfId="23397"/>
    <cellStyle name="Normal 7 2 6 19 3 2" xfId="23398"/>
    <cellStyle name="Normal 7 2 6 19 3 3" xfId="23399"/>
    <cellStyle name="Normal 7 2 6 19 4" xfId="23400"/>
    <cellStyle name="Normal 7 2 6 19 4 2" xfId="32848"/>
    <cellStyle name="Normal 7 2 6 19 5" xfId="23401"/>
    <cellStyle name="Normal 7 2 6 19 6" xfId="23402"/>
    <cellStyle name="Normal 7 2 6 2" xfId="23403"/>
    <cellStyle name="Normal 7 2 6 2 10" xfId="23404"/>
    <cellStyle name="Normal 7 2 6 2 10 2" xfId="23405"/>
    <cellStyle name="Normal 7 2 6 2 10 2 2" xfId="23406"/>
    <cellStyle name="Normal 7 2 6 2 10 2 3" xfId="23407"/>
    <cellStyle name="Normal 7 2 6 2 10 3" xfId="23408"/>
    <cellStyle name="Normal 7 2 6 2 10 3 2" xfId="32851"/>
    <cellStyle name="Normal 7 2 6 2 10 4" xfId="23409"/>
    <cellStyle name="Normal 7 2 6 2 10 5" xfId="23410"/>
    <cellStyle name="Normal 7 2 6 2 11" xfId="23411"/>
    <cellStyle name="Normal 7 2 6 2 11 2" xfId="23412"/>
    <cellStyle name="Normal 7 2 6 2 11 2 2" xfId="23413"/>
    <cellStyle name="Normal 7 2 6 2 11 2 3" xfId="23414"/>
    <cellStyle name="Normal 7 2 6 2 11 3" xfId="23415"/>
    <cellStyle name="Normal 7 2 6 2 11 3 2" xfId="32852"/>
    <cellStyle name="Normal 7 2 6 2 11 4" xfId="23416"/>
    <cellStyle name="Normal 7 2 6 2 11 5" xfId="23417"/>
    <cellStyle name="Normal 7 2 6 2 12" xfId="23418"/>
    <cellStyle name="Normal 7 2 6 2 12 2" xfId="23419"/>
    <cellStyle name="Normal 7 2 6 2 12 2 2" xfId="23420"/>
    <cellStyle name="Normal 7 2 6 2 12 2 3" xfId="23421"/>
    <cellStyle name="Normal 7 2 6 2 12 3" xfId="23422"/>
    <cellStyle name="Normal 7 2 6 2 12 3 2" xfId="32853"/>
    <cellStyle name="Normal 7 2 6 2 12 4" xfId="23423"/>
    <cellStyle name="Normal 7 2 6 2 12 5" xfId="23424"/>
    <cellStyle name="Normal 7 2 6 2 13" xfId="23425"/>
    <cellStyle name="Normal 7 2 6 2 13 2" xfId="23426"/>
    <cellStyle name="Normal 7 2 6 2 13 2 2" xfId="23427"/>
    <cellStyle name="Normal 7 2 6 2 13 2 3" xfId="23428"/>
    <cellStyle name="Normal 7 2 6 2 13 3" xfId="23429"/>
    <cellStyle name="Normal 7 2 6 2 13 3 2" xfId="32854"/>
    <cellStyle name="Normal 7 2 6 2 13 4" xfId="23430"/>
    <cellStyle name="Normal 7 2 6 2 13 5" xfId="23431"/>
    <cellStyle name="Normal 7 2 6 2 14" xfId="23432"/>
    <cellStyle name="Normal 7 2 6 2 14 2" xfId="23433"/>
    <cellStyle name="Normal 7 2 6 2 14 2 2" xfId="23434"/>
    <cellStyle name="Normal 7 2 6 2 14 2 3" xfId="23435"/>
    <cellStyle name="Normal 7 2 6 2 14 3" xfId="23436"/>
    <cellStyle name="Normal 7 2 6 2 14 3 2" xfId="32855"/>
    <cellStyle name="Normal 7 2 6 2 14 4" xfId="23437"/>
    <cellStyle name="Normal 7 2 6 2 14 5" xfId="23438"/>
    <cellStyle name="Normal 7 2 6 2 15" xfId="23439"/>
    <cellStyle name="Normal 7 2 6 2 15 2" xfId="23440"/>
    <cellStyle name="Normal 7 2 6 2 15 2 2" xfId="23441"/>
    <cellStyle name="Normal 7 2 6 2 15 2 3" xfId="23442"/>
    <cellStyle name="Normal 7 2 6 2 15 3" xfId="23443"/>
    <cellStyle name="Normal 7 2 6 2 15 3 2" xfId="32856"/>
    <cellStyle name="Normal 7 2 6 2 15 4" xfId="23444"/>
    <cellStyle name="Normal 7 2 6 2 15 5" xfId="23445"/>
    <cellStyle name="Normal 7 2 6 2 16" xfId="23446"/>
    <cellStyle name="Normal 7 2 6 2 16 2" xfId="23447"/>
    <cellStyle name="Normal 7 2 6 2 16 2 2" xfId="23448"/>
    <cellStyle name="Normal 7 2 6 2 16 2 3" xfId="23449"/>
    <cellStyle name="Normal 7 2 6 2 16 3" xfId="23450"/>
    <cellStyle name="Normal 7 2 6 2 16 3 2" xfId="32857"/>
    <cellStyle name="Normal 7 2 6 2 16 4" xfId="23451"/>
    <cellStyle name="Normal 7 2 6 2 16 5" xfId="23452"/>
    <cellStyle name="Normal 7 2 6 2 17" xfId="23453"/>
    <cellStyle name="Normal 7 2 6 2 17 2" xfId="23454"/>
    <cellStyle name="Normal 7 2 6 2 17 2 2" xfId="23455"/>
    <cellStyle name="Normal 7 2 6 2 17 2 3" xfId="23456"/>
    <cellStyle name="Normal 7 2 6 2 17 3" xfId="23457"/>
    <cellStyle name="Normal 7 2 6 2 17 3 2" xfId="32858"/>
    <cellStyle name="Normal 7 2 6 2 17 4" xfId="23458"/>
    <cellStyle name="Normal 7 2 6 2 17 5" xfId="23459"/>
    <cellStyle name="Normal 7 2 6 2 18" xfId="23460"/>
    <cellStyle name="Normal 7 2 6 2 18 2" xfId="23461"/>
    <cellStyle name="Normal 7 2 6 2 18 2 2" xfId="23462"/>
    <cellStyle name="Normal 7 2 6 2 18 2 3" xfId="23463"/>
    <cellStyle name="Normal 7 2 6 2 18 3" xfId="23464"/>
    <cellStyle name="Normal 7 2 6 2 18 3 2" xfId="32859"/>
    <cellStyle name="Normal 7 2 6 2 18 4" xfId="23465"/>
    <cellStyle name="Normal 7 2 6 2 18 5" xfId="23466"/>
    <cellStyle name="Normal 7 2 6 2 19" xfId="23467"/>
    <cellStyle name="Normal 7 2 6 2 19 2" xfId="23468"/>
    <cellStyle name="Normal 7 2 6 2 19 2 2" xfId="23469"/>
    <cellStyle name="Normal 7 2 6 2 19 2 3" xfId="23470"/>
    <cellStyle name="Normal 7 2 6 2 19 3" xfId="23471"/>
    <cellStyle name="Normal 7 2 6 2 19 3 2" xfId="32860"/>
    <cellStyle name="Normal 7 2 6 2 19 4" xfId="23472"/>
    <cellStyle name="Normal 7 2 6 2 19 5" xfId="23473"/>
    <cellStyle name="Normal 7 2 6 2 2" xfId="23474"/>
    <cellStyle name="Normal 7 2 6 2 2 2" xfId="23475"/>
    <cellStyle name="Normal 7 2 6 2 2 2 2" xfId="23476"/>
    <cellStyle name="Normal 7 2 6 2 2 2 3" xfId="23477"/>
    <cellStyle name="Normal 7 2 6 2 2 3" xfId="23478"/>
    <cellStyle name="Normal 7 2 6 2 2 3 2" xfId="32861"/>
    <cellStyle name="Normal 7 2 6 2 2 4" xfId="23479"/>
    <cellStyle name="Normal 7 2 6 2 2 5" xfId="23480"/>
    <cellStyle name="Normal 7 2 6 2 20" xfId="23481"/>
    <cellStyle name="Normal 7 2 6 2 20 2" xfId="23482"/>
    <cellStyle name="Normal 7 2 6 2 20 2 2" xfId="23483"/>
    <cellStyle name="Normal 7 2 6 2 20 2 3" xfId="23484"/>
    <cellStyle name="Normal 7 2 6 2 20 3" xfId="23485"/>
    <cellStyle name="Normal 7 2 6 2 20 3 2" xfId="35233"/>
    <cellStyle name="Normal 7 2 6 2 20 4" xfId="23486"/>
    <cellStyle name="Normal 7 2 6 2 20 5" xfId="23487"/>
    <cellStyle name="Normal 7 2 6 2 21" xfId="23488"/>
    <cellStyle name="Normal 7 2 6 2 21 2" xfId="23489"/>
    <cellStyle name="Normal 7 2 6 2 21 3" xfId="23490"/>
    <cellStyle name="Normal 7 2 6 2 22" xfId="23491"/>
    <cellStyle name="Normal 7 2 6 2 22 2" xfId="32850"/>
    <cellStyle name="Normal 7 2 6 2 23" xfId="23492"/>
    <cellStyle name="Normal 7 2 6 2 24" xfId="23493"/>
    <cellStyle name="Normal 7 2 6 2 25" xfId="23494"/>
    <cellStyle name="Normal 7 2 6 2 3" xfId="23495"/>
    <cellStyle name="Normal 7 2 6 2 3 2" xfId="23496"/>
    <cellStyle name="Normal 7 2 6 2 3 2 2" xfId="23497"/>
    <cellStyle name="Normal 7 2 6 2 3 2 3" xfId="23498"/>
    <cellStyle name="Normal 7 2 6 2 3 3" xfId="23499"/>
    <cellStyle name="Normal 7 2 6 2 3 3 2" xfId="32862"/>
    <cellStyle name="Normal 7 2 6 2 3 4" xfId="23500"/>
    <cellStyle name="Normal 7 2 6 2 3 5" xfId="23501"/>
    <cellStyle name="Normal 7 2 6 2 4" xfId="23502"/>
    <cellStyle name="Normal 7 2 6 2 4 2" xfId="23503"/>
    <cellStyle name="Normal 7 2 6 2 4 2 2" xfId="23504"/>
    <cellStyle name="Normal 7 2 6 2 4 2 3" xfId="23505"/>
    <cellStyle name="Normal 7 2 6 2 4 3" xfId="23506"/>
    <cellStyle name="Normal 7 2 6 2 4 3 2" xfId="32863"/>
    <cellStyle name="Normal 7 2 6 2 4 4" xfId="23507"/>
    <cellStyle name="Normal 7 2 6 2 4 5" xfId="23508"/>
    <cellStyle name="Normal 7 2 6 2 5" xfId="23509"/>
    <cellStyle name="Normal 7 2 6 2 5 2" xfId="23510"/>
    <cellStyle name="Normal 7 2 6 2 5 2 2" xfId="23511"/>
    <cellStyle name="Normal 7 2 6 2 5 2 3" xfId="23512"/>
    <cellStyle name="Normal 7 2 6 2 5 3" xfId="23513"/>
    <cellStyle name="Normal 7 2 6 2 5 3 2" xfId="32864"/>
    <cellStyle name="Normal 7 2 6 2 5 4" xfId="23514"/>
    <cellStyle name="Normal 7 2 6 2 5 5" xfId="23515"/>
    <cellStyle name="Normal 7 2 6 2 6" xfId="23516"/>
    <cellStyle name="Normal 7 2 6 2 6 2" xfId="23517"/>
    <cellStyle name="Normal 7 2 6 2 6 2 2" xfId="23518"/>
    <cellStyle name="Normal 7 2 6 2 6 2 3" xfId="23519"/>
    <cellStyle name="Normal 7 2 6 2 6 3" xfId="23520"/>
    <cellStyle name="Normal 7 2 6 2 6 3 2" xfId="32865"/>
    <cellStyle name="Normal 7 2 6 2 6 4" xfId="23521"/>
    <cellStyle name="Normal 7 2 6 2 6 5" xfId="23522"/>
    <cellStyle name="Normal 7 2 6 2 7" xfId="23523"/>
    <cellStyle name="Normal 7 2 6 2 7 2" xfId="23524"/>
    <cellStyle name="Normal 7 2 6 2 7 2 2" xfId="23525"/>
    <cellStyle name="Normal 7 2 6 2 7 2 3" xfId="23526"/>
    <cellStyle name="Normal 7 2 6 2 7 3" xfId="23527"/>
    <cellStyle name="Normal 7 2 6 2 7 3 2" xfId="32866"/>
    <cellStyle name="Normal 7 2 6 2 7 4" xfId="23528"/>
    <cellStyle name="Normal 7 2 6 2 7 5" xfId="23529"/>
    <cellStyle name="Normal 7 2 6 2 8" xfId="23530"/>
    <cellStyle name="Normal 7 2 6 2 8 2" xfId="23531"/>
    <cellStyle name="Normal 7 2 6 2 8 2 2" xfId="23532"/>
    <cellStyle name="Normal 7 2 6 2 8 2 3" xfId="23533"/>
    <cellStyle name="Normal 7 2 6 2 8 3" xfId="23534"/>
    <cellStyle name="Normal 7 2 6 2 8 3 2" xfId="32867"/>
    <cellStyle name="Normal 7 2 6 2 8 4" xfId="23535"/>
    <cellStyle name="Normal 7 2 6 2 8 5" xfId="23536"/>
    <cellStyle name="Normal 7 2 6 2 9" xfId="23537"/>
    <cellStyle name="Normal 7 2 6 2 9 2" xfId="23538"/>
    <cellStyle name="Normal 7 2 6 2 9 2 2" xfId="23539"/>
    <cellStyle name="Normal 7 2 6 2 9 2 3" xfId="23540"/>
    <cellStyle name="Normal 7 2 6 2 9 3" xfId="23541"/>
    <cellStyle name="Normal 7 2 6 2 9 3 2" xfId="32868"/>
    <cellStyle name="Normal 7 2 6 2 9 4" xfId="23542"/>
    <cellStyle name="Normal 7 2 6 2 9 5" xfId="23543"/>
    <cellStyle name="Normal 7 2 6 20" xfId="23544"/>
    <cellStyle name="Normal 7 2 6 20 2" xfId="23545"/>
    <cellStyle name="Normal 7 2 6 20 2 2" xfId="23546"/>
    <cellStyle name="Normal 7 2 6 20 2 2 2" xfId="23547"/>
    <cellStyle name="Normal 7 2 6 20 2 2 3" xfId="23548"/>
    <cellStyle name="Normal 7 2 6 20 2 3" xfId="23549"/>
    <cellStyle name="Normal 7 2 6 20 2 3 2" xfId="32870"/>
    <cellStyle name="Normal 7 2 6 20 2 4" xfId="23550"/>
    <cellStyle name="Normal 7 2 6 20 2 5" xfId="23551"/>
    <cellStyle name="Normal 7 2 6 20 3" xfId="23552"/>
    <cellStyle name="Normal 7 2 6 20 3 2" xfId="23553"/>
    <cellStyle name="Normal 7 2 6 20 3 3" xfId="23554"/>
    <cellStyle name="Normal 7 2 6 20 4" xfId="23555"/>
    <cellStyle name="Normal 7 2 6 20 4 2" xfId="32869"/>
    <cellStyle name="Normal 7 2 6 20 5" xfId="23556"/>
    <cellStyle name="Normal 7 2 6 20 6" xfId="23557"/>
    <cellStyle name="Normal 7 2 6 21" xfId="23558"/>
    <cellStyle name="Normal 7 2 6 21 2" xfId="23559"/>
    <cellStyle name="Normal 7 2 6 21 2 2" xfId="23560"/>
    <cellStyle name="Normal 7 2 6 21 2 2 2" xfId="23561"/>
    <cellStyle name="Normal 7 2 6 21 2 2 3" xfId="23562"/>
    <cellStyle name="Normal 7 2 6 21 2 3" xfId="23563"/>
    <cellStyle name="Normal 7 2 6 21 2 3 2" xfId="32872"/>
    <cellStyle name="Normal 7 2 6 21 2 4" xfId="23564"/>
    <cellStyle name="Normal 7 2 6 21 2 5" xfId="23565"/>
    <cellStyle name="Normal 7 2 6 21 3" xfId="23566"/>
    <cellStyle name="Normal 7 2 6 21 3 2" xfId="23567"/>
    <cellStyle name="Normal 7 2 6 21 3 3" xfId="23568"/>
    <cellStyle name="Normal 7 2 6 21 4" xfId="23569"/>
    <cellStyle name="Normal 7 2 6 21 4 2" xfId="32871"/>
    <cellStyle name="Normal 7 2 6 21 5" xfId="23570"/>
    <cellStyle name="Normal 7 2 6 21 6" xfId="23571"/>
    <cellStyle name="Normal 7 2 6 22" xfId="23572"/>
    <cellStyle name="Normal 7 2 6 22 2" xfId="23573"/>
    <cellStyle name="Normal 7 2 6 22 2 2" xfId="23574"/>
    <cellStyle name="Normal 7 2 6 22 2 2 2" xfId="23575"/>
    <cellStyle name="Normal 7 2 6 22 2 2 3" xfId="23576"/>
    <cellStyle name="Normal 7 2 6 22 2 3" xfId="23577"/>
    <cellStyle name="Normal 7 2 6 22 2 3 2" xfId="32874"/>
    <cellStyle name="Normal 7 2 6 22 2 4" xfId="23578"/>
    <cellStyle name="Normal 7 2 6 22 2 5" xfId="23579"/>
    <cellStyle name="Normal 7 2 6 22 3" xfId="23580"/>
    <cellStyle name="Normal 7 2 6 22 3 2" xfId="23581"/>
    <cellStyle name="Normal 7 2 6 22 3 3" xfId="23582"/>
    <cellStyle name="Normal 7 2 6 22 4" xfId="23583"/>
    <cellStyle name="Normal 7 2 6 22 4 2" xfId="32873"/>
    <cellStyle name="Normal 7 2 6 22 5" xfId="23584"/>
    <cellStyle name="Normal 7 2 6 22 6" xfId="23585"/>
    <cellStyle name="Normal 7 2 6 23" xfId="23586"/>
    <cellStyle name="Normal 7 2 6 23 2" xfId="23587"/>
    <cellStyle name="Normal 7 2 6 23 2 2" xfId="23588"/>
    <cellStyle name="Normal 7 2 6 23 2 3" xfId="23589"/>
    <cellStyle name="Normal 7 2 6 23 3" xfId="23590"/>
    <cellStyle name="Normal 7 2 6 23 3 2" xfId="33999"/>
    <cellStyle name="Normal 7 2 6 23 4" xfId="23591"/>
    <cellStyle name="Normal 7 2 6 23 5" xfId="23592"/>
    <cellStyle name="Normal 7 2 6 24" xfId="23593"/>
    <cellStyle name="Normal 7 2 6 24 2" xfId="23594"/>
    <cellStyle name="Normal 7 2 6 24 2 2" xfId="23595"/>
    <cellStyle name="Normal 7 2 6 24 2 3" xfId="23596"/>
    <cellStyle name="Normal 7 2 6 24 3" xfId="23597"/>
    <cellStyle name="Normal 7 2 6 24 3 2" xfId="34043"/>
    <cellStyle name="Normal 7 2 6 24 4" xfId="23598"/>
    <cellStyle name="Normal 7 2 6 24 5" xfId="23599"/>
    <cellStyle name="Normal 7 2 6 25" xfId="23600"/>
    <cellStyle name="Normal 7 2 6 25 2" xfId="23601"/>
    <cellStyle name="Normal 7 2 6 25 3" xfId="23602"/>
    <cellStyle name="Normal 7 2 6 26" xfId="23603"/>
    <cellStyle name="Normal 7 2 6 26 2" xfId="32829"/>
    <cellStyle name="Normal 7 2 6 27" xfId="23604"/>
    <cellStyle name="Normal 7 2 6 28" xfId="23605"/>
    <cellStyle name="Normal 7 2 6 29" xfId="23606"/>
    <cellStyle name="Normal 7 2 6 3" xfId="23607"/>
    <cellStyle name="Normal 7 2 6 3 2" xfId="23608"/>
    <cellStyle name="Normal 7 2 6 3 2 2" xfId="23609"/>
    <cellStyle name="Normal 7 2 6 3 2 2 2" xfId="23610"/>
    <cellStyle name="Normal 7 2 6 3 2 2 3" xfId="23611"/>
    <cellStyle name="Normal 7 2 6 3 2 3" xfId="23612"/>
    <cellStyle name="Normal 7 2 6 3 2 3 2" xfId="35199"/>
    <cellStyle name="Normal 7 2 6 3 2 4" xfId="23613"/>
    <cellStyle name="Normal 7 2 6 3 2 5" xfId="23614"/>
    <cellStyle name="Normal 7 2 6 3 3" xfId="23615"/>
    <cellStyle name="Normal 7 2 6 3 3 2" xfId="23616"/>
    <cellStyle name="Normal 7 2 6 3 3 3" xfId="23617"/>
    <cellStyle name="Normal 7 2 6 3 4" xfId="23618"/>
    <cellStyle name="Normal 7 2 6 3 4 2" xfId="32875"/>
    <cellStyle name="Normal 7 2 6 3 5" xfId="23619"/>
    <cellStyle name="Normal 7 2 6 3 6" xfId="23620"/>
    <cellStyle name="Normal 7 2 6 3 7" xfId="23621"/>
    <cellStyle name="Normal 7 2 6 4" xfId="23622"/>
    <cellStyle name="Normal 7 2 6 4 2" xfId="23623"/>
    <cellStyle name="Normal 7 2 6 4 2 2" xfId="23624"/>
    <cellStyle name="Normal 7 2 6 4 2 2 2" xfId="23625"/>
    <cellStyle name="Normal 7 2 6 4 2 2 3" xfId="23626"/>
    <cellStyle name="Normal 7 2 6 4 2 3" xfId="23627"/>
    <cellStyle name="Normal 7 2 6 4 2 3 2" xfId="35200"/>
    <cellStyle name="Normal 7 2 6 4 2 4" xfId="23628"/>
    <cellStyle name="Normal 7 2 6 4 2 5" xfId="23629"/>
    <cellStyle name="Normal 7 2 6 4 3" xfId="23630"/>
    <cellStyle name="Normal 7 2 6 4 3 2" xfId="23631"/>
    <cellStyle name="Normal 7 2 6 4 3 3" xfId="23632"/>
    <cellStyle name="Normal 7 2 6 4 4" xfId="23633"/>
    <cellStyle name="Normal 7 2 6 4 4 2" xfId="32876"/>
    <cellStyle name="Normal 7 2 6 4 5" xfId="23634"/>
    <cellStyle name="Normal 7 2 6 4 6" xfId="23635"/>
    <cellStyle name="Normal 7 2 6 4 7" xfId="23636"/>
    <cellStyle name="Normal 7 2 6 5" xfId="23637"/>
    <cellStyle name="Normal 7 2 6 5 2" xfId="23638"/>
    <cellStyle name="Normal 7 2 6 5 2 2" xfId="23639"/>
    <cellStyle name="Normal 7 2 6 5 2 2 2" xfId="23640"/>
    <cellStyle name="Normal 7 2 6 5 2 2 3" xfId="23641"/>
    <cellStyle name="Normal 7 2 6 5 2 3" xfId="23642"/>
    <cellStyle name="Normal 7 2 6 5 2 3 2" xfId="35239"/>
    <cellStyle name="Normal 7 2 6 5 2 4" xfId="23643"/>
    <cellStyle name="Normal 7 2 6 5 2 5" xfId="23644"/>
    <cellStyle name="Normal 7 2 6 5 3" xfId="23645"/>
    <cellStyle name="Normal 7 2 6 5 3 2" xfId="23646"/>
    <cellStyle name="Normal 7 2 6 5 3 3" xfId="23647"/>
    <cellStyle name="Normal 7 2 6 5 4" xfId="23648"/>
    <cellStyle name="Normal 7 2 6 5 4 2" xfId="32877"/>
    <cellStyle name="Normal 7 2 6 5 5" xfId="23649"/>
    <cellStyle name="Normal 7 2 6 5 6" xfId="23650"/>
    <cellStyle name="Normal 7 2 6 5 7" xfId="23651"/>
    <cellStyle name="Normal 7 2 6 6" xfId="23652"/>
    <cellStyle name="Normal 7 2 6 6 2" xfId="23653"/>
    <cellStyle name="Normal 7 2 6 6 2 2" xfId="23654"/>
    <cellStyle name="Normal 7 2 6 6 2 2 2" xfId="23655"/>
    <cellStyle name="Normal 7 2 6 6 2 2 3" xfId="23656"/>
    <cellStyle name="Normal 7 2 6 6 2 3" xfId="23657"/>
    <cellStyle name="Normal 7 2 6 6 2 3 2" xfId="35324"/>
    <cellStyle name="Normal 7 2 6 6 2 4" xfId="23658"/>
    <cellStyle name="Normal 7 2 6 6 2 5" xfId="23659"/>
    <cellStyle name="Normal 7 2 6 6 3" xfId="23660"/>
    <cellStyle name="Normal 7 2 6 6 3 2" xfId="23661"/>
    <cellStyle name="Normal 7 2 6 6 3 3" xfId="23662"/>
    <cellStyle name="Normal 7 2 6 6 4" xfId="23663"/>
    <cellStyle name="Normal 7 2 6 6 4 2" xfId="32878"/>
    <cellStyle name="Normal 7 2 6 6 5" xfId="23664"/>
    <cellStyle name="Normal 7 2 6 6 6" xfId="23665"/>
    <cellStyle name="Normal 7 2 6 6 7" xfId="23666"/>
    <cellStyle name="Normal 7 2 6 7" xfId="23667"/>
    <cellStyle name="Normal 7 2 6 7 2" xfId="23668"/>
    <cellStyle name="Normal 7 2 6 7 2 2" xfId="23669"/>
    <cellStyle name="Normal 7 2 6 7 2 3" xfId="23670"/>
    <cellStyle name="Normal 7 2 6 7 3" xfId="23671"/>
    <cellStyle name="Normal 7 2 6 7 3 2" xfId="32879"/>
    <cellStyle name="Normal 7 2 6 7 4" xfId="23672"/>
    <cellStyle name="Normal 7 2 6 7 5" xfId="23673"/>
    <cellStyle name="Normal 7 2 6 8" xfId="23674"/>
    <cellStyle name="Normal 7 2 6 8 2" xfId="23675"/>
    <cellStyle name="Normal 7 2 6 8 2 2" xfId="23676"/>
    <cellStyle name="Normal 7 2 6 8 2 2 2" xfId="23677"/>
    <cellStyle name="Normal 7 2 6 8 2 2 3" xfId="23678"/>
    <cellStyle name="Normal 7 2 6 8 2 3" xfId="23679"/>
    <cellStyle name="Normal 7 2 6 8 2 3 2" xfId="32881"/>
    <cellStyle name="Normal 7 2 6 8 2 4" xfId="23680"/>
    <cellStyle name="Normal 7 2 6 8 2 5" xfId="23681"/>
    <cellStyle name="Normal 7 2 6 8 3" xfId="23682"/>
    <cellStyle name="Normal 7 2 6 8 3 2" xfId="23683"/>
    <cellStyle name="Normal 7 2 6 8 3 3" xfId="23684"/>
    <cellStyle name="Normal 7 2 6 8 4" xfId="23685"/>
    <cellStyle name="Normal 7 2 6 8 4 2" xfId="32880"/>
    <cellStyle name="Normal 7 2 6 8 5" xfId="23686"/>
    <cellStyle name="Normal 7 2 6 8 6" xfId="23687"/>
    <cellStyle name="Normal 7 2 6 9" xfId="23688"/>
    <cellStyle name="Normal 7 2 6 9 2" xfId="23689"/>
    <cellStyle name="Normal 7 2 6 9 2 2" xfId="23690"/>
    <cellStyle name="Normal 7 2 6 9 2 2 2" xfId="23691"/>
    <cellStyle name="Normal 7 2 6 9 2 2 3" xfId="23692"/>
    <cellStyle name="Normal 7 2 6 9 2 3" xfId="23693"/>
    <cellStyle name="Normal 7 2 6 9 2 3 2" xfId="32883"/>
    <cellStyle name="Normal 7 2 6 9 2 4" xfId="23694"/>
    <cellStyle name="Normal 7 2 6 9 2 5" xfId="23695"/>
    <cellStyle name="Normal 7 2 6 9 3" xfId="23696"/>
    <cellStyle name="Normal 7 2 6 9 3 2" xfId="23697"/>
    <cellStyle name="Normal 7 2 6 9 3 3" xfId="23698"/>
    <cellStyle name="Normal 7 2 6 9 4" xfId="23699"/>
    <cellStyle name="Normal 7 2 6 9 4 2" xfId="32882"/>
    <cellStyle name="Normal 7 2 6 9 5" xfId="23700"/>
    <cellStyle name="Normal 7 2 6 9 6" xfId="23701"/>
    <cellStyle name="Normal 7 2 7" xfId="23702"/>
    <cellStyle name="Normal 7 2 7 10" xfId="23703"/>
    <cellStyle name="Normal 7 2 7 11" xfId="23704"/>
    <cellStyle name="Normal 7 2 7 2" xfId="23705"/>
    <cellStyle name="Normal 7 2 7 2 2" xfId="23706"/>
    <cellStyle name="Normal 7 2 7 2 2 2" xfId="23707"/>
    <cellStyle name="Normal 7 2 7 2 2 2 2" xfId="23708"/>
    <cellStyle name="Normal 7 2 7 2 2 2 3" xfId="23709"/>
    <cellStyle name="Normal 7 2 7 2 2 3" xfId="23710"/>
    <cellStyle name="Normal 7 2 7 2 2 3 2" xfId="34388"/>
    <cellStyle name="Normal 7 2 7 2 2 4" xfId="23711"/>
    <cellStyle name="Normal 7 2 7 2 2 5" xfId="23712"/>
    <cellStyle name="Normal 7 2 7 2 3" xfId="23713"/>
    <cellStyle name="Normal 7 2 7 2 3 2" xfId="23714"/>
    <cellStyle name="Normal 7 2 7 2 3 2 2" xfId="23715"/>
    <cellStyle name="Normal 7 2 7 2 3 2 3" xfId="23716"/>
    <cellStyle name="Normal 7 2 7 2 3 3" xfId="23717"/>
    <cellStyle name="Normal 7 2 7 2 3 3 2" xfId="35201"/>
    <cellStyle name="Normal 7 2 7 2 3 4" xfId="23718"/>
    <cellStyle name="Normal 7 2 7 2 3 5" xfId="23719"/>
    <cellStyle name="Normal 7 2 7 2 4" xfId="23720"/>
    <cellStyle name="Normal 7 2 7 2 4 2" xfId="23721"/>
    <cellStyle name="Normal 7 2 7 2 4 3" xfId="23722"/>
    <cellStyle name="Normal 7 2 7 2 5" xfId="23723"/>
    <cellStyle name="Normal 7 2 7 2 5 2" xfId="33780"/>
    <cellStyle name="Normal 7 2 7 2 6" xfId="23724"/>
    <cellStyle name="Normal 7 2 7 2 7" xfId="23725"/>
    <cellStyle name="Normal 7 2 7 2 8" xfId="23726"/>
    <cellStyle name="Normal 7 2 7 3" xfId="23727"/>
    <cellStyle name="Normal 7 2 7 3 2" xfId="23728"/>
    <cellStyle name="Normal 7 2 7 3 2 2" xfId="23729"/>
    <cellStyle name="Normal 7 2 7 3 2 2 2" xfId="23730"/>
    <cellStyle name="Normal 7 2 7 3 2 2 3" xfId="23731"/>
    <cellStyle name="Normal 7 2 7 3 2 3" xfId="23732"/>
    <cellStyle name="Normal 7 2 7 3 2 3 2" xfId="35007"/>
    <cellStyle name="Normal 7 2 7 3 2 4" xfId="23733"/>
    <cellStyle name="Normal 7 2 7 3 2 5" xfId="23734"/>
    <cellStyle name="Normal 7 2 7 3 3" xfId="23735"/>
    <cellStyle name="Normal 7 2 7 3 3 2" xfId="23736"/>
    <cellStyle name="Normal 7 2 7 3 3 2 2" xfId="23737"/>
    <cellStyle name="Normal 7 2 7 3 3 2 3" xfId="23738"/>
    <cellStyle name="Normal 7 2 7 3 3 3" xfId="23739"/>
    <cellStyle name="Normal 7 2 7 3 3 3 2" xfId="34389"/>
    <cellStyle name="Normal 7 2 7 3 3 4" xfId="23740"/>
    <cellStyle name="Normal 7 2 7 3 3 5" xfId="23741"/>
    <cellStyle name="Normal 7 2 7 3 4" xfId="23742"/>
    <cellStyle name="Normal 7 2 7 3 4 2" xfId="23743"/>
    <cellStyle name="Normal 7 2 7 3 4 3" xfId="23744"/>
    <cellStyle name="Normal 7 2 7 3 5" xfId="23745"/>
    <cellStyle name="Normal 7 2 7 3 5 2" xfId="34000"/>
    <cellStyle name="Normal 7 2 7 3 6" xfId="23746"/>
    <cellStyle name="Normal 7 2 7 3 7" xfId="23747"/>
    <cellStyle name="Normal 7 2 7 3 8" xfId="23748"/>
    <cellStyle name="Normal 7 2 7 4" xfId="23749"/>
    <cellStyle name="Normal 7 2 7 4 2" xfId="23750"/>
    <cellStyle name="Normal 7 2 7 4 2 2" xfId="23751"/>
    <cellStyle name="Normal 7 2 7 4 2 2 2" xfId="23752"/>
    <cellStyle name="Normal 7 2 7 4 2 2 3" xfId="23753"/>
    <cellStyle name="Normal 7 2 7 4 2 3" xfId="23754"/>
    <cellStyle name="Normal 7 2 7 4 2 3 2" xfId="35202"/>
    <cellStyle name="Normal 7 2 7 4 2 4" xfId="23755"/>
    <cellStyle name="Normal 7 2 7 4 2 5" xfId="23756"/>
    <cellStyle name="Normal 7 2 7 4 3" xfId="23757"/>
    <cellStyle name="Normal 7 2 7 4 3 2" xfId="23758"/>
    <cellStyle name="Normal 7 2 7 4 3 3" xfId="23759"/>
    <cellStyle name="Normal 7 2 7 4 4" xfId="23760"/>
    <cellStyle name="Normal 7 2 7 4 4 2" xfId="34097"/>
    <cellStyle name="Normal 7 2 7 4 5" xfId="23761"/>
    <cellStyle name="Normal 7 2 7 4 6" xfId="23762"/>
    <cellStyle name="Normal 7 2 7 4 7" xfId="23763"/>
    <cellStyle name="Normal 7 2 7 5" xfId="23764"/>
    <cellStyle name="Normal 7 2 7 5 2" xfId="23765"/>
    <cellStyle name="Normal 7 2 7 5 2 2" xfId="23766"/>
    <cellStyle name="Normal 7 2 7 5 2 3" xfId="23767"/>
    <cellStyle name="Normal 7 2 7 5 3" xfId="23768"/>
    <cellStyle name="Normal 7 2 7 5 3 2" xfId="35316"/>
    <cellStyle name="Normal 7 2 7 5 4" xfId="23769"/>
    <cellStyle name="Normal 7 2 7 5 5" xfId="23770"/>
    <cellStyle name="Normal 7 2 7 5 6" xfId="23771"/>
    <cellStyle name="Normal 7 2 7 6" xfId="23772"/>
    <cellStyle name="Normal 7 2 7 6 2" xfId="23773"/>
    <cellStyle name="Normal 7 2 7 6 2 2" xfId="23774"/>
    <cellStyle name="Normal 7 2 7 6 2 3" xfId="23775"/>
    <cellStyle name="Normal 7 2 7 6 3" xfId="23776"/>
    <cellStyle name="Normal 7 2 7 6 3 2" xfId="35203"/>
    <cellStyle name="Normal 7 2 7 6 4" xfId="23777"/>
    <cellStyle name="Normal 7 2 7 6 5" xfId="23778"/>
    <cellStyle name="Normal 7 2 7 6 6" xfId="23779"/>
    <cellStyle name="Normal 7 2 7 7" xfId="23780"/>
    <cellStyle name="Normal 7 2 7 7 2" xfId="23781"/>
    <cellStyle name="Normal 7 2 7 7 3" xfId="23782"/>
    <cellStyle name="Normal 7 2 7 8" xfId="23783"/>
    <cellStyle name="Normal 7 2 7 8 2" xfId="33779"/>
    <cellStyle name="Normal 7 2 7 9" xfId="23784"/>
    <cellStyle name="Normal 7 2 8" xfId="23785"/>
    <cellStyle name="Normal 7 2 8 2" xfId="23786"/>
    <cellStyle name="Normal 7 2 8 2 2" xfId="23787"/>
    <cellStyle name="Normal 7 2 8 2 2 2" xfId="23788"/>
    <cellStyle name="Normal 7 2 8 2 2 2 2" xfId="23789"/>
    <cellStyle name="Normal 7 2 8 2 2 2 3" xfId="23790"/>
    <cellStyle name="Normal 7 2 8 2 2 3" xfId="23791"/>
    <cellStyle name="Normal 7 2 8 2 2 3 2" xfId="34883"/>
    <cellStyle name="Normal 7 2 8 2 2 4" xfId="23792"/>
    <cellStyle name="Normal 7 2 8 2 2 5" xfId="23793"/>
    <cellStyle name="Normal 7 2 8 2 2 6" xfId="23794"/>
    <cellStyle name="Normal 7 2 8 2 3" xfId="23795"/>
    <cellStyle name="Normal 7 2 8 2 3 2" xfId="23796"/>
    <cellStyle name="Normal 7 2 8 2 3 2 2" xfId="23797"/>
    <cellStyle name="Normal 7 2 8 2 3 2 3" xfId="23798"/>
    <cellStyle name="Normal 7 2 8 2 3 3" xfId="23799"/>
    <cellStyle name="Normal 7 2 8 2 3 4" xfId="23800"/>
    <cellStyle name="Normal 7 2 8 2 3 5" xfId="23801"/>
    <cellStyle name="Normal 7 2 8 2 3 6" xfId="23802"/>
    <cellStyle name="Normal 7 2 8 2 4" xfId="23803"/>
    <cellStyle name="Normal 7 2 8 2 4 2" xfId="23804"/>
    <cellStyle name="Normal 7 2 8 2 4 2 2" xfId="23805"/>
    <cellStyle name="Normal 7 2 8 2 4 2 3" xfId="23806"/>
    <cellStyle name="Normal 7 2 8 2 4 3" xfId="23807"/>
    <cellStyle name="Normal 7 2 8 2 4 4" xfId="23808"/>
    <cellStyle name="Normal 7 2 8 2 4 5" xfId="23809"/>
    <cellStyle name="Normal 7 2 8 2 5" xfId="23810"/>
    <cellStyle name="Normal 7 2 8 2 5 2" xfId="23811"/>
    <cellStyle name="Normal 7 2 8 2 5 3" xfId="23812"/>
    <cellStyle name="Normal 7 2 8 2 6" xfId="23813"/>
    <cellStyle name="Normal 7 2 8 2 6 2" xfId="33782"/>
    <cellStyle name="Normal 7 2 8 2 7" xfId="23814"/>
    <cellStyle name="Normal 7 2 8 2 8" xfId="23815"/>
    <cellStyle name="Normal 7 2 8 2 9" xfId="23816"/>
    <cellStyle name="Normal 7 2 8 3" xfId="23817"/>
    <cellStyle name="Normal 7 2 8 3 2" xfId="23818"/>
    <cellStyle name="Normal 7 2 8 3 2 2" xfId="23819"/>
    <cellStyle name="Normal 7 2 8 3 2 3" xfId="23820"/>
    <cellStyle name="Normal 7 2 8 3 3" xfId="23821"/>
    <cellStyle name="Normal 7 2 8 3 3 2" xfId="34390"/>
    <cellStyle name="Normal 7 2 8 3 4" xfId="23822"/>
    <cellStyle name="Normal 7 2 8 3 5" xfId="23823"/>
    <cellStyle name="Normal 7 2 8 4" xfId="23824"/>
    <cellStyle name="Normal 7 2 8 4 2" xfId="23825"/>
    <cellStyle name="Normal 7 2 8 4 3" xfId="23826"/>
    <cellStyle name="Normal 7 2 8 5" xfId="23827"/>
    <cellStyle name="Normal 7 2 8 5 2" xfId="33781"/>
    <cellStyle name="Normal 7 2 8 6" xfId="23828"/>
    <cellStyle name="Normal 7 2 8 7" xfId="23829"/>
    <cellStyle name="Normal 7 2 8 8" xfId="23830"/>
    <cellStyle name="Normal 7 2 9" xfId="23831"/>
    <cellStyle name="Normal 7 2 9 2" xfId="23832"/>
    <cellStyle name="Normal 7 2 9 2 2" xfId="23833"/>
    <cellStyle name="Normal 7 2 9 2 2 2" xfId="23834"/>
    <cellStyle name="Normal 7 2 9 2 2 2 2" xfId="23835"/>
    <cellStyle name="Normal 7 2 9 2 2 2 3" xfId="23836"/>
    <cellStyle name="Normal 7 2 9 2 2 3" xfId="23837"/>
    <cellStyle name="Normal 7 2 9 2 2 3 2" xfId="34391"/>
    <cellStyle name="Normal 7 2 9 2 2 4" xfId="23838"/>
    <cellStyle name="Normal 7 2 9 2 2 5" xfId="23839"/>
    <cellStyle name="Normal 7 2 9 2 3" xfId="23840"/>
    <cellStyle name="Normal 7 2 9 2 3 2" xfId="23841"/>
    <cellStyle name="Normal 7 2 9 2 3 3" xfId="23842"/>
    <cellStyle name="Normal 7 2 9 2 4" xfId="23843"/>
    <cellStyle name="Normal 7 2 9 2 4 2" xfId="33784"/>
    <cellStyle name="Normal 7 2 9 2 5" xfId="23844"/>
    <cellStyle name="Normal 7 2 9 2 6" xfId="23845"/>
    <cellStyle name="Normal 7 2 9 3" xfId="23846"/>
    <cellStyle name="Normal 7 2 9 3 2" xfId="23847"/>
    <cellStyle name="Normal 7 2 9 3 2 2" xfId="23848"/>
    <cellStyle name="Normal 7 2 9 3 2 3" xfId="23849"/>
    <cellStyle name="Normal 7 2 9 3 3" xfId="23850"/>
    <cellStyle name="Normal 7 2 9 3 3 2" xfId="34392"/>
    <cellStyle name="Normal 7 2 9 3 4" xfId="23851"/>
    <cellStyle name="Normal 7 2 9 3 5" xfId="23852"/>
    <cellStyle name="Normal 7 2 9 4" xfId="23853"/>
    <cellStyle name="Normal 7 2 9 4 2" xfId="23854"/>
    <cellStyle name="Normal 7 2 9 4 3" xfId="23855"/>
    <cellStyle name="Normal 7 2 9 5" xfId="23856"/>
    <cellStyle name="Normal 7 2 9 5 2" xfId="33783"/>
    <cellStyle name="Normal 7 2 9 6" xfId="23857"/>
    <cellStyle name="Normal 7 2 9 7" xfId="23858"/>
    <cellStyle name="Normal 7 20" xfId="23859"/>
    <cellStyle name="Normal 7 20 2" xfId="23860"/>
    <cellStyle name="Normal 7 20 3" xfId="23861"/>
    <cellStyle name="Normal 7 21" xfId="23862"/>
    <cellStyle name="Normal 7 21 2" xfId="32822"/>
    <cellStyle name="Normal 7 22" xfId="23863"/>
    <cellStyle name="Normal 7 3" xfId="23864"/>
    <cellStyle name="Normal 7 3 10" xfId="23865"/>
    <cellStyle name="Normal 7 3 2" xfId="23866"/>
    <cellStyle name="Normal 7 3 2 2" xfId="23867"/>
    <cellStyle name="Normal 7 3 2 2 2" xfId="23868"/>
    <cellStyle name="Normal 7 3 2 2 2 2" xfId="23869"/>
    <cellStyle name="Normal 7 3 2 2 2 2 2" xfId="23870"/>
    <cellStyle name="Normal 7 3 2 2 2 2 3" xfId="23871"/>
    <cellStyle name="Normal 7 3 2 2 2 3" xfId="23872"/>
    <cellStyle name="Normal 7 3 2 2 2 3 2" xfId="34393"/>
    <cellStyle name="Normal 7 3 2 2 2 4" xfId="23873"/>
    <cellStyle name="Normal 7 3 2 2 2 5" xfId="23874"/>
    <cellStyle name="Normal 7 3 2 2 3" xfId="23875"/>
    <cellStyle name="Normal 7 3 2 2 3 2" xfId="23876"/>
    <cellStyle name="Normal 7 3 2 2 3 3" xfId="23877"/>
    <cellStyle name="Normal 7 3 2 2 4" xfId="23878"/>
    <cellStyle name="Normal 7 3 2 2 4 2" xfId="33785"/>
    <cellStyle name="Normal 7 3 2 2 5" xfId="23879"/>
    <cellStyle name="Normal 7 3 2 2 6" xfId="23880"/>
    <cellStyle name="Normal 7 3 2 3" xfId="23881"/>
    <cellStyle name="Normal 7 3 2 3 2" xfId="23882"/>
    <cellStyle name="Normal 7 3 2 3 2 2" xfId="23883"/>
    <cellStyle name="Normal 7 3 2 3 2 2 2" xfId="23884"/>
    <cellStyle name="Normal 7 3 2 3 2 2 3" xfId="23885"/>
    <cellStyle name="Normal 7 3 2 3 2 3" xfId="23886"/>
    <cellStyle name="Normal 7 3 2 3 2 3 2" xfId="34739"/>
    <cellStyle name="Normal 7 3 2 3 2 4" xfId="23887"/>
    <cellStyle name="Normal 7 3 2 3 2 5" xfId="23888"/>
    <cellStyle name="Normal 7 3 2 3 3" xfId="23889"/>
    <cellStyle name="Normal 7 3 2 3 3 2" xfId="23890"/>
    <cellStyle name="Normal 7 3 2 3 3 3" xfId="23891"/>
    <cellStyle name="Normal 7 3 2 3 4" xfId="23892"/>
    <cellStyle name="Normal 7 3 2 3 4 2" xfId="33786"/>
    <cellStyle name="Normal 7 3 2 3 5" xfId="23893"/>
    <cellStyle name="Normal 7 3 2 3 6" xfId="23894"/>
    <cellStyle name="Normal 7 3 2 4" xfId="23895"/>
    <cellStyle name="Normal 7 3 2 4 2" xfId="23896"/>
    <cellStyle name="Normal 7 3 2 4 2 2" xfId="23897"/>
    <cellStyle name="Normal 7 3 2 4 2 3" xfId="23898"/>
    <cellStyle name="Normal 7 3 2 4 3" xfId="23899"/>
    <cellStyle name="Normal 7 3 2 4 3 2" xfId="23900"/>
    <cellStyle name="Normal 7 3 2 4 3 2 2" xfId="23901"/>
    <cellStyle name="Normal 7 3 2 4 3 2 3" xfId="23902"/>
    <cellStyle name="Normal 7 3 2 4 3 3" xfId="23903"/>
    <cellStyle name="Normal 7 3 2 4 3 3 2" xfId="34844"/>
    <cellStyle name="Normal 7 3 2 4 3 4" xfId="23904"/>
    <cellStyle name="Normal 7 3 2 4 3 5" xfId="23905"/>
    <cellStyle name="Normal 7 3 2 4 4" xfId="23906"/>
    <cellStyle name="Normal 7 3 2 4 5" xfId="23907"/>
    <cellStyle name="Normal 7 3 2 5" xfId="23908"/>
    <cellStyle name="Normal 7 3 2 5 2" xfId="32885"/>
    <cellStyle name="Normal 7 3 2 6" xfId="23909"/>
    <cellStyle name="Normal 7 3 2 7" xfId="23910"/>
    <cellStyle name="Normal 7 3 2 8" xfId="23911"/>
    <cellStyle name="Normal 7 3 3" xfId="23912"/>
    <cellStyle name="Normal 7 3 3 2" xfId="23913"/>
    <cellStyle name="Normal 7 3 3 2 2" xfId="23914"/>
    <cellStyle name="Normal 7 3 3 2 2 2" xfId="23915"/>
    <cellStyle name="Normal 7 3 3 2 2 3" xfId="23916"/>
    <cellStyle name="Normal 7 3 3 2 3" xfId="23917"/>
    <cellStyle name="Normal 7 3 3 2 3 2" xfId="34740"/>
    <cellStyle name="Normal 7 3 3 2 4" xfId="23918"/>
    <cellStyle name="Normal 7 3 3 2 5" xfId="23919"/>
    <cellStyle name="Normal 7 3 3 3" xfId="23920"/>
    <cellStyle name="Normal 7 3 3 3 2" xfId="23921"/>
    <cellStyle name="Normal 7 3 3 3 2 2" xfId="23922"/>
    <cellStyle name="Normal 7 3 3 3 2 3" xfId="23923"/>
    <cellStyle name="Normal 7 3 3 3 3" xfId="23924"/>
    <cellStyle name="Normal 7 3 3 3 4" xfId="23925"/>
    <cellStyle name="Normal 7 3 3 3 5" xfId="23926"/>
    <cellStyle name="Normal 7 3 3 4" xfId="23927"/>
    <cellStyle name="Normal 7 3 3 4 2" xfId="23928"/>
    <cellStyle name="Normal 7 3 3 4 3" xfId="23929"/>
    <cellStyle name="Normal 7 3 3 5" xfId="23930"/>
    <cellStyle name="Normal 7 3 3 5 2" xfId="33787"/>
    <cellStyle name="Normal 7 3 3 6" xfId="23931"/>
    <cellStyle name="Normal 7 3 3 7" xfId="23932"/>
    <cellStyle name="Normal 7 3 3 8" xfId="23933"/>
    <cellStyle name="Normal 7 3 4" xfId="23934"/>
    <cellStyle name="Normal 7 3 4 2" xfId="23935"/>
    <cellStyle name="Normal 7 3 4 2 2" xfId="23936"/>
    <cellStyle name="Normal 7 3 4 2 3" xfId="23937"/>
    <cellStyle name="Normal 7 3 4 3" xfId="23938"/>
    <cellStyle name="Normal 7 3 4 3 2" xfId="23939"/>
    <cellStyle name="Normal 7 3 4 3 2 2" xfId="23940"/>
    <cellStyle name="Normal 7 3 4 3 2 3" xfId="23941"/>
    <cellStyle name="Normal 7 3 4 3 3" xfId="23942"/>
    <cellStyle name="Normal 7 3 4 3 3 2" xfId="34741"/>
    <cellStyle name="Normal 7 3 4 3 4" xfId="23943"/>
    <cellStyle name="Normal 7 3 4 3 5" xfId="23944"/>
    <cellStyle name="Normal 7 3 4 4" xfId="23945"/>
    <cellStyle name="Normal 7 3 4 5" xfId="23946"/>
    <cellStyle name="Normal 7 3 5" xfId="23947"/>
    <cellStyle name="Normal 7 3 5 2" xfId="23948"/>
    <cellStyle name="Normal 7 3 5 2 2" xfId="23949"/>
    <cellStyle name="Normal 7 3 5 2 3" xfId="23950"/>
    <cellStyle name="Normal 7 3 5 3" xfId="23951"/>
    <cellStyle name="Normal 7 3 5 3 2" xfId="34044"/>
    <cellStyle name="Normal 7 3 5 4" xfId="23952"/>
    <cellStyle name="Normal 7 3 5 5" xfId="23953"/>
    <cellStyle name="Normal 7 3 6" xfId="23954"/>
    <cellStyle name="Normal 7 3 6 2" xfId="23955"/>
    <cellStyle name="Normal 7 3 6 2 2" xfId="23956"/>
    <cellStyle name="Normal 7 3 6 2 3" xfId="23957"/>
    <cellStyle name="Normal 7 3 6 3" xfId="23958"/>
    <cellStyle name="Normal 7 3 6 4" xfId="23959"/>
    <cellStyle name="Normal 7 3 6 5" xfId="23960"/>
    <cellStyle name="Normal 7 3 7" xfId="23961"/>
    <cellStyle name="Normal 7 3 7 2" xfId="32884"/>
    <cellStyle name="Normal 7 3 8" xfId="23962"/>
    <cellStyle name="Normal 7 3 9" xfId="23963"/>
    <cellStyle name="Normal 7 4" xfId="23964"/>
    <cellStyle name="Normal 7 4 2" xfId="23965"/>
    <cellStyle name="Normal 7 4 2 2" xfId="23966"/>
    <cellStyle name="Normal 7 4 2 2 2" xfId="23967"/>
    <cellStyle name="Normal 7 4 2 2 2 2" xfId="23968"/>
    <cellStyle name="Normal 7 4 2 2 2 3" xfId="23969"/>
    <cellStyle name="Normal 7 4 2 2 3" xfId="23970"/>
    <cellStyle name="Normal 7 4 2 2 3 2" xfId="34394"/>
    <cellStyle name="Normal 7 4 2 2 4" xfId="23971"/>
    <cellStyle name="Normal 7 4 2 2 5" xfId="23972"/>
    <cellStyle name="Normal 7 4 2 3" xfId="23973"/>
    <cellStyle name="Normal 7 4 2 3 2" xfId="23974"/>
    <cellStyle name="Normal 7 4 2 3 3" xfId="23975"/>
    <cellStyle name="Normal 7 4 2 4" xfId="23976"/>
    <cellStyle name="Normal 7 4 2 4 2" xfId="33788"/>
    <cellStyle name="Normal 7 4 2 5" xfId="23977"/>
    <cellStyle name="Normal 7 4 2 6" xfId="23978"/>
    <cellStyle name="Normal 7 4 3" xfId="23979"/>
    <cellStyle name="Normal 7 4 3 2" xfId="23980"/>
    <cellStyle name="Normal 7 4 3 2 2" xfId="23981"/>
    <cellStyle name="Normal 7 4 3 2 3" xfId="23982"/>
    <cellStyle name="Normal 7 4 3 3" xfId="23983"/>
    <cellStyle name="Normal 7 4 3 4" xfId="23984"/>
    <cellStyle name="Normal 7 4 3 5" xfId="23985"/>
    <cellStyle name="Normal 7 4 4" xfId="23986"/>
    <cellStyle name="Normal 7 4 4 2" xfId="23987"/>
    <cellStyle name="Normal 7 4 4 2 2" xfId="23988"/>
    <cellStyle name="Normal 7 4 4 2 3" xfId="23989"/>
    <cellStyle name="Normal 7 4 4 3" xfId="23990"/>
    <cellStyle name="Normal 7 4 4 3 2" xfId="23991"/>
    <cellStyle name="Normal 7 4 4 3 2 2" xfId="23992"/>
    <cellStyle name="Normal 7 4 4 3 2 3" xfId="23993"/>
    <cellStyle name="Normal 7 4 4 3 3" xfId="23994"/>
    <cellStyle name="Normal 7 4 4 3 3 2" xfId="34742"/>
    <cellStyle name="Normal 7 4 4 3 4" xfId="23995"/>
    <cellStyle name="Normal 7 4 4 3 5" xfId="23996"/>
    <cellStyle name="Normal 7 4 4 4" xfId="23997"/>
    <cellStyle name="Normal 7 4 4 5" xfId="23998"/>
    <cellStyle name="Normal 7 4 5" xfId="23999"/>
    <cellStyle name="Normal 7 4 5 2" xfId="24000"/>
    <cellStyle name="Normal 7 4 5 2 2" xfId="24001"/>
    <cellStyle name="Normal 7 4 5 2 3" xfId="24002"/>
    <cellStyle name="Normal 7 4 5 3" xfId="24003"/>
    <cellStyle name="Normal 7 4 5 3 2" xfId="34045"/>
    <cellStyle name="Normal 7 4 5 4" xfId="24004"/>
    <cellStyle name="Normal 7 4 5 5" xfId="24005"/>
    <cellStyle name="Normal 7 4 6" xfId="24006"/>
    <cellStyle name="Normal 7 4 6 2" xfId="32886"/>
    <cellStyle name="Normal 7 4 7" xfId="24007"/>
    <cellStyle name="Normal 7 4 8" xfId="24008"/>
    <cellStyle name="Normal 7 4 9" xfId="24009"/>
    <cellStyle name="Normal 7 5" xfId="24010"/>
    <cellStyle name="Normal 7 5 2" xfId="24011"/>
    <cellStyle name="Normal 7 5 2 2" xfId="24012"/>
    <cellStyle name="Normal 7 5 2 2 2" xfId="24013"/>
    <cellStyle name="Normal 7 5 2 2 2 2" xfId="24014"/>
    <cellStyle name="Normal 7 5 2 2 2 3" xfId="24015"/>
    <cellStyle name="Normal 7 5 2 2 3" xfId="24016"/>
    <cellStyle name="Normal 7 5 2 2 3 2" xfId="34743"/>
    <cellStyle name="Normal 7 5 2 2 4" xfId="24017"/>
    <cellStyle name="Normal 7 5 2 2 5" xfId="24018"/>
    <cellStyle name="Normal 7 5 2 3" xfId="24019"/>
    <cellStyle name="Normal 7 5 2 3 2" xfId="24020"/>
    <cellStyle name="Normal 7 5 2 3 3" xfId="24021"/>
    <cellStyle name="Normal 7 5 2 4" xfId="24022"/>
    <cellStyle name="Normal 7 5 2 4 2" xfId="33789"/>
    <cellStyle name="Normal 7 5 2 5" xfId="24023"/>
    <cellStyle name="Normal 7 5 2 6" xfId="24024"/>
    <cellStyle name="Normal 7 5 3" xfId="24025"/>
    <cellStyle name="Normal 7 5 3 2" xfId="24026"/>
    <cellStyle name="Normal 7 5 3 2 2" xfId="24027"/>
    <cellStyle name="Normal 7 5 3 2 3" xfId="24028"/>
    <cellStyle name="Normal 7 5 3 3" xfId="24029"/>
    <cellStyle name="Normal 7 5 3 4" xfId="24030"/>
    <cellStyle name="Normal 7 5 3 5" xfId="24031"/>
    <cellStyle name="Normal 7 5 4" xfId="24032"/>
    <cellStyle name="Normal 7 5 4 2" xfId="24033"/>
    <cellStyle name="Normal 7 5 4 2 2" xfId="24034"/>
    <cellStyle name="Normal 7 5 4 2 3" xfId="24035"/>
    <cellStyle name="Normal 7 5 4 3" xfId="24036"/>
    <cellStyle name="Normal 7 5 4 3 2" xfId="24037"/>
    <cellStyle name="Normal 7 5 4 3 2 2" xfId="24038"/>
    <cellStyle name="Normal 7 5 4 3 2 3" xfId="24039"/>
    <cellStyle name="Normal 7 5 4 3 3" xfId="24040"/>
    <cellStyle name="Normal 7 5 4 3 3 2" xfId="34884"/>
    <cellStyle name="Normal 7 5 4 3 4" xfId="24041"/>
    <cellStyle name="Normal 7 5 4 3 5" xfId="24042"/>
    <cellStyle name="Normal 7 5 4 4" xfId="24043"/>
    <cellStyle name="Normal 7 5 4 5" xfId="24044"/>
    <cellStyle name="Normal 7 5 5" xfId="24045"/>
    <cellStyle name="Normal 7 5 5 2" xfId="24046"/>
    <cellStyle name="Normal 7 5 5 2 2" xfId="24047"/>
    <cellStyle name="Normal 7 5 5 2 3" xfId="24048"/>
    <cellStyle name="Normal 7 5 5 3" xfId="24049"/>
    <cellStyle name="Normal 7 5 5 3 2" xfId="34046"/>
    <cellStyle name="Normal 7 5 5 4" xfId="24050"/>
    <cellStyle name="Normal 7 5 5 5" xfId="24051"/>
    <cellStyle name="Normal 7 5 6" xfId="24052"/>
    <cellStyle name="Normal 7 5 6 2" xfId="32887"/>
    <cellStyle name="Normal 7 5 7" xfId="24053"/>
    <cellStyle name="Normal 7 5 8" xfId="24054"/>
    <cellStyle name="Normal 7 5 9" xfId="24055"/>
    <cellStyle name="Normal 7 6" xfId="24056"/>
    <cellStyle name="Normal 7 6 10" xfId="24057"/>
    <cellStyle name="Normal 7 6 10 2" xfId="24058"/>
    <cellStyle name="Normal 7 6 10 2 2" xfId="24059"/>
    <cellStyle name="Normal 7 6 10 2 2 2" xfId="24060"/>
    <cellStyle name="Normal 7 6 10 2 2 3" xfId="24061"/>
    <cellStyle name="Normal 7 6 10 2 3" xfId="24062"/>
    <cellStyle name="Normal 7 6 10 2 3 2" xfId="32890"/>
    <cellStyle name="Normal 7 6 10 2 4" xfId="24063"/>
    <cellStyle name="Normal 7 6 10 2 5" xfId="24064"/>
    <cellStyle name="Normal 7 6 10 3" xfId="24065"/>
    <cellStyle name="Normal 7 6 10 3 2" xfId="24066"/>
    <cellStyle name="Normal 7 6 10 3 3" xfId="24067"/>
    <cellStyle name="Normal 7 6 10 4" xfId="24068"/>
    <cellStyle name="Normal 7 6 10 4 2" xfId="32889"/>
    <cellStyle name="Normal 7 6 10 5" xfId="24069"/>
    <cellStyle name="Normal 7 6 10 6" xfId="24070"/>
    <cellStyle name="Normal 7 6 11" xfId="24071"/>
    <cellStyle name="Normal 7 6 11 2" xfId="24072"/>
    <cellStyle name="Normal 7 6 11 2 2" xfId="24073"/>
    <cellStyle name="Normal 7 6 11 2 2 2" xfId="24074"/>
    <cellStyle name="Normal 7 6 11 2 2 3" xfId="24075"/>
    <cellStyle name="Normal 7 6 11 2 3" xfId="24076"/>
    <cellStyle name="Normal 7 6 11 2 3 2" xfId="32892"/>
    <cellStyle name="Normal 7 6 11 2 4" xfId="24077"/>
    <cellStyle name="Normal 7 6 11 2 5" xfId="24078"/>
    <cellStyle name="Normal 7 6 11 3" xfId="24079"/>
    <cellStyle name="Normal 7 6 11 3 2" xfId="24080"/>
    <cellStyle name="Normal 7 6 11 3 3" xfId="24081"/>
    <cellStyle name="Normal 7 6 11 4" xfId="24082"/>
    <cellStyle name="Normal 7 6 11 4 2" xfId="32891"/>
    <cellStyle name="Normal 7 6 11 5" xfId="24083"/>
    <cellStyle name="Normal 7 6 11 6" xfId="24084"/>
    <cellStyle name="Normal 7 6 12" xfId="24085"/>
    <cellStyle name="Normal 7 6 12 2" xfId="24086"/>
    <cellStyle name="Normal 7 6 12 2 2" xfId="24087"/>
    <cellStyle name="Normal 7 6 12 2 2 2" xfId="24088"/>
    <cellStyle name="Normal 7 6 12 2 2 3" xfId="24089"/>
    <cellStyle name="Normal 7 6 12 2 3" xfId="24090"/>
    <cellStyle name="Normal 7 6 12 2 3 2" xfId="32894"/>
    <cellStyle name="Normal 7 6 12 2 4" xfId="24091"/>
    <cellStyle name="Normal 7 6 12 2 5" xfId="24092"/>
    <cellStyle name="Normal 7 6 12 3" xfId="24093"/>
    <cellStyle name="Normal 7 6 12 3 2" xfId="24094"/>
    <cellStyle name="Normal 7 6 12 3 3" xfId="24095"/>
    <cellStyle name="Normal 7 6 12 4" xfId="24096"/>
    <cellStyle name="Normal 7 6 12 4 2" xfId="32893"/>
    <cellStyle name="Normal 7 6 12 5" xfId="24097"/>
    <cellStyle name="Normal 7 6 12 6" xfId="24098"/>
    <cellStyle name="Normal 7 6 13" xfId="24099"/>
    <cellStyle name="Normal 7 6 13 2" xfId="24100"/>
    <cellStyle name="Normal 7 6 13 2 2" xfId="24101"/>
    <cellStyle name="Normal 7 6 13 2 2 2" xfId="24102"/>
    <cellStyle name="Normal 7 6 13 2 2 3" xfId="24103"/>
    <cellStyle name="Normal 7 6 13 2 3" xfId="24104"/>
    <cellStyle name="Normal 7 6 13 2 3 2" xfId="32896"/>
    <cellStyle name="Normal 7 6 13 2 4" xfId="24105"/>
    <cellStyle name="Normal 7 6 13 2 5" xfId="24106"/>
    <cellStyle name="Normal 7 6 13 3" xfId="24107"/>
    <cellStyle name="Normal 7 6 13 3 2" xfId="24108"/>
    <cellStyle name="Normal 7 6 13 3 3" xfId="24109"/>
    <cellStyle name="Normal 7 6 13 4" xfId="24110"/>
    <cellStyle name="Normal 7 6 13 4 2" xfId="32895"/>
    <cellStyle name="Normal 7 6 13 5" xfId="24111"/>
    <cellStyle name="Normal 7 6 13 6" xfId="24112"/>
    <cellStyle name="Normal 7 6 14" xfId="24113"/>
    <cellStyle name="Normal 7 6 14 2" xfId="24114"/>
    <cellStyle name="Normal 7 6 14 2 2" xfId="24115"/>
    <cellStyle name="Normal 7 6 14 2 2 2" xfId="24116"/>
    <cellStyle name="Normal 7 6 14 2 2 3" xfId="24117"/>
    <cellStyle name="Normal 7 6 14 2 3" xfId="24118"/>
    <cellStyle name="Normal 7 6 14 2 3 2" xfId="32898"/>
    <cellStyle name="Normal 7 6 14 2 4" xfId="24119"/>
    <cellStyle name="Normal 7 6 14 2 5" xfId="24120"/>
    <cellStyle name="Normal 7 6 14 3" xfId="24121"/>
    <cellStyle name="Normal 7 6 14 3 2" xfId="24122"/>
    <cellStyle name="Normal 7 6 14 3 3" xfId="24123"/>
    <cellStyle name="Normal 7 6 14 4" xfId="24124"/>
    <cellStyle name="Normal 7 6 14 4 2" xfId="32897"/>
    <cellStyle name="Normal 7 6 14 5" xfId="24125"/>
    <cellStyle name="Normal 7 6 14 6" xfId="24126"/>
    <cellStyle name="Normal 7 6 15" xfId="24127"/>
    <cellStyle name="Normal 7 6 15 2" xfId="24128"/>
    <cellStyle name="Normal 7 6 15 2 2" xfId="24129"/>
    <cellStyle name="Normal 7 6 15 2 2 2" xfId="24130"/>
    <cellStyle name="Normal 7 6 15 2 2 3" xfId="24131"/>
    <cellStyle name="Normal 7 6 15 2 3" xfId="24132"/>
    <cellStyle name="Normal 7 6 15 2 3 2" xfId="32900"/>
    <cellStyle name="Normal 7 6 15 2 4" xfId="24133"/>
    <cellStyle name="Normal 7 6 15 2 5" xfId="24134"/>
    <cellStyle name="Normal 7 6 15 3" xfId="24135"/>
    <cellStyle name="Normal 7 6 15 3 2" xfId="24136"/>
    <cellStyle name="Normal 7 6 15 3 3" xfId="24137"/>
    <cellStyle name="Normal 7 6 15 4" xfId="24138"/>
    <cellStyle name="Normal 7 6 15 4 2" xfId="32899"/>
    <cellStyle name="Normal 7 6 15 5" xfId="24139"/>
    <cellStyle name="Normal 7 6 15 6" xfId="24140"/>
    <cellStyle name="Normal 7 6 16" xfId="24141"/>
    <cellStyle name="Normal 7 6 16 2" xfId="24142"/>
    <cellStyle name="Normal 7 6 16 2 2" xfId="24143"/>
    <cellStyle name="Normal 7 6 16 2 2 2" xfId="24144"/>
    <cellStyle name="Normal 7 6 16 2 2 3" xfId="24145"/>
    <cellStyle name="Normal 7 6 16 2 3" xfId="24146"/>
    <cellStyle name="Normal 7 6 16 2 3 2" xfId="32902"/>
    <cellStyle name="Normal 7 6 16 2 4" xfId="24147"/>
    <cellStyle name="Normal 7 6 16 2 5" xfId="24148"/>
    <cellStyle name="Normal 7 6 16 3" xfId="24149"/>
    <cellStyle name="Normal 7 6 16 3 2" xfId="24150"/>
    <cellStyle name="Normal 7 6 16 3 3" xfId="24151"/>
    <cellStyle name="Normal 7 6 16 4" xfId="24152"/>
    <cellStyle name="Normal 7 6 16 4 2" xfId="32901"/>
    <cellStyle name="Normal 7 6 16 5" xfId="24153"/>
    <cellStyle name="Normal 7 6 16 6" xfId="24154"/>
    <cellStyle name="Normal 7 6 17" xfId="24155"/>
    <cellStyle name="Normal 7 6 17 2" xfId="24156"/>
    <cellStyle name="Normal 7 6 17 2 2" xfId="24157"/>
    <cellStyle name="Normal 7 6 17 2 2 2" xfId="24158"/>
    <cellStyle name="Normal 7 6 17 2 2 3" xfId="24159"/>
    <cellStyle name="Normal 7 6 17 2 3" xfId="24160"/>
    <cellStyle name="Normal 7 6 17 2 3 2" xfId="32904"/>
    <cellStyle name="Normal 7 6 17 2 4" xfId="24161"/>
    <cellStyle name="Normal 7 6 17 2 5" xfId="24162"/>
    <cellStyle name="Normal 7 6 17 3" xfId="24163"/>
    <cellStyle name="Normal 7 6 17 3 2" xfId="24164"/>
    <cellStyle name="Normal 7 6 17 3 3" xfId="24165"/>
    <cellStyle name="Normal 7 6 17 4" xfId="24166"/>
    <cellStyle name="Normal 7 6 17 4 2" xfId="32903"/>
    <cellStyle name="Normal 7 6 17 5" xfId="24167"/>
    <cellStyle name="Normal 7 6 17 6" xfId="24168"/>
    <cellStyle name="Normal 7 6 18" xfId="24169"/>
    <cellStyle name="Normal 7 6 18 2" xfId="24170"/>
    <cellStyle name="Normal 7 6 18 2 2" xfId="24171"/>
    <cellStyle name="Normal 7 6 18 2 2 2" xfId="24172"/>
    <cellStyle name="Normal 7 6 18 2 2 3" xfId="24173"/>
    <cellStyle name="Normal 7 6 18 2 3" xfId="24174"/>
    <cellStyle name="Normal 7 6 18 2 3 2" xfId="32906"/>
    <cellStyle name="Normal 7 6 18 2 4" xfId="24175"/>
    <cellStyle name="Normal 7 6 18 2 5" xfId="24176"/>
    <cellStyle name="Normal 7 6 18 3" xfId="24177"/>
    <cellStyle name="Normal 7 6 18 3 2" xfId="24178"/>
    <cellStyle name="Normal 7 6 18 3 3" xfId="24179"/>
    <cellStyle name="Normal 7 6 18 4" xfId="24180"/>
    <cellStyle name="Normal 7 6 18 4 2" xfId="32905"/>
    <cellStyle name="Normal 7 6 18 5" xfId="24181"/>
    <cellStyle name="Normal 7 6 18 6" xfId="24182"/>
    <cellStyle name="Normal 7 6 19" xfId="24183"/>
    <cellStyle name="Normal 7 6 19 2" xfId="24184"/>
    <cellStyle name="Normal 7 6 19 2 2" xfId="24185"/>
    <cellStyle name="Normal 7 6 19 2 2 2" xfId="24186"/>
    <cellStyle name="Normal 7 6 19 2 2 3" xfId="24187"/>
    <cellStyle name="Normal 7 6 19 2 3" xfId="24188"/>
    <cellStyle name="Normal 7 6 19 2 3 2" xfId="32908"/>
    <cellStyle name="Normal 7 6 19 2 4" xfId="24189"/>
    <cellStyle name="Normal 7 6 19 2 5" xfId="24190"/>
    <cellStyle name="Normal 7 6 19 3" xfId="24191"/>
    <cellStyle name="Normal 7 6 19 3 2" xfId="24192"/>
    <cellStyle name="Normal 7 6 19 3 3" xfId="24193"/>
    <cellStyle name="Normal 7 6 19 4" xfId="24194"/>
    <cellStyle name="Normal 7 6 19 4 2" xfId="32907"/>
    <cellStyle name="Normal 7 6 19 5" xfId="24195"/>
    <cellStyle name="Normal 7 6 19 6" xfId="24196"/>
    <cellStyle name="Normal 7 6 2" xfId="24197"/>
    <cellStyle name="Normal 7 6 2 10" xfId="24198"/>
    <cellStyle name="Normal 7 6 2 10 2" xfId="24199"/>
    <cellStyle name="Normal 7 6 2 10 2 2" xfId="24200"/>
    <cellStyle name="Normal 7 6 2 10 2 3" xfId="24201"/>
    <cellStyle name="Normal 7 6 2 10 3" xfId="24202"/>
    <cellStyle name="Normal 7 6 2 10 3 2" xfId="32910"/>
    <cellStyle name="Normal 7 6 2 10 4" xfId="24203"/>
    <cellStyle name="Normal 7 6 2 10 5" xfId="24204"/>
    <cellStyle name="Normal 7 6 2 11" xfId="24205"/>
    <cellStyle name="Normal 7 6 2 11 2" xfId="24206"/>
    <cellStyle name="Normal 7 6 2 11 2 2" xfId="24207"/>
    <cellStyle name="Normal 7 6 2 11 2 3" xfId="24208"/>
    <cellStyle name="Normal 7 6 2 11 3" xfId="24209"/>
    <cellStyle name="Normal 7 6 2 11 3 2" xfId="32911"/>
    <cellStyle name="Normal 7 6 2 11 4" xfId="24210"/>
    <cellStyle name="Normal 7 6 2 11 5" xfId="24211"/>
    <cellStyle name="Normal 7 6 2 12" xfId="24212"/>
    <cellStyle name="Normal 7 6 2 12 2" xfId="24213"/>
    <cellStyle name="Normal 7 6 2 12 2 2" xfId="24214"/>
    <cellStyle name="Normal 7 6 2 12 2 3" xfId="24215"/>
    <cellStyle name="Normal 7 6 2 12 3" xfId="24216"/>
    <cellStyle name="Normal 7 6 2 12 3 2" xfId="32912"/>
    <cellStyle name="Normal 7 6 2 12 4" xfId="24217"/>
    <cellStyle name="Normal 7 6 2 12 5" xfId="24218"/>
    <cellStyle name="Normal 7 6 2 13" xfId="24219"/>
    <cellStyle name="Normal 7 6 2 13 2" xfId="24220"/>
    <cellStyle name="Normal 7 6 2 13 2 2" xfId="24221"/>
    <cellStyle name="Normal 7 6 2 13 2 3" xfId="24222"/>
    <cellStyle name="Normal 7 6 2 13 3" xfId="24223"/>
    <cellStyle name="Normal 7 6 2 13 3 2" xfId="32913"/>
    <cellStyle name="Normal 7 6 2 13 4" xfId="24224"/>
    <cellStyle name="Normal 7 6 2 13 5" xfId="24225"/>
    <cellStyle name="Normal 7 6 2 14" xfId="24226"/>
    <cellStyle name="Normal 7 6 2 14 2" xfId="24227"/>
    <cellStyle name="Normal 7 6 2 14 2 2" xfId="24228"/>
    <cellStyle name="Normal 7 6 2 14 2 3" xfId="24229"/>
    <cellStyle name="Normal 7 6 2 14 3" xfId="24230"/>
    <cellStyle name="Normal 7 6 2 14 3 2" xfId="32914"/>
    <cellStyle name="Normal 7 6 2 14 4" xfId="24231"/>
    <cellStyle name="Normal 7 6 2 14 5" xfId="24232"/>
    <cellStyle name="Normal 7 6 2 15" xfId="24233"/>
    <cellStyle name="Normal 7 6 2 15 2" xfId="24234"/>
    <cellStyle name="Normal 7 6 2 15 2 2" xfId="24235"/>
    <cellStyle name="Normal 7 6 2 15 2 3" xfId="24236"/>
    <cellStyle name="Normal 7 6 2 15 3" xfId="24237"/>
    <cellStyle name="Normal 7 6 2 15 3 2" xfId="32915"/>
    <cellStyle name="Normal 7 6 2 15 4" xfId="24238"/>
    <cellStyle name="Normal 7 6 2 15 5" xfId="24239"/>
    <cellStyle name="Normal 7 6 2 16" xfId="24240"/>
    <cellStyle name="Normal 7 6 2 16 2" xfId="24241"/>
    <cellStyle name="Normal 7 6 2 16 2 2" xfId="24242"/>
    <cellStyle name="Normal 7 6 2 16 2 3" xfId="24243"/>
    <cellStyle name="Normal 7 6 2 16 3" xfId="24244"/>
    <cellStyle name="Normal 7 6 2 16 3 2" xfId="32916"/>
    <cellStyle name="Normal 7 6 2 16 4" xfId="24245"/>
    <cellStyle name="Normal 7 6 2 16 5" xfId="24246"/>
    <cellStyle name="Normal 7 6 2 17" xfId="24247"/>
    <cellStyle name="Normal 7 6 2 17 2" xfId="24248"/>
    <cellStyle name="Normal 7 6 2 17 2 2" xfId="24249"/>
    <cellStyle name="Normal 7 6 2 17 2 3" xfId="24250"/>
    <cellStyle name="Normal 7 6 2 17 3" xfId="24251"/>
    <cellStyle name="Normal 7 6 2 17 3 2" xfId="32917"/>
    <cellStyle name="Normal 7 6 2 17 4" xfId="24252"/>
    <cellStyle name="Normal 7 6 2 17 5" xfId="24253"/>
    <cellStyle name="Normal 7 6 2 18" xfId="24254"/>
    <cellStyle name="Normal 7 6 2 18 2" xfId="24255"/>
    <cellStyle name="Normal 7 6 2 18 2 2" xfId="24256"/>
    <cellStyle name="Normal 7 6 2 18 2 3" xfId="24257"/>
    <cellStyle name="Normal 7 6 2 18 3" xfId="24258"/>
    <cellStyle name="Normal 7 6 2 18 3 2" xfId="32918"/>
    <cellStyle name="Normal 7 6 2 18 4" xfId="24259"/>
    <cellStyle name="Normal 7 6 2 18 5" xfId="24260"/>
    <cellStyle name="Normal 7 6 2 19" xfId="24261"/>
    <cellStyle name="Normal 7 6 2 19 2" xfId="24262"/>
    <cellStyle name="Normal 7 6 2 19 2 2" xfId="24263"/>
    <cellStyle name="Normal 7 6 2 19 2 3" xfId="24264"/>
    <cellStyle name="Normal 7 6 2 19 3" xfId="24265"/>
    <cellStyle name="Normal 7 6 2 19 3 2" xfId="32919"/>
    <cellStyle name="Normal 7 6 2 19 4" xfId="24266"/>
    <cellStyle name="Normal 7 6 2 19 5" xfId="24267"/>
    <cellStyle name="Normal 7 6 2 2" xfId="24268"/>
    <cellStyle name="Normal 7 6 2 2 2" xfId="24269"/>
    <cellStyle name="Normal 7 6 2 2 2 2" xfId="24270"/>
    <cellStyle name="Normal 7 6 2 2 2 3" xfId="24271"/>
    <cellStyle name="Normal 7 6 2 2 3" xfId="24272"/>
    <cellStyle name="Normal 7 6 2 2 3 2" xfId="32920"/>
    <cellStyle name="Normal 7 6 2 2 4" xfId="24273"/>
    <cellStyle name="Normal 7 6 2 2 5" xfId="24274"/>
    <cellStyle name="Normal 7 6 2 20" xfId="24275"/>
    <cellStyle name="Normal 7 6 2 20 2" xfId="24276"/>
    <cellStyle name="Normal 7 6 2 20 3" xfId="24277"/>
    <cellStyle name="Normal 7 6 2 21" xfId="24278"/>
    <cellStyle name="Normal 7 6 2 21 2" xfId="32909"/>
    <cellStyle name="Normal 7 6 2 22" xfId="24279"/>
    <cellStyle name="Normal 7 6 2 23" xfId="24280"/>
    <cellStyle name="Normal 7 6 2 3" xfId="24281"/>
    <cellStyle name="Normal 7 6 2 3 2" xfId="24282"/>
    <cellStyle name="Normal 7 6 2 3 2 2" xfId="24283"/>
    <cellStyle name="Normal 7 6 2 3 2 3" xfId="24284"/>
    <cellStyle name="Normal 7 6 2 3 3" xfId="24285"/>
    <cellStyle name="Normal 7 6 2 3 3 2" xfId="32921"/>
    <cellStyle name="Normal 7 6 2 3 4" xfId="24286"/>
    <cellStyle name="Normal 7 6 2 3 5" xfId="24287"/>
    <cellStyle name="Normal 7 6 2 4" xfId="24288"/>
    <cellStyle name="Normal 7 6 2 4 2" xfId="24289"/>
    <cellStyle name="Normal 7 6 2 4 2 2" xfId="24290"/>
    <cellStyle name="Normal 7 6 2 4 2 3" xfId="24291"/>
    <cellStyle name="Normal 7 6 2 4 3" xfId="24292"/>
    <cellStyle name="Normal 7 6 2 4 3 2" xfId="32922"/>
    <cellStyle name="Normal 7 6 2 4 4" xfId="24293"/>
    <cellStyle name="Normal 7 6 2 4 5" xfId="24294"/>
    <cellStyle name="Normal 7 6 2 5" xfId="24295"/>
    <cellStyle name="Normal 7 6 2 5 2" xfId="24296"/>
    <cellStyle name="Normal 7 6 2 5 2 2" xfId="24297"/>
    <cellStyle name="Normal 7 6 2 5 2 3" xfId="24298"/>
    <cellStyle name="Normal 7 6 2 5 3" xfId="24299"/>
    <cellStyle name="Normal 7 6 2 5 3 2" xfId="32923"/>
    <cellStyle name="Normal 7 6 2 5 4" xfId="24300"/>
    <cellStyle name="Normal 7 6 2 5 5" xfId="24301"/>
    <cellStyle name="Normal 7 6 2 6" xfId="24302"/>
    <cellStyle name="Normal 7 6 2 6 2" xfId="24303"/>
    <cellStyle name="Normal 7 6 2 6 2 2" xfId="24304"/>
    <cellStyle name="Normal 7 6 2 6 2 3" xfId="24305"/>
    <cellStyle name="Normal 7 6 2 6 3" xfId="24306"/>
    <cellStyle name="Normal 7 6 2 6 3 2" xfId="32924"/>
    <cellStyle name="Normal 7 6 2 6 4" xfId="24307"/>
    <cellStyle name="Normal 7 6 2 6 5" xfId="24308"/>
    <cellStyle name="Normal 7 6 2 7" xfId="24309"/>
    <cellStyle name="Normal 7 6 2 7 2" xfId="24310"/>
    <cellStyle name="Normal 7 6 2 7 2 2" xfId="24311"/>
    <cellStyle name="Normal 7 6 2 7 2 3" xfId="24312"/>
    <cellStyle name="Normal 7 6 2 7 3" xfId="24313"/>
    <cellStyle name="Normal 7 6 2 7 3 2" xfId="32925"/>
    <cellStyle name="Normal 7 6 2 7 4" xfId="24314"/>
    <cellStyle name="Normal 7 6 2 7 5" xfId="24315"/>
    <cellStyle name="Normal 7 6 2 8" xfId="24316"/>
    <cellStyle name="Normal 7 6 2 8 2" xfId="24317"/>
    <cellStyle name="Normal 7 6 2 8 2 2" xfId="24318"/>
    <cellStyle name="Normal 7 6 2 8 2 3" xfId="24319"/>
    <cellStyle name="Normal 7 6 2 8 3" xfId="24320"/>
    <cellStyle name="Normal 7 6 2 8 3 2" xfId="32926"/>
    <cellStyle name="Normal 7 6 2 8 4" xfId="24321"/>
    <cellStyle name="Normal 7 6 2 8 5" xfId="24322"/>
    <cellStyle name="Normal 7 6 2 9" xfId="24323"/>
    <cellStyle name="Normal 7 6 2 9 2" xfId="24324"/>
    <cellStyle name="Normal 7 6 2 9 2 2" xfId="24325"/>
    <cellStyle name="Normal 7 6 2 9 2 3" xfId="24326"/>
    <cellStyle name="Normal 7 6 2 9 3" xfId="24327"/>
    <cellStyle name="Normal 7 6 2 9 3 2" xfId="32927"/>
    <cellStyle name="Normal 7 6 2 9 4" xfId="24328"/>
    <cellStyle name="Normal 7 6 2 9 5" xfId="24329"/>
    <cellStyle name="Normal 7 6 20" xfId="24330"/>
    <cellStyle name="Normal 7 6 20 2" xfId="24331"/>
    <cellStyle name="Normal 7 6 20 2 2" xfId="24332"/>
    <cellStyle name="Normal 7 6 20 2 2 2" xfId="24333"/>
    <cellStyle name="Normal 7 6 20 2 2 3" xfId="24334"/>
    <cellStyle name="Normal 7 6 20 2 3" xfId="24335"/>
    <cellStyle name="Normal 7 6 20 2 3 2" xfId="32929"/>
    <cellStyle name="Normal 7 6 20 2 4" xfId="24336"/>
    <cellStyle name="Normal 7 6 20 2 5" xfId="24337"/>
    <cellStyle name="Normal 7 6 20 3" xfId="24338"/>
    <cellStyle name="Normal 7 6 20 3 2" xfId="24339"/>
    <cellStyle name="Normal 7 6 20 3 3" xfId="24340"/>
    <cellStyle name="Normal 7 6 20 4" xfId="24341"/>
    <cellStyle name="Normal 7 6 20 4 2" xfId="32928"/>
    <cellStyle name="Normal 7 6 20 5" xfId="24342"/>
    <cellStyle name="Normal 7 6 20 6" xfId="24343"/>
    <cellStyle name="Normal 7 6 21" xfId="24344"/>
    <cellStyle name="Normal 7 6 21 2" xfId="24345"/>
    <cellStyle name="Normal 7 6 21 2 2" xfId="24346"/>
    <cellStyle name="Normal 7 6 21 2 2 2" xfId="24347"/>
    <cellStyle name="Normal 7 6 21 2 2 3" xfId="24348"/>
    <cellStyle name="Normal 7 6 21 2 3" xfId="24349"/>
    <cellStyle name="Normal 7 6 21 2 3 2" xfId="32931"/>
    <cellStyle name="Normal 7 6 21 2 4" xfId="24350"/>
    <cellStyle name="Normal 7 6 21 2 5" xfId="24351"/>
    <cellStyle name="Normal 7 6 21 3" xfId="24352"/>
    <cellStyle name="Normal 7 6 21 3 2" xfId="24353"/>
    <cellStyle name="Normal 7 6 21 3 3" xfId="24354"/>
    <cellStyle name="Normal 7 6 21 4" xfId="24355"/>
    <cellStyle name="Normal 7 6 21 4 2" xfId="32930"/>
    <cellStyle name="Normal 7 6 21 5" xfId="24356"/>
    <cellStyle name="Normal 7 6 21 6" xfId="24357"/>
    <cellStyle name="Normal 7 6 22" xfId="24358"/>
    <cellStyle name="Normal 7 6 22 2" xfId="24359"/>
    <cellStyle name="Normal 7 6 22 2 2" xfId="24360"/>
    <cellStyle name="Normal 7 6 22 2 2 2" xfId="24361"/>
    <cellStyle name="Normal 7 6 22 2 2 3" xfId="24362"/>
    <cellStyle name="Normal 7 6 22 2 3" xfId="24363"/>
    <cellStyle name="Normal 7 6 22 2 3 2" xfId="32933"/>
    <cellStyle name="Normal 7 6 22 2 4" xfId="24364"/>
    <cellStyle name="Normal 7 6 22 2 5" xfId="24365"/>
    <cellStyle name="Normal 7 6 22 3" xfId="24366"/>
    <cellStyle name="Normal 7 6 22 3 2" xfId="24367"/>
    <cellStyle name="Normal 7 6 22 3 3" xfId="24368"/>
    <cellStyle name="Normal 7 6 22 4" xfId="24369"/>
    <cellStyle name="Normal 7 6 22 4 2" xfId="32932"/>
    <cellStyle name="Normal 7 6 22 5" xfId="24370"/>
    <cellStyle name="Normal 7 6 22 6" xfId="24371"/>
    <cellStyle name="Normal 7 6 23" xfId="24372"/>
    <cellStyle name="Normal 7 6 23 2" xfId="24373"/>
    <cellStyle name="Normal 7 6 23 3" xfId="24374"/>
    <cellStyle name="Normal 7 6 24" xfId="24375"/>
    <cellStyle name="Normal 7 6 24 2" xfId="24376"/>
    <cellStyle name="Normal 7 6 24 2 2" xfId="24377"/>
    <cellStyle name="Normal 7 6 24 2 3" xfId="24378"/>
    <cellStyle name="Normal 7 6 24 3" xfId="24379"/>
    <cellStyle name="Normal 7 6 24 3 2" xfId="34047"/>
    <cellStyle name="Normal 7 6 24 4" xfId="24380"/>
    <cellStyle name="Normal 7 6 24 5" xfId="24381"/>
    <cellStyle name="Normal 7 6 25" xfId="24382"/>
    <cellStyle name="Normal 7 6 25 2" xfId="32888"/>
    <cellStyle name="Normal 7 6 26" xfId="24383"/>
    <cellStyle name="Normal 7 6 27" xfId="24384"/>
    <cellStyle name="Normal 7 6 28" xfId="24385"/>
    <cellStyle name="Normal 7 6 3" xfId="24386"/>
    <cellStyle name="Normal 7 6 3 2" xfId="24387"/>
    <cellStyle name="Normal 7 6 3 2 2" xfId="24388"/>
    <cellStyle name="Normal 7 6 3 2 2 2" xfId="24389"/>
    <cellStyle name="Normal 7 6 3 2 2 3" xfId="24390"/>
    <cellStyle name="Normal 7 6 3 2 3" xfId="24391"/>
    <cellStyle name="Normal 7 6 3 2 4" xfId="24392"/>
    <cellStyle name="Normal 7 6 3 2 5" xfId="24393"/>
    <cellStyle name="Normal 7 6 3 3" xfId="24394"/>
    <cellStyle name="Normal 7 6 3 3 2" xfId="24395"/>
    <cellStyle name="Normal 7 6 3 3 2 2" xfId="24396"/>
    <cellStyle name="Normal 7 6 3 3 2 3" xfId="24397"/>
    <cellStyle name="Normal 7 6 3 3 3" xfId="24398"/>
    <cellStyle name="Normal 7 6 3 3 3 2" xfId="34959"/>
    <cellStyle name="Normal 7 6 3 3 4" xfId="24399"/>
    <cellStyle name="Normal 7 6 3 3 5" xfId="24400"/>
    <cellStyle name="Normal 7 6 3 4" xfId="24401"/>
    <cellStyle name="Normal 7 6 3 4 2" xfId="24402"/>
    <cellStyle name="Normal 7 6 3 4 3" xfId="24403"/>
    <cellStyle name="Normal 7 6 3 5" xfId="24404"/>
    <cellStyle name="Normal 7 6 3 5 2" xfId="32934"/>
    <cellStyle name="Normal 7 6 3 6" xfId="24405"/>
    <cellStyle name="Normal 7 6 3 7" xfId="24406"/>
    <cellStyle name="Normal 7 6 4" xfId="24407"/>
    <cellStyle name="Normal 7 6 4 2" xfId="24408"/>
    <cellStyle name="Normal 7 6 4 2 2" xfId="24409"/>
    <cellStyle name="Normal 7 6 4 2 3" xfId="24410"/>
    <cellStyle name="Normal 7 6 4 3" xfId="24411"/>
    <cellStyle name="Normal 7 6 4 3 2" xfId="32935"/>
    <cellStyle name="Normal 7 6 4 4" xfId="24412"/>
    <cellStyle name="Normal 7 6 4 5" xfId="24413"/>
    <cellStyle name="Normal 7 6 5" xfId="24414"/>
    <cellStyle name="Normal 7 6 5 2" xfId="24415"/>
    <cellStyle name="Normal 7 6 5 2 2" xfId="24416"/>
    <cellStyle name="Normal 7 6 5 2 3" xfId="24417"/>
    <cellStyle name="Normal 7 6 5 3" xfId="24418"/>
    <cellStyle name="Normal 7 6 5 3 2" xfId="32936"/>
    <cellStyle name="Normal 7 6 5 4" xfId="24419"/>
    <cellStyle name="Normal 7 6 5 5" xfId="24420"/>
    <cellStyle name="Normal 7 6 6" xfId="24421"/>
    <cellStyle name="Normal 7 6 6 2" xfId="24422"/>
    <cellStyle name="Normal 7 6 6 2 2" xfId="24423"/>
    <cellStyle name="Normal 7 6 6 2 3" xfId="24424"/>
    <cellStyle name="Normal 7 6 6 3" xfId="24425"/>
    <cellStyle name="Normal 7 6 6 3 2" xfId="32937"/>
    <cellStyle name="Normal 7 6 6 4" xfId="24426"/>
    <cellStyle name="Normal 7 6 6 5" xfId="24427"/>
    <cellStyle name="Normal 7 6 7" xfId="24428"/>
    <cellStyle name="Normal 7 6 7 2" xfId="24429"/>
    <cellStyle name="Normal 7 6 7 2 2" xfId="24430"/>
    <cellStyle name="Normal 7 6 7 2 3" xfId="24431"/>
    <cellStyle name="Normal 7 6 7 3" xfId="24432"/>
    <cellStyle name="Normal 7 6 7 3 2" xfId="32938"/>
    <cellStyle name="Normal 7 6 7 4" xfId="24433"/>
    <cellStyle name="Normal 7 6 7 5" xfId="24434"/>
    <cellStyle name="Normal 7 6 8" xfId="24435"/>
    <cellStyle name="Normal 7 6 8 2" xfId="24436"/>
    <cellStyle name="Normal 7 6 8 2 2" xfId="24437"/>
    <cellStyle name="Normal 7 6 8 2 2 2" xfId="24438"/>
    <cellStyle name="Normal 7 6 8 2 2 3" xfId="24439"/>
    <cellStyle name="Normal 7 6 8 2 3" xfId="24440"/>
    <cellStyle name="Normal 7 6 8 2 3 2" xfId="32940"/>
    <cellStyle name="Normal 7 6 8 2 4" xfId="24441"/>
    <cellStyle name="Normal 7 6 8 2 5" xfId="24442"/>
    <cellStyle name="Normal 7 6 8 3" xfId="24443"/>
    <cellStyle name="Normal 7 6 8 3 2" xfId="24444"/>
    <cellStyle name="Normal 7 6 8 3 3" xfId="24445"/>
    <cellStyle name="Normal 7 6 8 4" xfId="24446"/>
    <cellStyle name="Normal 7 6 8 4 2" xfId="32939"/>
    <cellStyle name="Normal 7 6 8 5" xfId="24447"/>
    <cellStyle name="Normal 7 6 8 6" xfId="24448"/>
    <cellStyle name="Normal 7 6 9" xfId="24449"/>
    <cellStyle name="Normal 7 6 9 2" xfId="24450"/>
    <cellStyle name="Normal 7 6 9 2 2" xfId="24451"/>
    <cellStyle name="Normal 7 6 9 2 2 2" xfId="24452"/>
    <cellStyle name="Normal 7 6 9 2 2 3" xfId="24453"/>
    <cellStyle name="Normal 7 6 9 2 3" xfId="24454"/>
    <cellStyle name="Normal 7 6 9 2 3 2" xfId="32942"/>
    <cellStyle name="Normal 7 6 9 2 4" xfId="24455"/>
    <cellStyle name="Normal 7 6 9 2 5" xfId="24456"/>
    <cellStyle name="Normal 7 6 9 3" xfId="24457"/>
    <cellStyle name="Normal 7 6 9 3 2" xfId="24458"/>
    <cellStyle name="Normal 7 6 9 3 3" xfId="24459"/>
    <cellStyle name="Normal 7 6 9 4" xfId="24460"/>
    <cellStyle name="Normal 7 6 9 4 2" xfId="32941"/>
    <cellStyle name="Normal 7 6 9 5" xfId="24461"/>
    <cellStyle name="Normal 7 6 9 6" xfId="24462"/>
    <cellStyle name="Normal 7 7" xfId="24463"/>
    <cellStyle name="Normal 7 7 10" xfId="24464"/>
    <cellStyle name="Normal 7 7 2" xfId="24465"/>
    <cellStyle name="Normal 7 7 2 2" xfId="24466"/>
    <cellStyle name="Normal 7 7 2 2 2" xfId="24467"/>
    <cellStyle name="Normal 7 7 2 2 2 2" xfId="24468"/>
    <cellStyle name="Normal 7 7 2 2 2 3" xfId="24469"/>
    <cellStyle name="Normal 7 7 2 2 3" xfId="24470"/>
    <cellStyle name="Normal 7 7 2 2 3 2" xfId="34744"/>
    <cellStyle name="Normal 7 7 2 2 4" xfId="24471"/>
    <cellStyle name="Normal 7 7 2 2 5" xfId="24472"/>
    <cellStyle name="Normal 7 7 2 3" xfId="24473"/>
    <cellStyle name="Normal 7 7 2 3 2" xfId="24474"/>
    <cellStyle name="Normal 7 7 2 3 3" xfId="24475"/>
    <cellStyle name="Normal 7 7 2 4" xfId="24476"/>
    <cellStyle name="Normal 7 7 2 4 2" xfId="33791"/>
    <cellStyle name="Normal 7 7 2 5" xfId="24477"/>
    <cellStyle name="Normal 7 7 2 6" xfId="24478"/>
    <cellStyle name="Normal 7 7 3" xfId="24479"/>
    <cellStyle name="Normal 7 7 3 2" xfId="24480"/>
    <cellStyle name="Normal 7 7 3 2 2" xfId="24481"/>
    <cellStyle name="Normal 7 7 3 2 3" xfId="24482"/>
    <cellStyle name="Normal 7 7 3 3" xfId="24483"/>
    <cellStyle name="Normal 7 7 3 4" xfId="24484"/>
    <cellStyle name="Normal 7 7 3 5" xfId="24485"/>
    <cellStyle name="Normal 7 7 4" xfId="24486"/>
    <cellStyle name="Normal 7 7 4 2" xfId="24487"/>
    <cellStyle name="Normal 7 7 4 2 2" xfId="24488"/>
    <cellStyle name="Normal 7 7 4 2 3" xfId="24489"/>
    <cellStyle name="Normal 7 7 4 3" xfId="24490"/>
    <cellStyle name="Normal 7 7 4 3 2" xfId="34845"/>
    <cellStyle name="Normal 7 7 4 4" xfId="24491"/>
    <cellStyle name="Normal 7 7 4 5" xfId="24492"/>
    <cellStyle name="Normal 7 7 5" xfId="24493"/>
    <cellStyle name="Normal 7 7 5 2" xfId="24494"/>
    <cellStyle name="Normal 7 7 5 2 2" xfId="24495"/>
    <cellStyle name="Normal 7 7 5 2 3" xfId="24496"/>
    <cellStyle name="Normal 7 7 5 3" xfId="24497"/>
    <cellStyle name="Normal 7 7 5 3 2" xfId="35335"/>
    <cellStyle name="Normal 7 7 5 4" xfId="24498"/>
    <cellStyle name="Normal 7 7 5 5" xfId="24499"/>
    <cellStyle name="Normal 7 7 6" xfId="24500"/>
    <cellStyle name="Normal 7 7 6 2" xfId="24501"/>
    <cellStyle name="Normal 7 7 6 3" xfId="24502"/>
    <cellStyle name="Normal 7 7 7" xfId="24503"/>
    <cellStyle name="Normal 7 7 7 2" xfId="33790"/>
    <cellStyle name="Normal 7 7 8" xfId="24504"/>
    <cellStyle name="Normal 7 7 9" xfId="24505"/>
    <cellStyle name="Normal 7 8" xfId="24506"/>
    <cellStyle name="Normal 7 8 2" xfId="24507"/>
    <cellStyle name="Normal 7 8 2 2" xfId="24508"/>
    <cellStyle name="Normal 7 8 2 2 2" xfId="24509"/>
    <cellStyle name="Normal 7 8 2 2 2 2" xfId="24510"/>
    <cellStyle name="Normal 7 8 2 2 2 3" xfId="24511"/>
    <cellStyle name="Normal 7 8 2 2 3" xfId="24512"/>
    <cellStyle name="Normal 7 8 2 2 3 2" xfId="34395"/>
    <cellStyle name="Normal 7 8 2 2 4" xfId="24513"/>
    <cellStyle name="Normal 7 8 2 2 5" xfId="24514"/>
    <cellStyle name="Normal 7 8 2 3" xfId="24515"/>
    <cellStyle name="Normal 7 8 2 3 2" xfId="24516"/>
    <cellStyle name="Normal 7 8 2 3 3" xfId="24517"/>
    <cellStyle name="Normal 7 8 2 4" xfId="24518"/>
    <cellStyle name="Normal 7 8 2 4 2" xfId="33793"/>
    <cellStyle name="Normal 7 8 2 5" xfId="24519"/>
    <cellStyle name="Normal 7 8 2 6" xfId="24520"/>
    <cellStyle name="Normal 7 8 3" xfId="24521"/>
    <cellStyle name="Normal 7 8 3 2" xfId="24522"/>
    <cellStyle name="Normal 7 8 3 2 2" xfId="24523"/>
    <cellStyle name="Normal 7 8 3 2 3" xfId="24524"/>
    <cellStyle name="Normal 7 8 3 3" xfId="24525"/>
    <cellStyle name="Normal 7 8 3 4" xfId="24526"/>
    <cellStyle name="Normal 7 8 3 5" xfId="24527"/>
    <cellStyle name="Normal 7 8 4" xfId="24528"/>
    <cellStyle name="Normal 7 8 4 2" xfId="24529"/>
    <cellStyle name="Normal 7 8 4 2 2" xfId="24530"/>
    <cellStyle name="Normal 7 8 4 2 3" xfId="24531"/>
    <cellStyle name="Normal 7 8 4 3" xfId="24532"/>
    <cellStyle name="Normal 7 8 4 3 2" xfId="34396"/>
    <cellStyle name="Normal 7 8 4 4" xfId="24533"/>
    <cellStyle name="Normal 7 8 4 5" xfId="24534"/>
    <cellStyle name="Normal 7 8 5" xfId="24535"/>
    <cellStyle name="Normal 7 8 5 2" xfId="24536"/>
    <cellStyle name="Normal 7 8 5 3" xfId="24537"/>
    <cellStyle name="Normal 7 8 6" xfId="24538"/>
    <cellStyle name="Normal 7 8 6 2" xfId="33792"/>
    <cellStyle name="Normal 7 8 7" xfId="24539"/>
    <cellStyle name="Normal 7 8 8" xfId="24540"/>
    <cellStyle name="Normal 7 8 9" xfId="24541"/>
    <cellStyle name="Normal 7 9" xfId="24542"/>
    <cellStyle name="Normal 7 9 2" xfId="24543"/>
    <cellStyle name="Normal 7 9 2 2" xfId="24544"/>
    <cellStyle name="Normal 7 9 2 2 2" xfId="24545"/>
    <cellStyle name="Normal 7 9 2 2 2 2" xfId="24546"/>
    <cellStyle name="Normal 7 9 2 2 2 3" xfId="24547"/>
    <cellStyle name="Normal 7 9 2 2 3" xfId="24548"/>
    <cellStyle name="Normal 7 9 2 2 3 2" xfId="34397"/>
    <cellStyle name="Normal 7 9 2 2 4" xfId="24549"/>
    <cellStyle name="Normal 7 9 2 2 5" xfId="24550"/>
    <cellStyle name="Normal 7 9 2 3" xfId="24551"/>
    <cellStyle name="Normal 7 9 2 3 2" xfId="24552"/>
    <cellStyle name="Normal 7 9 2 3 3" xfId="24553"/>
    <cellStyle name="Normal 7 9 2 4" xfId="24554"/>
    <cellStyle name="Normal 7 9 2 4 2" xfId="33795"/>
    <cellStyle name="Normal 7 9 2 5" xfId="24555"/>
    <cellStyle name="Normal 7 9 2 6" xfId="24556"/>
    <cellStyle name="Normal 7 9 3" xfId="24557"/>
    <cellStyle name="Normal 7 9 3 2" xfId="24558"/>
    <cellStyle name="Normal 7 9 3 2 2" xfId="24559"/>
    <cellStyle name="Normal 7 9 3 2 3" xfId="24560"/>
    <cellStyle name="Normal 7 9 3 3" xfId="24561"/>
    <cellStyle name="Normal 7 9 3 4" xfId="24562"/>
    <cellStyle name="Normal 7 9 3 5" xfId="24563"/>
    <cellStyle name="Normal 7 9 4" xfId="24564"/>
    <cellStyle name="Normal 7 9 4 2" xfId="24565"/>
    <cellStyle name="Normal 7 9 4 2 2" xfId="24566"/>
    <cellStyle name="Normal 7 9 4 2 3" xfId="24567"/>
    <cellStyle name="Normal 7 9 4 3" xfId="24568"/>
    <cellStyle name="Normal 7 9 4 3 2" xfId="34398"/>
    <cellStyle name="Normal 7 9 4 4" xfId="24569"/>
    <cellStyle name="Normal 7 9 4 5" xfId="24570"/>
    <cellStyle name="Normal 7 9 5" xfId="24571"/>
    <cellStyle name="Normal 7 9 5 2" xfId="24572"/>
    <cellStyle name="Normal 7 9 5 3" xfId="24573"/>
    <cellStyle name="Normal 7 9 6" xfId="24574"/>
    <cellStyle name="Normal 7 9 6 2" xfId="33794"/>
    <cellStyle name="Normal 7 9 7" xfId="24575"/>
    <cellStyle name="Normal 7 9 8" xfId="24576"/>
    <cellStyle name="Normal 8" xfId="24577"/>
    <cellStyle name="Normal 8 10" xfId="24578"/>
    <cellStyle name="Normal 8 10 2" xfId="24579"/>
    <cellStyle name="Normal 8 10 2 2" xfId="24580"/>
    <cellStyle name="Normal 8 10 2 2 2" xfId="24581"/>
    <cellStyle name="Normal 8 10 2 2 2 2" xfId="24582"/>
    <cellStyle name="Normal 8 10 2 2 2 2 2" xfId="24583"/>
    <cellStyle name="Normal 8 10 2 2 2 2 3" xfId="24584"/>
    <cellStyle name="Normal 8 10 2 2 2 3" xfId="24585"/>
    <cellStyle name="Normal 8 10 2 2 2 3 2" xfId="34400"/>
    <cellStyle name="Normal 8 10 2 2 2 4" xfId="24586"/>
    <cellStyle name="Normal 8 10 2 2 2 5" xfId="24587"/>
    <cellStyle name="Normal 8 10 2 2 3" xfId="24588"/>
    <cellStyle name="Normal 8 10 2 2 3 2" xfId="24589"/>
    <cellStyle name="Normal 8 10 2 2 3 3" xfId="24590"/>
    <cellStyle name="Normal 8 10 2 2 4" xfId="24591"/>
    <cellStyle name="Normal 8 10 2 2 4 2" xfId="33798"/>
    <cellStyle name="Normal 8 10 2 2 5" xfId="24592"/>
    <cellStyle name="Normal 8 10 2 2 6" xfId="24593"/>
    <cellStyle name="Normal 8 10 2 3" xfId="24594"/>
    <cellStyle name="Normal 8 10 2 3 2" xfId="24595"/>
    <cellStyle name="Normal 8 10 2 3 2 2" xfId="24596"/>
    <cellStyle name="Normal 8 10 2 3 2 3" xfId="24597"/>
    <cellStyle name="Normal 8 10 2 3 3" xfId="24598"/>
    <cellStyle name="Normal 8 10 2 3 3 2" xfId="34401"/>
    <cellStyle name="Normal 8 10 2 3 4" xfId="24599"/>
    <cellStyle name="Normal 8 10 2 3 5" xfId="24600"/>
    <cellStyle name="Normal 8 10 2 4" xfId="24601"/>
    <cellStyle name="Normal 8 10 2 4 2" xfId="24602"/>
    <cellStyle name="Normal 8 10 2 4 3" xfId="24603"/>
    <cellStyle name="Normal 8 10 2 5" xfId="24604"/>
    <cellStyle name="Normal 8 10 2 5 2" xfId="33797"/>
    <cellStyle name="Normal 8 10 2 6" xfId="24605"/>
    <cellStyle name="Normal 8 10 2 7" xfId="24606"/>
    <cellStyle name="Normal 8 10 3" xfId="24607"/>
    <cellStyle name="Normal 8 10 3 2" xfId="24608"/>
    <cellStyle name="Normal 8 10 3 2 2" xfId="24609"/>
    <cellStyle name="Normal 8 10 3 2 2 2" xfId="24610"/>
    <cellStyle name="Normal 8 10 3 2 2 3" xfId="24611"/>
    <cellStyle name="Normal 8 10 3 2 3" xfId="24612"/>
    <cellStyle name="Normal 8 10 3 2 3 2" xfId="34402"/>
    <cellStyle name="Normal 8 10 3 2 4" xfId="24613"/>
    <cellStyle name="Normal 8 10 3 2 5" xfId="24614"/>
    <cellStyle name="Normal 8 10 3 3" xfId="24615"/>
    <cellStyle name="Normal 8 10 3 3 2" xfId="24616"/>
    <cellStyle name="Normal 8 10 3 3 3" xfId="24617"/>
    <cellStyle name="Normal 8 10 3 4" xfId="24618"/>
    <cellStyle name="Normal 8 10 3 4 2" xfId="33799"/>
    <cellStyle name="Normal 8 10 3 5" xfId="24619"/>
    <cellStyle name="Normal 8 10 3 6" xfId="24620"/>
    <cellStyle name="Normal 8 10 4" xfId="24621"/>
    <cellStyle name="Normal 8 10 4 2" xfId="24622"/>
    <cellStyle name="Normal 8 10 4 2 2" xfId="24623"/>
    <cellStyle name="Normal 8 10 4 2 3" xfId="24624"/>
    <cellStyle name="Normal 8 10 4 3" xfId="24625"/>
    <cellStyle name="Normal 8 10 4 3 2" xfId="34403"/>
    <cellStyle name="Normal 8 10 4 4" xfId="24626"/>
    <cellStyle name="Normal 8 10 4 5" xfId="24627"/>
    <cellStyle name="Normal 8 10 5" xfId="24628"/>
    <cellStyle name="Normal 8 10 5 2" xfId="24629"/>
    <cellStyle name="Normal 8 10 5 3" xfId="24630"/>
    <cellStyle name="Normal 8 10 6" xfId="24631"/>
    <cellStyle name="Normal 8 10 6 2" xfId="33796"/>
    <cellStyle name="Normal 8 10 7" xfId="24632"/>
    <cellStyle name="Normal 8 10 8" xfId="24633"/>
    <cellStyle name="Normal 8 11" xfId="24634"/>
    <cellStyle name="Normal 8 11 2" xfId="24635"/>
    <cellStyle name="Normal 8 11 2 2" xfId="24636"/>
    <cellStyle name="Normal 8 11 2 2 2" xfId="24637"/>
    <cellStyle name="Normal 8 11 2 2 2 2" xfId="24638"/>
    <cellStyle name="Normal 8 11 2 2 2 2 2" xfId="24639"/>
    <cellStyle name="Normal 8 11 2 2 2 2 3" xfId="24640"/>
    <cellStyle name="Normal 8 11 2 2 2 3" xfId="24641"/>
    <cellStyle name="Normal 8 11 2 2 2 3 2" xfId="34404"/>
    <cellStyle name="Normal 8 11 2 2 2 4" xfId="24642"/>
    <cellStyle name="Normal 8 11 2 2 2 5" xfId="24643"/>
    <cellStyle name="Normal 8 11 2 2 3" xfId="24644"/>
    <cellStyle name="Normal 8 11 2 2 3 2" xfId="24645"/>
    <cellStyle name="Normal 8 11 2 2 3 3" xfId="24646"/>
    <cellStyle name="Normal 8 11 2 2 4" xfId="24647"/>
    <cellStyle name="Normal 8 11 2 2 4 2" xfId="33802"/>
    <cellStyle name="Normal 8 11 2 2 5" xfId="24648"/>
    <cellStyle name="Normal 8 11 2 2 6" xfId="24649"/>
    <cellStyle name="Normal 8 11 2 3" xfId="24650"/>
    <cellStyle name="Normal 8 11 2 3 2" xfId="24651"/>
    <cellStyle name="Normal 8 11 2 3 2 2" xfId="24652"/>
    <cellStyle name="Normal 8 11 2 3 2 3" xfId="24653"/>
    <cellStyle name="Normal 8 11 2 3 3" xfId="24654"/>
    <cellStyle name="Normal 8 11 2 3 3 2" xfId="34405"/>
    <cellStyle name="Normal 8 11 2 3 4" xfId="24655"/>
    <cellStyle name="Normal 8 11 2 3 5" xfId="24656"/>
    <cellStyle name="Normal 8 11 2 4" xfId="24657"/>
    <cellStyle name="Normal 8 11 2 4 2" xfId="24658"/>
    <cellStyle name="Normal 8 11 2 4 3" xfId="24659"/>
    <cellStyle name="Normal 8 11 2 5" xfId="24660"/>
    <cellStyle name="Normal 8 11 2 5 2" xfId="33801"/>
    <cellStyle name="Normal 8 11 2 6" xfId="24661"/>
    <cellStyle name="Normal 8 11 2 7" xfId="24662"/>
    <cellStyle name="Normal 8 11 3" xfId="24663"/>
    <cellStyle name="Normal 8 11 3 2" xfId="24664"/>
    <cellStyle name="Normal 8 11 3 2 2" xfId="24665"/>
    <cellStyle name="Normal 8 11 3 2 2 2" xfId="24666"/>
    <cellStyle name="Normal 8 11 3 2 2 3" xfId="24667"/>
    <cellStyle name="Normal 8 11 3 2 3" xfId="24668"/>
    <cellStyle name="Normal 8 11 3 2 3 2" xfId="34406"/>
    <cellStyle name="Normal 8 11 3 2 4" xfId="24669"/>
    <cellStyle name="Normal 8 11 3 2 5" xfId="24670"/>
    <cellStyle name="Normal 8 11 3 3" xfId="24671"/>
    <cellStyle name="Normal 8 11 3 3 2" xfId="24672"/>
    <cellStyle name="Normal 8 11 3 3 3" xfId="24673"/>
    <cellStyle name="Normal 8 11 3 4" xfId="24674"/>
    <cellStyle name="Normal 8 11 3 4 2" xfId="33803"/>
    <cellStyle name="Normal 8 11 3 5" xfId="24675"/>
    <cellStyle name="Normal 8 11 3 6" xfId="24676"/>
    <cellStyle name="Normal 8 11 4" xfId="24677"/>
    <cellStyle name="Normal 8 11 4 2" xfId="24678"/>
    <cellStyle name="Normal 8 11 4 2 2" xfId="24679"/>
    <cellStyle name="Normal 8 11 4 2 3" xfId="24680"/>
    <cellStyle name="Normal 8 11 4 3" xfId="24681"/>
    <cellStyle name="Normal 8 11 4 3 2" xfId="34407"/>
    <cellStyle name="Normal 8 11 4 4" xfId="24682"/>
    <cellStyle name="Normal 8 11 4 5" xfId="24683"/>
    <cellStyle name="Normal 8 11 5" xfId="24684"/>
    <cellStyle name="Normal 8 11 5 2" xfId="24685"/>
    <cellStyle name="Normal 8 11 5 3" xfId="24686"/>
    <cellStyle name="Normal 8 11 6" xfId="24687"/>
    <cellStyle name="Normal 8 11 6 2" xfId="33800"/>
    <cellStyle name="Normal 8 11 7" xfId="24688"/>
    <cellStyle name="Normal 8 11 8" xfId="24689"/>
    <cellStyle name="Normal 8 12" xfId="24690"/>
    <cellStyle name="Normal 8 12 2" xfId="24691"/>
    <cellStyle name="Normal 8 12 2 2" xfId="24692"/>
    <cellStyle name="Normal 8 12 2 3" xfId="24693"/>
    <cellStyle name="Normal 8 12 3" xfId="24694"/>
    <cellStyle name="Normal 8 12 4" xfId="24695"/>
    <cellStyle name="Normal 8 12 5" xfId="24696"/>
    <cellStyle name="Normal 8 13" xfId="24697"/>
    <cellStyle name="Normal 8 13 2" xfId="24698"/>
    <cellStyle name="Normal 8 13 2 2" xfId="24699"/>
    <cellStyle name="Normal 8 13 2 3" xfId="24700"/>
    <cellStyle name="Normal 8 13 3" xfId="24701"/>
    <cellStyle name="Normal 8 13 4" xfId="24702"/>
    <cellStyle name="Normal 8 13 5" xfId="24703"/>
    <cellStyle name="Normal 8 14" xfId="24704"/>
    <cellStyle name="Normal 8 14 2" xfId="24705"/>
    <cellStyle name="Normal 8 14 2 2" xfId="24706"/>
    <cellStyle name="Normal 8 14 2 3" xfId="24707"/>
    <cellStyle name="Normal 8 14 3" xfId="24708"/>
    <cellStyle name="Normal 8 14 4" xfId="24709"/>
    <cellStyle name="Normal 8 14 5" xfId="24710"/>
    <cellStyle name="Normal 8 15" xfId="24711"/>
    <cellStyle name="Normal 8 15 2" xfId="24712"/>
    <cellStyle name="Normal 8 15 2 2" xfId="24713"/>
    <cellStyle name="Normal 8 15 2 2 2" xfId="24714"/>
    <cellStyle name="Normal 8 15 2 2 3" xfId="24715"/>
    <cellStyle name="Normal 8 15 2 3" xfId="24716"/>
    <cellStyle name="Normal 8 15 2 3 2" xfId="34408"/>
    <cellStyle name="Normal 8 15 2 4" xfId="24717"/>
    <cellStyle name="Normal 8 15 2 5" xfId="24718"/>
    <cellStyle name="Normal 8 15 3" xfId="24719"/>
    <cellStyle name="Normal 8 15 3 2" xfId="24720"/>
    <cellStyle name="Normal 8 15 3 3" xfId="24721"/>
    <cellStyle name="Normal 8 15 4" xfId="24722"/>
    <cellStyle name="Normal 8 15 4 2" xfId="33804"/>
    <cellStyle name="Normal 8 15 5" xfId="24723"/>
    <cellStyle name="Normal 8 15 6" xfId="24724"/>
    <cellStyle name="Normal 8 16" xfId="24725"/>
    <cellStyle name="Normal 8 16 2" xfId="24726"/>
    <cellStyle name="Normal 8 16 2 2" xfId="24727"/>
    <cellStyle name="Normal 8 16 2 2 2" xfId="24728"/>
    <cellStyle name="Normal 8 16 2 2 3" xfId="24729"/>
    <cellStyle name="Normal 8 16 2 3" xfId="24730"/>
    <cellStyle name="Normal 8 16 2 3 2" xfId="34126"/>
    <cellStyle name="Normal 8 16 2 4" xfId="24731"/>
    <cellStyle name="Normal 8 16 2 5" xfId="24732"/>
    <cellStyle name="Normal 8 16 3" xfId="24733"/>
    <cellStyle name="Normal 8 16 3 2" xfId="24734"/>
    <cellStyle name="Normal 8 16 3 3" xfId="24735"/>
    <cellStyle name="Normal 8 16 4" xfId="24736"/>
    <cellStyle name="Normal 8 16 5" xfId="24737"/>
    <cellStyle name="Normal 8 17" xfId="24738"/>
    <cellStyle name="Normal 8 17 10" xfId="24739"/>
    <cellStyle name="Normal 8 17 2" xfId="24740"/>
    <cellStyle name="Normal 8 17 2 2" xfId="24741"/>
    <cellStyle name="Normal 8 17 2 2 2" xfId="24742"/>
    <cellStyle name="Normal 8 17 2 2 2 2" xfId="24743"/>
    <cellStyle name="Normal 8 17 2 2 2 3" xfId="24744"/>
    <cellStyle name="Normal 8 17 2 2 3" xfId="24745"/>
    <cellStyle name="Normal 8 17 2 2 3 2" xfId="34409"/>
    <cellStyle name="Normal 8 17 2 2 4" xfId="24746"/>
    <cellStyle name="Normal 8 17 2 2 5" xfId="24747"/>
    <cellStyle name="Normal 8 17 2 3" xfId="24748"/>
    <cellStyle name="Normal 8 17 2 3 2" xfId="24749"/>
    <cellStyle name="Normal 8 17 2 3 3" xfId="24750"/>
    <cellStyle name="Normal 8 17 2 4" xfId="24751"/>
    <cellStyle name="Normal 8 17 2 4 2" xfId="34169"/>
    <cellStyle name="Normal 8 17 2 5" xfId="24752"/>
    <cellStyle name="Normal 8 17 2 6" xfId="24753"/>
    <cellStyle name="Normal 8 17 3" xfId="24754"/>
    <cellStyle name="Normal 8 17 3 2" xfId="24755"/>
    <cellStyle name="Normal 8 17 3 2 2" xfId="24756"/>
    <cellStyle name="Normal 8 17 3 2 2 2" xfId="24757"/>
    <cellStyle name="Normal 8 17 3 2 2 3" xfId="24758"/>
    <cellStyle name="Normal 8 17 3 2 3" xfId="24759"/>
    <cellStyle name="Normal 8 17 3 2 3 2" xfId="34410"/>
    <cellStyle name="Normal 8 17 3 2 4" xfId="24760"/>
    <cellStyle name="Normal 8 17 3 2 5" xfId="24761"/>
    <cellStyle name="Normal 8 17 3 3" xfId="24762"/>
    <cellStyle name="Normal 8 17 3 3 2" xfId="24763"/>
    <cellStyle name="Normal 8 17 3 3 3" xfId="24764"/>
    <cellStyle name="Normal 8 17 3 4" xfId="24765"/>
    <cellStyle name="Normal 8 17 3 4 2" xfId="34170"/>
    <cellStyle name="Normal 8 17 3 5" xfId="24766"/>
    <cellStyle name="Normal 8 17 3 6" xfId="24767"/>
    <cellStyle name="Normal 8 17 4" xfId="24768"/>
    <cellStyle name="Normal 8 17 4 2" xfId="24769"/>
    <cellStyle name="Normal 8 17 4 2 2" xfId="24770"/>
    <cellStyle name="Normal 8 17 4 2 2 2" xfId="24771"/>
    <cellStyle name="Normal 8 17 4 2 2 3" xfId="24772"/>
    <cellStyle name="Normal 8 17 4 2 3" xfId="24773"/>
    <cellStyle name="Normal 8 17 4 2 3 2" xfId="34484"/>
    <cellStyle name="Normal 8 17 4 2 4" xfId="24774"/>
    <cellStyle name="Normal 8 17 4 2 5" xfId="24775"/>
    <cellStyle name="Normal 8 17 4 3" xfId="24776"/>
    <cellStyle name="Normal 8 17 4 3 2" xfId="24777"/>
    <cellStyle name="Normal 8 17 4 3 3" xfId="24778"/>
    <cellStyle name="Normal 8 17 4 4" xfId="24779"/>
    <cellStyle name="Normal 8 17 4 4 2" xfId="34150"/>
    <cellStyle name="Normal 8 17 4 5" xfId="24780"/>
    <cellStyle name="Normal 8 17 4 6" xfId="24781"/>
    <cellStyle name="Normal 8 17 5" xfId="24782"/>
    <cellStyle name="Normal 8 17 5 2" xfId="24783"/>
    <cellStyle name="Normal 8 17 5 2 2" xfId="24784"/>
    <cellStyle name="Normal 8 17 5 2 3" xfId="24785"/>
    <cellStyle name="Normal 8 17 5 3" xfId="24786"/>
    <cellStyle name="Normal 8 17 5 3 2" xfId="34171"/>
    <cellStyle name="Normal 8 17 5 4" xfId="24787"/>
    <cellStyle name="Normal 8 17 5 5" xfId="24788"/>
    <cellStyle name="Normal 8 17 6" xfId="24789"/>
    <cellStyle name="Normal 8 17 6 2" xfId="24790"/>
    <cellStyle name="Normal 8 17 6 2 2" xfId="24791"/>
    <cellStyle name="Normal 8 17 6 2 3" xfId="24792"/>
    <cellStyle name="Normal 8 17 6 3" xfId="24793"/>
    <cellStyle name="Normal 8 17 6 3 2" xfId="35017"/>
    <cellStyle name="Normal 8 17 6 4" xfId="24794"/>
    <cellStyle name="Normal 8 17 6 5" xfId="24795"/>
    <cellStyle name="Normal 8 17 7" xfId="24796"/>
    <cellStyle name="Normal 8 17 7 2" xfId="24797"/>
    <cellStyle name="Normal 8 17 7 3" xfId="24798"/>
    <cellStyle name="Normal 8 17 8" xfId="24799"/>
    <cellStyle name="Normal 8 17 8 2" xfId="34048"/>
    <cellStyle name="Normal 8 17 9" xfId="24800"/>
    <cellStyle name="Normal 8 18" xfId="24801"/>
    <cellStyle name="Normal 8 18 2" xfId="24802"/>
    <cellStyle name="Normal 8 18 2 2" xfId="24803"/>
    <cellStyle name="Normal 8 18 2 3" xfId="24804"/>
    <cellStyle name="Normal 8 18 3" xfId="24805"/>
    <cellStyle name="Normal 8 18 4" xfId="24806"/>
    <cellStyle name="Normal 8 18 5" xfId="24807"/>
    <cellStyle name="Normal 8 19" xfId="24808"/>
    <cellStyle name="Normal 8 19 2" xfId="24809"/>
    <cellStyle name="Normal 8 19 2 2" xfId="24810"/>
    <cellStyle name="Normal 8 19 2 2 2" xfId="24811"/>
    <cellStyle name="Normal 8 19 2 2 3" xfId="24812"/>
    <cellStyle name="Normal 8 19 2 3" xfId="24813"/>
    <cellStyle name="Normal 8 19 2 3 2" xfId="34411"/>
    <cellStyle name="Normal 8 19 2 4" xfId="24814"/>
    <cellStyle name="Normal 8 19 2 5" xfId="24815"/>
    <cellStyle name="Normal 8 19 3" xfId="24816"/>
    <cellStyle name="Normal 8 19 3 2" xfId="24817"/>
    <cellStyle name="Normal 8 19 3 3" xfId="24818"/>
    <cellStyle name="Normal 8 19 4" xfId="24819"/>
    <cellStyle name="Normal 8 19 4 2" xfId="34149"/>
    <cellStyle name="Normal 8 19 5" xfId="24820"/>
    <cellStyle name="Normal 8 19 6" xfId="24821"/>
    <cellStyle name="Normal 8 2" xfId="24822"/>
    <cellStyle name="Normal 8 2 10" xfId="24823"/>
    <cellStyle name="Normal 8 2 10 2" xfId="24824"/>
    <cellStyle name="Normal 8 2 10 2 2" xfId="24825"/>
    <cellStyle name="Normal 8 2 10 2 2 2" xfId="24826"/>
    <cellStyle name="Normal 8 2 10 2 2 2 2" xfId="24827"/>
    <cellStyle name="Normal 8 2 10 2 2 2 3" xfId="24828"/>
    <cellStyle name="Normal 8 2 10 2 2 3" xfId="24829"/>
    <cellStyle name="Normal 8 2 10 2 2 3 2" xfId="34412"/>
    <cellStyle name="Normal 8 2 10 2 2 4" xfId="24830"/>
    <cellStyle name="Normal 8 2 10 2 2 5" xfId="24831"/>
    <cellStyle name="Normal 8 2 10 2 3" xfId="24832"/>
    <cellStyle name="Normal 8 2 10 2 3 2" xfId="24833"/>
    <cellStyle name="Normal 8 2 10 2 3 3" xfId="24834"/>
    <cellStyle name="Normal 8 2 10 2 4" xfId="24835"/>
    <cellStyle name="Normal 8 2 10 2 4 2" xfId="33806"/>
    <cellStyle name="Normal 8 2 10 2 5" xfId="24836"/>
    <cellStyle name="Normal 8 2 10 2 6" xfId="24837"/>
    <cellStyle name="Normal 8 2 10 3" xfId="24838"/>
    <cellStyle name="Normal 8 2 10 3 2" xfId="24839"/>
    <cellStyle name="Normal 8 2 10 3 2 2" xfId="24840"/>
    <cellStyle name="Normal 8 2 10 3 2 3" xfId="24841"/>
    <cellStyle name="Normal 8 2 10 3 3" xfId="24842"/>
    <cellStyle name="Normal 8 2 10 3 3 2" xfId="34413"/>
    <cellStyle name="Normal 8 2 10 3 4" xfId="24843"/>
    <cellStyle name="Normal 8 2 10 3 5" xfId="24844"/>
    <cellStyle name="Normal 8 2 10 4" xfId="24845"/>
    <cellStyle name="Normal 8 2 10 4 2" xfId="24846"/>
    <cellStyle name="Normal 8 2 10 4 3" xfId="24847"/>
    <cellStyle name="Normal 8 2 10 5" xfId="24848"/>
    <cellStyle name="Normal 8 2 10 5 2" xfId="33805"/>
    <cellStyle name="Normal 8 2 10 6" xfId="24849"/>
    <cellStyle name="Normal 8 2 10 7" xfId="24850"/>
    <cellStyle name="Normal 8 2 11" xfId="24851"/>
    <cellStyle name="Normal 8 2 11 2" xfId="24852"/>
    <cellStyle name="Normal 8 2 11 2 2" xfId="24853"/>
    <cellStyle name="Normal 8 2 11 2 2 2" xfId="24854"/>
    <cellStyle name="Normal 8 2 11 2 2 2 2" xfId="24855"/>
    <cellStyle name="Normal 8 2 11 2 2 2 3" xfId="24856"/>
    <cellStyle name="Normal 8 2 11 2 2 3" xfId="24857"/>
    <cellStyle name="Normal 8 2 11 2 2 3 2" xfId="34414"/>
    <cellStyle name="Normal 8 2 11 2 2 4" xfId="24858"/>
    <cellStyle name="Normal 8 2 11 2 2 5" xfId="24859"/>
    <cellStyle name="Normal 8 2 11 2 3" xfId="24860"/>
    <cellStyle name="Normal 8 2 11 2 3 2" xfId="24861"/>
    <cellStyle name="Normal 8 2 11 2 3 3" xfId="24862"/>
    <cellStyle name="Normal 8 2 11 2 4" xfId="24863"/>
    <cellStyle name="Normal 8 2 11 2 4 2" xfId="33808"/>
    <cellStyle name="Normal 8 2 11 2 5" xfId="24864"/>
    <cellStyle name="Normal 8 2 11 2 6" xfId="24865"/>
    <cellStyle name="Normal 8 2 11 3" xfId="24866"/>
    <cellStyle name="Normal 8 2 11 3 2" xfId="24867"/>
    <cellStyle name="Normal 8 2 11 3 2 2" xfId="24868"/>
    <cellStyle name="Normal 8 2 11 3 2 3" xfId="24869"/>
    <cellStyle name="Normal 8 2 11 3 3" xfId="24870"/>
    <cellStyle name="Normal 8 2 11 3 3 2" xfId="34745"/>
    <cellStyle name="Normal 8 2 11 3 4" xfId="24871"/>
    <cellStyle name="Normal 8 2 11 3 5" xfId="24872"/>
    <cellStyle name="Normal 8 2 11 4" xfId="24873"/>
    <cellStyle name="Normal 8 2 11 4 2" xfId="24874"/>
    <cellStyle name="Normal 8 2 11 4 3" xfId="24875"/>
    <cellStyle name="Normal 8 2 11 5" xfId="24876"/>
    <cellStyle name="Normal 8 2 11 5 2" xfId="33807"/>
    <cellStyle name="Normal 8 2 11 6" xfId="24877"/>
    <cellStyle name="Normal 8 2 11 7" xfId="24878"/>
    <cellStyle name="Normal 8 2 12" xfId="24879"/>
    <cellStyle name="Normal 8 2 12 2" xfId="24880"/>
    <cellStyle name="Normal 8 2 12 2 2" xfId="24881"/>
    <cellStyle name="Normal 8 2 12 2 2 2" xfId="24882"/>
    <cellStyle name="Normal 8 2 12 2 2 2 2" xfId="24883"/>
    <cellStyle name="Normal 8 2 12 2 2 2 3" xfId="24884"/>
    <cellStyle name="Normal 8 2 12 2 2 3" xfId="24885"/>
    <cellStyle name="Normal 8 2 12 2 2 3 2" xfId="34415"/>
    <cellStyle name="Normal 8 2 12 2 2 4" xfId="24886"/>
    <cellStyle name="Normal 8 2 12 2 2 5" xfId="24887"/>
    <cellStyle name="Normal 8 2 12 2 3" xfId="24888"/>
    <cellStyle name="Normal 8 2 12 2 3 2" xfId="24889"/>
    <cellStyle name="Normal 8 2 12 2 3 3" xfId="24890"/>
    <cellStyle name="Normal 8 2 12 2 4" xfId="24891"/>
    <cellStyle name="Normal 8 2 12 2 4 2" xfId="33810"/>
    <cellStyle name="Normal 8 2 12 2 5" xfId="24892"/>
    <cellStyle name="Normal 8 2 12 2 6" xfId="24893"/>
    <cellStyle name="Normal 8 2 12 3" xfId="24894"/>
    <cellStyle name="Normal 8 2 12 3 2" xfId="24895"/>
    <cellStyle name="Normal 8 2 12 3 2 2" xfId="24896"/>
    <cellStyle name="Normal 8 2 12 3 2 3" xfId="24897"/>
    <cellStyle name="Normal 8 2 12 3 3" xfId="24898"/>
    <cellStyle name="Normal 8 2 12 3 3 2" xfId="34416"/>
    <cellStyle name="Normal 8 2 12 3 4" xfId="24899"/>
    <cellStyle name="Normal 8 2 12 3 5" xfId="24900"/>
    <cellStyle name="Normal 8 2 12 4" xfId="24901"/>
    <cellStyle name="Normal 8 2 12 4 2" xfId="24902"/>
    <cellStyle name="Normal 8 2 12 4 3" xfId="24903"/>
    <cellStyle name="Normal 8 2 12 5" xfId="24904"/>
    <cellStyle name="Normal 8 2 12 5 2" xfId="33809"/>
    <cellStyle name="Normal 8 2 12 6" xfId="24905"/>
    <cellStyle name="Normal 8 2 12 7" xfId="24906"/>
    <cellStyle name="Normal 8 2 13" xfId="24907"/>
    <cellStyle name="Normal 8 2 13 2" xfId="24908"/>
    <cellStyle name="Normal 8 2 13 2 2" xfId="24909"/>
    <cellStyle name="Normal 8 2 13 2 2 2" xfId="24910"/>
    <cellStyle name="Normal 8 2 13 2 2 2 2" xfId="24911"/>
    <cellStyle name="Normal 8 2 13 2 2 2 3" xfId="24912"/>
    <cellStyle name="Normal 8 2 13 2 2 3" xfId="24913"/>
    <cellStyle name="Normal 8 2 13 2 2 3 2" xfId="34417"/>
    <cellStyle name="Normal 8 2 13 2 2 4" xfId="24914"/>
    <cellStyle name="Normal 8 2 13 2 2 5" xfId="24915"/>
    <cellStyle name="Normal 8 2 13 2 3" xfId="24916"/>
    <cellStyle name="Normal 8 2 13 2 3 2" xfId="24917"/>
    <cellStyle name="Normal 8 2 13 2 3 3" xfId="24918"/>
    <cellStyle name="Normal 8 2 13 2 4" xfId="24919"/>
    <cellStyle name="Normal 8 2 13 2 4 2" xfId="33812"/>
    <cellStyle name="Normal 8 2 13 2 5" xfId="24920"/>
    <cellStyle name="Normal 8 2 13 2 6" xfId="24921"/>
    <cellStyle name="Normal 8 2 13 3" xfId="24922"/>
    <cellStyle name="Normal 8 2 13 3 2" xfId="24923"/>
    <cellStyle name="Normal 8 2 13 3 2 2" xfId="24924"/>
    <cellStyle name="Normal 8 2 13 3 2 3" xfId="24925"/>
    <cellStyle name="Normal 8 2 13 3 3" xfId="24926"/>
    <cellStyle name="Normal 8 2 13 3 3 2" xfId="34418"/>
    <cellStyle name="Normal 8 2 13 3 4" xfId="24927"/>
    <cellStyle name="Normal 8 2 13 3 5" xfId="24928"/>
    <cellStyle name="Normal 8 2 13 4" xfId="24929"/>
    <cellStyle name="Normal 8 2 13 4 2" xfId="24930"/>
    <cellStyle name="Normal 8 2 13 4 3" xfId="24931"/>
    <cellStyle name="Normal 8 2 13 5" xfId="24932"/>
    <cellStyle name="Normal 8 2 13 5 2" xfId="33811"/>
    <cellStyle name="Normal 8 2 13 6" xfId="24933"/>
    <cellStyle name="Normal 8 2 13 7" xfId="24934"/>
    <cellStyle name="Normal 8 2 14" xfId="24935"/>
    <cellStyle name="Normal 8 2 14 2" xfId="24936"/>
    <cellStyle name="Normal 8 2 14 2 2" xfId="24937"/>
    <cellStyle name="Normal 8 2 14 2 2 2" xfId="24938"/>
    <cellStyle name="Normal 8 2 14 2 2 3" xfId="24939"/>
    <cellStyle name="Normal 8 2 14 2 3" xfId="24940"/>
    <cellStyle name="Normal 8 2 14 2 3 2" xfId="34746"/>
    <cellStyle name="Normal 8 2 14 2 4" xfId="24941"/>
    <cellStyle name="Normal 8 2 14 2 5" xfId="24942"/>
    <cellStyle name="Normal 8 2 14 3" xfId="24943"/>
    <cellStyle name="Normal 8 2 14 3 2" xfId="24944"/>
    <cellStyle name="Normal 8 2 14 3 3" xfId="24945"/>
    <cellStyle name="Normal 8 2 14 4" xfId="24946"/>
    <cellStyle name="Normal 8 2 14 4 2" xfId="33813"/>
    <cellStyle name="Normal 8 2 14 5" xfId="24947"/>
    <cellStyle name="Normal 8 2 14 6" xfId="24948"/>
    <cellStyle name="Normal 8 2 15" xfId="24949"/>
    <cellStyle name="Normal 8 2 15 2" xfId="24950"/>
    <cellStyle name="Normal 8 2 15 2 2" xfId="24951"/>
    <cellStyle name="Normal 8 2 15 2 2 2" xfId="24952"/>
    <cellStyle name="Normal 8 2 15 2 2 3" xfId="24953"/>
    <cellStyle name="Normal 8 2 15 2 3" xfId="24954"/>
    <cellStyle name="Normal 8 2 15 2 3 2" xfId="34747"/>
    <cellStyle name="Normal 8 2 15 2 4" xfId="24955"/>
    <cellStyle name="Normal 8 2 15 2 5" xfId="24956"/>
    <cellStyle name="Normal 8 2 15 3" xfId="24957"/>
    <cellStyle name="Normal 8 2 15 3 2" xfId="24958"/>
    <cellStyle name="Normal 8 2 15 3 3" xfId="24959"/>
    <cellStyle name="Normal 8 2 15 4" xfId="24960"/>
    <cellStyle name="Normal 8 2 15 4 2" xfId="33814"/>
    <cellStyle name="Normal 8 2 15 5" xfId="24961"/>
    <cellStyle name="Normal 8 2 15 6" xfId="24962"/>
    <cellStyle name="Normal 8 2 16" xfId="24963"/>
    <cellStyle name="Normal 8 2 16 2" xfId="24964"/>
    <cellStyle name="Normal 8 2 16 2 2" xfId="24965"/>
    <cellStyle name="Normal 8 2 16 2 2 2" xfId="24966"/>
    <cellStyle name="Normal 8 2 16 2 2 3" xfId="24967"/>
    <cellStyle name="Normal 8 2 16 2 3" xfId="24968"/>
    <cellStyle name="Normal 8 2 16 2 3 2" xfId="34748"/>
    <cellStyle name="Normal 8 2 16 2 4" xfId="24969"/>
    <cellStyle name="Normal 8 2 16 2 5" xfId="24970"/>
    <cellStyle name="Normal 8 2 16 3" xfId="24971"/>
    <cellStyle name="Normal 8 2 16 3 2" xfId="24972"/>
    <cellStyle name="Normal 8 2 16 3 3" xfId="24973"/>
    <cellStyle name="Normal 8 2 16 4" xfId="24974"/>
    <cellStyle name="Normal 8 2 16 4 2" xfId="33815"/>
    <cellStyle name="Normal 8 2 16 5" xfId="24975"/>
    <cellStyle name="Normal 8 2 16 6" xfId="24976"/>
    <cellStyle name="Normal 8 2 17" xfId="24977"/>
    <cellStyle name="Normal 8 2 17 2" xfId="24978"/>
    <cellStyle name="Normal 8 2 17 2 2" xfId="24979"/>
    <cellStyle name="Normal 8 2 17 2 2 2" xfId="24980"/>
    <cellStyle name="Normal 8 2 17 2 2 3" xfId="24981"/>
    <cellStyle name="Normal 8 2 17 2 3" xfId="24982"/>
    <cellStyle name="Normal 8 2 17 2 3 2" xfId="34749"/>
    <cellStyle name="Normal 8 2 17 2 4" xfId="24983"/>
    <cellStyle name="Normal 8 2 17 2 5" xfId="24984"/>
    <cellStyle name="Normal 8 2 17 3" xfId="24985"/>
    <cellStyle name="Normal 8 2 17 3 2" xfId="24986"/>
    <cellStyle name="Normal 8 2 17 3 3" xfId="24987"/>
    <cellStyle name="Normal 8 2 17 4" xfId="24988"/>
    <cellStyle name="Normal 8 2 17 4 2" xfId="33816"/>
    <cellStyle name="Normal 8 2 17 5" xfId="24989"/>
    <cellStyle name="Normal 8 2 17 6" xfId="24990"/>
    <cellStyle name="Normal 8 2 18" xfId="24991"/>
    <cellStyle name="Normal 8 2 18 2" xfId="24992"/>
    <cellStyle name="Normal 8 2 18 2 2" xfId="24993"/>
    <cellStyle name="Normal 8 2 18 2 2 2" xfId="24994"/>
    <cellStyle name="Normal 8 2 18 2 2 3" xfId="24995"/>
    <cellStyle name="Normal 8 2 18 2 3" xfId="24996"/>
    <cellStyle name="Normal 8 2 18 2 3 2" xfId="34419"/>
    <cellStyle name="Normal 8 2 18 2 4" xfId="24997"/>
    <cellStyle name="Normal 8 2 18 2 5" xfId="24998"/>
    <cellStyle name="Normal 8 2 18 3" xfId="24999"/>
    <cellStyle name="Normal 8 2 18 3 2" xfId="25000"/>
    <cellStyle name="Normal 8 2 18 3 3" xfId="25001"/>
    <cellStyle name="Normal 8 2 18 4" xfId="25002"/>
    <cellStyle name="Normal 8 2 18 4 2" xfId="33817"/>
    <cellStyle name="Normal 8 2 18 5" xfId="25003"/>
    <cellStyle name="Normal 8 2 18 6" xfId="25004"/>
    <cellStyle name="Normal 8 2 19" xfId="25005"/>
    <cellStyle name="Normal 8 2 19 2" xfId="25006"/>
    <cellStyle name="Normal 8 2 19 2 2" xfId="25007"/>
    <cellStyle name="Normal 8 2 19 2 2 2" xfId="25008"/>
    <cellStyle name="Normal 8 2 19 2 2 3" xfId="25009"/>
    <cellStyle name="Normal 8 2 19 2 3" xfId="25010"/>
    <cellStyle name="Normal 8 2 19 2 3 2" xfId="34750"/>
    <cellStyle name="Normal 8 2 19 2 4" xfId="25011"/>
    <cellStyle name="Normal 8 2 19 2 5" xfId="25012"/>
    <cellStyle name="Normal 8 2 19 3" xfId="25013"/>
    <cellStyle name="Normal 8 2 19 3 2" xfId="25014"/>
    <cellStyle name="Normal 8 2 19 3 3" xfId="25015"/>
    <cellStyle name="Normal 8 2 19 4" xfId="25016"/>
    <cellStyle name="Normal 8 2 19 4 2" xfId="33818"/>
    <cellStyle name="Normal 8 2 19 5" xfId="25017"/>
    <cellStyle name="Normal 8 2 19 6" xfId="25018"/>
    <cellStyle name="Normal 8 2 2" xfId="25019"/>
    <cellStyle name="Normal 8 2 2 10" xfId="25020"/>
    <cellStyle name="Normal 8 2 2 11" xfId="25021"/>
    <cellStyle name="Normal 8 2 2 2" xfId="25022"/>
    <cellStyle name="Normal 8 2 2 2 2" xfId="25023"/>
    <cellStyle name="Normal 8 2 2 2 2 2" xfId="25024"/>
    <cellStyle name="Normal 8 2 2 2 2 2 2" xfId="25025"/>
    <cellStyle name="Normal 8 2 2 2 2 2 2 2" xfId="25026"/>
    <cellStyle name="Normal 8 2 2 2 2 2 2 3" xfId="25027"/>
    <cellStyle name="Normal 8 2 2 2 2 2 3" xfId="25028"/>
    <cellStyle name="Normal 8 2 2 2 2 2 3 2" xfId="34751"/>
    <cellStyle name="Normal 8 2 2 2 2 2 4" xfId="25029"/>
    <cellStyle name="Normal 8 2 2 2 2 2 5" xfId="25030"/>
    <cellStyle name="Normal 8 2 2 2 2 3" xfId="25031"/>
    <cellStyle name="Normal 8 2 2 2 2 3 2" xfId="25032"/>
    <cellStyle name="Normal 8 2 2 2 2 3 3" xfId="25033"/>
    <cellStyle name="Normal 8 2 2 2 2 4" xfId="25034"/>
    <cellStyle name="Normal 8 2 2 2 2 4 2" xfId="33821"/>
    <cellStyle name="Normal 8 2 2 2 2 5" xfId="25035"/>
    <cellStyle name="Normal 8 2 2 2 2 6" xfId="25036"/>
    <cellStyle name="Normal 8 2 2 2 3" xfId="25037"/>
    <cellStyle name="Normal 8 2 2 2 3 2" xfId="25038"/>
    <cellStyle name="Normal 8 2 2 2 3 2 2" xfId="25039"/>
    <cellStyle name="Normal 8 2 2 2 3 2 3" xfId="25040"/>
    <cellStyle name="Normal 8 2 2 2 3 3" xfId="25041"/>
    <cellStyle name="Normal 8 2 2 2 3 3 2" xfId="34752"/>
    <cellStyle name="Normal 8 2 2 2 3 4" xfId="25042"/>
    <cellStyle name="Normal 8 2 2 2 3 5" xfId="25043"/>
    <cellStyle name="Normal 8 2 2 2 4" xfId="25044"/>
    <cellStyle name="Normal 8 2 2 2 4 2" xfId="25045"/>
    <cellStyle name="Normal 8 2 2 2 4 2 2" xfId="25046"/>
    <cellStyle name="Normal 8 2 2 2 4 2 3" xfId="25047"/>
    <cellStyle name="Normal 8 2 2 2 4 3" xfId="25048"/>
    <cellStyle name="Normal 8 2 2 2 4 3 2" xfId="35262"/>
    <cellStyle name="Normal 8 2 2 2 4 4" xfId="25049"/>
    <cellStyle name="Normal 8 2 2 2 4 5" xfId="25050"/>
    <cellStyle name="Normal 8 2 2 2 5" xfId="25051"/>
    <cellStyle name="Normal 8 2 2 2 5 2" xfId="25052"/>
    <cellStyle name="Normal 8 2 2 2 5 3" xfId="25053"/>
    <cellStyle name="Normal 8 2 2 2 6" xfId="25054"/>
    <cellStyle name="Normal 8 2 2 2 6 2" xfId="33820"/>
    <cellStyle name="Normal 8 2 2 2 7" xfId="25055"/>
    <cellStyle name="Normal 8 2 2 2 8" xfId="25056"/>
    <cellStyle name="Normal 8 2 2 2 9" xfId="25057"/>
    <cellStyle name="Normal 8 2 2 3" xfId="25058"/>
    <cellStyle name="Normal 8 2 2 3 2" xfId="25059"/>
    <cellStyle name="Normal 8 2 2 3 2 2" xfId="25060"/>
    <cellStyle name="Normal 8 2 2 3 2 2 2" xfId="25061"/>
    <cellStyle name="Normal 8 2 2 3 2 2 3" xfId="25062"/>
    <cellStyle name="Normal 8 2 2 3 2 3" xfId="25063"/>
    <cellStyle name="Normal 8 2 2 3 2 3 2" xfId="34753"/>
    <cellStyle name="Normal 8 2 2 3 2 4" xfId="25064"/>
    <cellStyle name="Normal 8 2 2 3 2 5" xfId="25065"/>
    <cellStyle name="Normal 8 2 2 3 3" xfId="25066"/>
    <cellStyle name="Normal 8 2 2 3 3 2" xfId="25067"/>
    <cellStyle name="Normal 8 2 2 3 3 2 2" xfId="25068"/>
    <cellStyle name="Normal 8 2 2 3 3 2 3" xfId="25069"/>
    <cellStyle name="Normal 8 2 2 3 3 3" xfId="25070"/>
    <cellStyle name="Normal 8 2 2 3 3 3 2" xfId="35052"/>
    <cellStyle name="Normal 8 2 2 3 3 4" xfId="25071"/>
    <cellStyle name="Normal 8 2 2 3 3 5" xfId="25072"/>
    <cellStyle name="Normal 8 2 2 3 4" xfId="25073"/>
    <cellStyle name="Normal 8 2 2 3 4 2" xfId="25074"/>
    <cellStyle name="Normal 8 2 2 3 4 3" xfId="25075"/>
    <cellStyle name="Normal 8 2 2 3 5" xfId="25076"/>
    <cellStyle name="Normal 8 2 2 3 5 2" xfId="33822"/>
    <cellStyle name="Normal 8 2 2 3 6" xfId="25077"/>
    <cellStyle name="Normal 8 2 2 3 7" xfId="25078"/>
    <cellStyle name="Normal 8 2 2 3 8" xfId="25079"/>
    <cellStyle name="Normal 8 2 2 4" xfId="25080"/>
    <cellStyle name="Normal 8 2 2 4 2" xfId="25081"/>
    <cellStyle name="Normal 8 2 2 4 2 2" xfId="25082"/>
    <cellStyle name="Normal 8 2 2 4 2 2 2" xfId="25083"/>
    <cellStyle name="Normal 8 2 2 4 2 2 3" xfId="25084"/>
    <cellStyle name="Normal 8 2 2 4 2 3" xfId="25085"/>
    <cellStyle name="Normal 8 2 2 4 2 3 2" xfId="35009"/>
    <cellStyle name="Normal 8 2 2 4 2 4" xfId="25086"/>
    <cellStyle name="Normal 8 2 2 4 2 5" xfId="25087"/>
    <cellStyle name="Normal 8 2 2 4 3" xfId="25088"/>
    <cellStyle name="Normal 8 2 2 4 3 2" xfId="25089"/>
    <cellStyle name="Normal 8 2 2 4 3 2 2" xfId="25090"/>
    <cellStyle name="Normal 8 2 2 4 3 2 3" xfId="25091"/>
    <cellStyle name="Normal 8 2 2 4 3 3" xfId="25092"/>
    <cellStyle name="Normal 8 2 2 4 3 3 2" xfId="34754"/>
    <cellStyle name="Normal 8 2 2 4 3 4" xfId="25093"/>
    <cellStyle name="Normal 8 2 2 4 3 5" xfId="25094"/>
    <cellStyle name="Normal 8 2 2 4 4" xfId="25095"/>
    <cellStyle name="Normal 8 2 2 4 4 2" xfId="25096"/>
    <cellStyle name="Normal 8 2 2 4 4 3" xfId="25097"/>
    <cellStyle name="Normal 8 2 2 4 5" xfId="25098"/>
    <cellStyle name="Normal 8 2 2 4 5 2" xfId="34002"/>
    <cellStyle name="Normal 8 2 2 4 6" xfId="25099"/>
    <cellStyle name="Normal 8 2 2 4 7" xfId="25100"/>
    <cellStyle name="Normal 8 2 2 4 8" xfId="25101"/>
    <cellStyle name="Normal 8 2 2 5" xfId="25102"/>
    <cellStyle name="Normal 8 2 2 5 2" xfId="25103"/>
    <cellStyle name="Normal 8 2 2 5 2 2" xfId="25104"/>
    <cellStyle name="Normal 8 2 2 5 2 2 2" xfId="25105"/>
    <cellStyle name="Normal 8 2 2 5 2 2 3" xfId="25106"/>
    <cellStyle name="Normal 8 2 2 5 2 3" xfId="25107"/>
    <cellStyle name="Normal 8 2 2 5 2 3 2" xfId="35053"/>
    <cellStyle name="Normal 8 2 2 5 2 4" xfId="25108"/>
    <cellStyle name="Normal 8 2 2 5 2 5" xfId="25109"/>
    <cellStyle name="Normal 8 2 2 5 3" xfId="25110"/>
    <cellStyle name="Normal 8 2 2 5 3 2" xfId="25111"/>
    <cellStyle name="Normal 8 2 2 5 3 3" xfId="25112"/>
    <cellStyle name="Normal 8 2 2 5 4" xfId="25113"/>
    <cellStyle name="Normal 8 2 2 5 4 2" xfId="34098"/>
    <cellStyle name="Normal 8 2 2 5 5" xfId="25114"/>
    <cellStyle name="Normal 8 2 2 5 6" xfId="25115"/>
    <cellStyle name="Normal 8 2 2 5 7" xfId="25116"/>
    <cellStyle name="Normal 8 2 2 6" xfId="25117"/>
    <cellStyle name="Normal 8 2 2 6 2" xfId="25118"/>
    <cellStyle name="Normal 8 2 2 6 2 2" xfId="25119"/>
    <cellStyle name="Normal 8 2 2 6 2 3" xfId="25120"/>
    <cellStyle name="Normal 8 2 2 6 3" xfId="25121"/>
    <cellStyle name="Normal 8 2 2 6 3 2" xfId="35054"/>
    <cellStyle name="Normal 8 2 2 6 4" xfId="25122"/>
    <cellStyle name="Normal 8 2 2 6 5" xfId="25123"/>
    <cellStyle name="Normal 8 2 2 6 6" xfId="25124"/>
    <cellStyle name="Normal 8 2 2 7" xfId="25125"/>
    <cellStyle name="Normal 8 2 2 7 2" xfId="25126"/>
    <cellStyle name="Normal 8 2 2 7 3" xfId="25127"/>
    <cellStyle name="Normal 8 2 2 8" xfId="25128"/>
    <cellStyle name="Normal 8 2 2 8 2" xfId="33819"/>
    <cellStyle name="Normal 8 2 2 9" xfId="25129"/>
    <cellStyle name="Normal 8 2 20" xfId="25130"/>
    <cellStyle name="Normal 8 2 20 2" xfId="25131"/>
    <cellStyle name="Normal 8 2 20 2 2" xfId="25132"/>
    <cellStyle name="Normal 8 2 20 2 2 2" xfId="25133"/>
    <cellStyle name="Normal 8 2 20 2 2 3" xfId="25134"/>
    <cellStyle name="Normal 8 2 20 2 3" xfId="25135"/>
    <cellStyle name="Normal 8 2 20 2 3 2" xfId="34755"/>
    <cellStyle name="Normal 8 2 20 2 4" xfId="25136"/>
    <cellStyle name="Normal 8 2 20 2 5" xfId="25137"/>
    <cellStyle name="Normal 8 2 20 3" xfId="25138"/>
    <cellStyle name="Normal 8 2 20 3 2" xfId="25139"/>
    <cellStyle name="Normal 8 2 20 3 3" xfId="25140"/>
    <cellStyle name="Normal 8 2 20 4" xfId="25141"/>
    <cellStyle name="Normal 8 2 20 4 2" xfId="33823"/>
    <cellStyle name="Normal 8 2 20 5" xfId="25142"/>
    <cellStyle name="Normal 8 2 20 6" xfId="25143"/>
    <cellStyle name="Normal 8 2 21" xfId="25144"/>
    <cellStyle name="Normal 8 2 21 2" xfId="25145"/>
    <cellStyle name="Normal 8 2 21 2 2" xfId="25146"/>
    <cellStyle name="Normal 8 2 21 2 2 2" xfId="25147"/>
    <cellStyle name="Normal 8 2 21 2 2 3" xfId="25148"/>
    <cellStyle name="Normal 8 2 21 2 3" xfId="25149"/>
    <cellStyle name="Normal 8 2 21 2 3 2" xfId="34922"/>
    <cellStyle name="Normal 8 2 21 2 4" xfId="25150"/>
    <cellStyle name="Normal 8 2 21 2 5" xfId="25151"/>
    <cellStyle name="Normal 8 2 21 3" xfId="25152"/>
    <cellStyle name="Normal 8 2 21 3 2" xfId="25153"/>
    <cellStyle name="Normal 8 2 21 3 3" xfId="25154"/>
    <cellStyle name="Normal 8 2 21 4" xfId="25155"/>
    <cellStyle name="Normal 8 2 21 4 2" xfId="33824"/>
    <cellStyle name="Normal 8 2 21 5" xfId="25156"/>
    <cellStyle name="Normal 8 2 21 6" xfId="25157"/>
    <cellStyle name="Normal 8 2 22" xfId="25158"/>
    <cellStyle name="Normal 8 2 22 2" xfId="25159"/>
    <cellStyle name="Normal 8 2 22 2 2" xfId="25160"/>
    <cellStyle name="Normal 8 2 22 2 2 2" xfId="25161"/>
    <cellStyle name="Normal 8 2 22 2 2 3" xfId="25162"/>
    <cellStyle name="Normal 8 2 22 2 3" xfId="25163"/>
    <cellStyle name="Normal 8 2 22 2 3 2" xfId="34933"/>
    <cellStyle name="Normal 8 2 22 2 4" xfId="25164"/>
    <cellStyle name="Normal 8 2 22 2 5" xfId="25165"/>
    <cellStyle name="Normal 8 2 22 3" xfId="25166"/>
    <cellStyle name="Normal 8 2 22 3 2" xfId="25167"/>
    <cellStyle name="Normal 8 2 22 3 3" xfId="25168"/>
    <cellStyle name="Normal 8 2 22 4" xfId="25169"/>
    <cellStyle name="Normal 8 2 22 4 2" xfId="33825"/>
    <cellStyle name="Normal 8 2 22 5" xfId="25170"/>
    <cellStyle name="Normal 8 2 22 6" xfId="25171"/>
    <cellStyle name="Normal 8 2 23" xfId="25172"/>
    <cellStyle name="Normal 8 2 23 2" xfId="25173"/>
    <cellStyle name="Normal 8 2 23 2 2" xfId="25174"/>
    <cellStyle name="Normal 8 2 23 2 3" xfId="25175"/>
    <cellStyle name="Normal 8 2 23 3" xfId="25176"/>
    <cellStyle name="Normal 8 2 23 4" xfId="25177"/>
    <cellStyle name="Normal 8 2 23 5" xfId="25178"/>
    <cellStyle name="Normal 8 2 24" xfId="25179"/>
    <cellStyle name="Normal 8 2 24 2" xfId="25180"/>
    <cellStyle name="Normal 8 2 24 2 2" xfId="25181"/>
    <cellStyle name="Normal 8 2 24 2 2 2" xfId="25182"/>
    <cellStyle name="Normal 8 2 24 2 2 3" xfId="25183"/>
    <cellStyle name="Normal 8 2 24 2 3" xfId="25184"/>
    <cellStyle name="Normal 8 2 24 2 3 2" xfId="35008"/>
    <cellStyle name="Normal 8 2 24 2 4" xfId="25185"/>
    <cellStyle name="Normal 8 2 24 2 5" xfId="25186"/>
    <cellStyle name="Normal 8 2 24 3" xfId="25187"/>
    <cellStyle name="Normal 8 2 24 3 2" xfId="25188"/>
    <cellStyle name="Normal 8 2 24 3 2 2" xfId="25189"/>
    <cellStyle name="Normal 8 2 24 3 2 3" xfId="25190"/>
    <cellStyle name="Normal 8 2 24 3 3" xfId="25191"/>
    <cellStyle name="Normal 8 2 24 3 3 2" xfId="34930"/>
    <cellStyle name="Normal 8 2 24 3 4" xfId="25192"/>
    <cellStyle name="Normal 8 2 24 3 5" xfId="25193"/>
    <cellStyle name="Normal 8 2 24 4" xfId="25194"/>
    <cellStyle name="Normal 8 2 24 4 2" xfId="25195"/>
    <cellStyle name="Normal 8 2 24 4 3" xfId="25196"/>
    <cellStyle name="Normal 8 2 24 5" xfId="25197"/>
    <cellStyle name="Normal 8 2 24 5 2" xfId="34001"/>
    <cellStyle name="Normal 8 2 24 6" xfId="25198"/>
    <cellStyle name="Normal 8 2 24 7" xfId="25199"/>
    <cellStyle name="Normal 8 2 25" xfId="25200"/>
    <cellStyle name="Normal 8 2 25 2" xfId="25201"/>
    <cellStyle name="Normal 8 2 25 2 2" xfId="25202"/>
    <cellStyle name="Normal 8 2 25 2 3" xfId="25203"/>
    <cellStyle name="Normal 8 2 25 3" xfId="25204"/>
    <cellStyle name="Normal 8 2 25 3 2" xfId="34049"/>
    <cellStyle name="Normal 8 2 25 4" xfId="25205"/>
    <cellStyle name="Normal 8 2 25 5" xfId="25206"/>
    <cellStyle name="Normal 8 2 26" xfId="25207"/>
    <cellStyle name="Normal 8 2 26 2" xfId="25208"/>
    <cellStyle name="Normal 8 2 26 3" xfId="25209"/>
    <cellStyle name="Normal 8 2 27" xfId="25210"/>
    <cellStyle name="Normal 8 2 27 2" xfId="32944"/>
    <cellStyle name="Normal 8 2 28" xfId="25211"/>
    <cellStyle name="Normal 8 2 28 2" xfId="25212"/>
    <cellStyle name="Normal 8 2 29" xfId="25213"/>
    <cellStyle name="Normal 8 2 3" xfId="25214"/>
    <cellStyle name="Normal 8 2 3 2" xfId="25215"/>
    <cellStyle name="Normal 8 2 3 2 2" xfId="25216"/>
    <cellStyle name="Normal 8 2 3 2 2 2" xfId="25217"/>
    <cellStyle name="Normal 8 2 3 2 2 2 2" xfId="25218"/>
    <cellStyle name="Normal 8 2 3 2 2 2 2 2" xfId="25219"/>
    <cellStyle name="Normal 8 2 3 2 2 2 2 3" xfId="25220"/>
    <cellStyle name="Normal 8 2 3 2 2 2 3" xfId="25221"/>
    <cellStyle name="Normal 8 2 3 2 2 2 3 2" xfId="34420"/>
    <cellStyle name="Normal 8 2 3 2 2 2 4" xfId="25222"/>
    <cellStyle name="Normal 8 2 3 2 2 2 5" xfId="25223"/>
    <cellStyle name="Normal 8 2 3 2 2 3" xfId="25224"/>
    <cellStyle name="Normal 8 2 3 2 2 3 2" xfId="25225"/>
    <cellStyle name="Normal 8 2 3 2 2 3 3" xfId="25226"/>
    <cellStyle name="Normal 8 2 3 2 2 4" xfId="25227"/>
    <cellStyle name="Normal 8 2 3 2 2 4 2" xfId="33828"/>
    <cellStyle name="Normal 8 2 3 2 2 5" xfId="25228"/>
    <cellStyle name="Normal 8 2 3 2 2 6" xfId="25229"/>
    <cellStyle name="Normal 8 2 3 2 3" xfId="25230"/>
    <cellStyle name="Normal 8 2 3 2 3 2" xfId="25231"/>
    <cellStyle name="Normal 8 2 3 2 3 2 2" xfId="25232"/>
    <cellStyle name="Normal 8 2 3 2 3 2 3" xfId="25233"/>
    <cellStyle name="Normal 8 2 3 2 3 3" xfId="25234"/>
    <cellStyle name="Normal 8 2 3 2 3 3 2" xfId="34756"/>
    <cellStyle name="Normal 8 2 3 2 3 4" xfId="25235"/>
    <cellStyle name="Normal 8 2 3 2 3 5" xfId="25236"/>
    <cellStyle name="Normal 8 2 3 2 4" xfId="25237"/>
    <cellStyle name="Normal 8 2 3 2 4 2" xfId="25238"/>
    <cellStyle name="Normal 8 2 3 2 4 3" xfId="25239"/>
    <cellStyle name="Normal 8 2 3 2 5" xfId="25240"/>
    <cellStyle name="Normal 8 2 3 2 5 2" xfId="33827"/>
    <cellStyle name="Normal 8 2 3 2 6" xfId="25241"/>
    <cellStyle name="Normal 8 2 3 2 7" xfId="25242"/>
    <cellStyle name="Normal 8 2 3 3" xfId="25243"/>
    <cellStyle name="Normal 8 2 3 3 2" xfId="25244"/>
    <cellStyle name="Normal 8 2 3 3 2 2" xfId="25245"/>
    <cellStyle name="Normal 8 2 3 3 2 2 2" xfId="25246"/>
    <cellStyle name="Normal 8 2 3 3 2 2 3" xfId="25247"/>
    <cellStyle name="Normal 8 2 3 3 2 3" xfId="25248"/>
    <cellStyle name="Normal 8 2 3 3 2 3 2" xfId="34757"/>
    <cellStyle name="Normal 8 2 3 3 2 4" xfId="25249"/>
    <cellStyle name="Normal 8 2 3 3 2 5" xfId="25250"/>
    <cellStyle name="Normal 8 2 3 3 3" xfId="25251"/>
    <cellStyle name="Normal 8 2 3 3 3 2" xfId="25252"/>
    <cellStyle name="Normal 8 2 3 3 3 3" xfId="25253"/>
    <cellStyle name="Normal 8 2 3 3 4" xfId="25254"/>
    <cellStyle name="Normal 8 2 3 3 4 2" xfId="33829"/>
    <cellStyle name="Normal 8 2 3 3 5" xfId="25255"/>
    <cellStyle name="Normal 8 2 3 3 6" xfId="25256"/>
    <cellStyle name="Normal 8 2 3 4" xfId="25257"/>
    <cellStyle name="Normal 8 2 3 4 2" xfId="25258"/>
    <cellStyle name="Normal 8 2 3 4 2 2" xfId="25259"/>
    <cellStyle name="Normal 8 2 3 4 2 2 2" xfId="25260"/>
    <cellStyle name="Normal 8 2 3 4 2 2 3" xfId="25261"/>
    <cellStyle name="Normal 8 2 3 4 2 3" xfId="25262"/>
    <cellStyle name="Normal 8 2 3 4 2 3 2" xfId="35022"/>
    <cellStyle name="Normal 8 2 3 4 2 4" xfId="25263"/>
    <cellStyle name="Normal 8 2 3 4 2 5" xfId="25264"/>
    <cellStyle name="Normal 8 2 3 4 3" xfId="25265"/>
    <cellStyle name="Normal 8 2 3 4 3 2" xfId="25266"/>
    <cellStyle name="Normal 8 2 3 4 3 2 2" xfId="25267"/>
    <cellStyle name="Normal 8 2 3 4 3 2 3" xfId="25268"/>
    <cellStyle name="Normal 8 2 3 4 3 3" xfId="25269"/>
    <cellStyle name="Normal 8 2 3 4 3 3 2" xfId="34758"/>
    <cellStyle name="Normal 8 2 3 4 3 4" xfId="25270"/>
    <cellStyle name="Normal 8 2 3 4 3 5" xfId="25271"/>
    <cellStyle name="Normal 8 2 3 4 4" xfId="25272"/>
    <cellStyle name="Normal 8 2 3 4 4 2" xfId="25273"/>
    <cellStyle name="Normal 8 2 3 4 4 3" xfId="25274"/>
    <cellStyle name="Normal 8 2 3 4 5" xfId="25275"/>
    <cellStyle name="Normal 8 2 3 4 5 2" xfId="34105"/>
    <cellStyle name="Normal 8 2 3 4 6" xfId="25276"/>
    <cellStyle name="Normal 8 2 3 4 7" xfId="25277"/>
    <cellStyle name="Normal 8 2 3 5" xfId="25278"/>
    <cellStyle name="Normal 8 2 3 5 2" xfId="25279"/>
    <cellStyle name="Normal 8 2 3 5 3" xfId="25280"/>
    <cellStyle name="Normal 8 2 3 6" xfId="25281"/>
    <cellStyle name="Normal 8 2 3 6 2" xfId="33826"/>
    <cellStyle name="Normal 8 2 3 7" xfId="25282"/>
    <cellStyle name="Normal 8 2 3 8" xfId="25283"/>
    <cellStyle name="Normal 8 2 3 9" xfId="25284"/>
    <cellStyle name="Normal 8 2 4" xfId="25285"/>
    <cellStyle name="Normal 8 2 4 10" xfId="25286"/>
    <cellStyle name="Normal 8 2 4 2" xfId="25287"/>
    <cellStyle name="Normal 8 2 4 2 2" xfId="25288"/>
    <cellStyle name="Normal 8 2 4 2 2 2" xfId="25289"/>
    <cellStyle name="Normal 8 2 4 2 2 2 2" xfId="25290"/>
    <cellStyle name="Normal 8 2 4 2 2 2 2 2" xfId="25291"/>
    <cellStyle name="Normal 8 2 4 2 2 2 2 3" xfId="25292"/>
    <cellStyle name="Normal 8 2 4 2 2 2 3" xfId="25293"/>
    <cellStyle name="Normal 8 2 4 2 2 2 3 2" xfId="34759"/>
    <cellStyle name="Normal 8 2 4 2 2 2 4" xfId="25294"/>
    <cellStyle name="Normal 8 2 4 2 2 2 5" xfId="25295"/>
    <cellStyle name="Normal 8 2 4 2 2 3" xfId="25296"/>
    <cellStyle name="Normal 8 2 4 2 2 3 2" xfId="25297"/>
    <cellStyle name="Normal 8 2 4 2 2 3 3" xfId="25298"/>
    <cellStyle name="Normal 8 2 4 2 2 4" xfId="25299"/>
    <cellStyle name="Normal 8 2 4 2 2 4 2" xfId="33832"/>
    <cellStyle name="Normal 8 2 4 2 2 5" xfId="25300"/>
    <cellStyle name="Normal 8 2 4 2 2 6" xfId="25301"/>
    <cellStyle name="Normal 8 2 4 2 3" xfId="25302"/>
    <cellStyle name="Normal 8 2 4 2 3 2" xfId="25303"/>
    <cellStyle name="Normal 8 2 4 2 3 2 2" xfId="25304"/>
    <cellStyle name="Normal 8 2 4 2 3 2 3" xfId="25305"/>
    <cellStyle name="Normal 8 2 4 2 3 3" xfId="25306"/>
    <cellStyle name="Normal 8 2 4 2 3 3 2" xfId="34760"/>
    <cellStyle name="Normal 8 2 4 2 3 4" xfId="25307"/>
    <cellStyle name="Normal 8 2 4 2 3 5" xfId="25308"/>
    <cellStyle name="Normal 8 2 4 2 4" xfId="25309"/>
    <cellStyle name="Normal 8 2 4 2 4 2" xfId="25310"/>
    <cellStyle name="Normal 8 2 4 2 4 3" xfId="25311"/>
    <cellStyle name="Normal 8 2 4 2 5" xfId="25312"/>
    <cellStyle name="Normal 8 2 4 2 5 2" xfId="33831"/>
    <cellStyle name="Normal 8 2 4 2 6" xfId="25313"/>
    <cellStyle name="Normal 8 2 4 2 7" xfId="25314"/>
    <cellStyle name="Normal 8 2 4 3" xfId="25315"/>
    <cellStyle name="Normal 8 2 4 3 2" xfId="25316"/>
    <cellStyle name="Normal 8 2 4 3 2 2" xfId="25317"/>
    <cellStyle name="Normal 8 2 4 3 2 2 2" xfId="25318"/>
    <cellStyle name="Normal 8 2 4 3 2 2 3" xfId="25319"/>
    <cellStyle name="Normal 8 2 4 3 2 3" xfId="25320"/>
    <cellStyle name="Normal 8 2 4 3 2 3 2" xfId="34761"/>
    <cellStyle name="Normal 8 2 4 3 2 4" xfId="25321"/>
    <cellStyle name="Normal 8 2 4 3 2 5" xfId="25322"/>
    <cellStyle name="Normal 8 2 4 3 3" xfId="25323"/>
    <cellStyle name="Normal 8 2 4 3 3 2" xfId="25324"/>
    <cellStyle name="Normal 8 2 4 3 3 3" xfId="25325"/>
    <cellStyle name="Normal 8 2 4 3 4" xfId="25326"/>
    <cellStyle name="Normal 8 2 4 3 4 2" xfId="33833"/>
    <cellStyle name="Normal 8 2 4 3 5" xfId="25327"/>
    <cellStyle name="Normal 8 2 4 3 6" xfId="25328"/>
    <cellStyle name="Normal 8 2 4 4" xfId="25329"/>
    <cellStyle name="Normal 8 2 4 4 2" xfId="25330"/>
    <cellStyle name="Normal 8 2 4 4 2 2" xfId="25331"/>
    <cellStyle name="Normal 8 2 4 4 2 3" xfId="25332"/>
    <cellStyle name="Normal 8 2 4 4 3" xfId="25333"/>
    <cellStyle name="Normal 8 2 4 4 3 2" xfId="34762"/>
    <cellStyle name="Normal 8 2 4 4 4" xfId="25334"/>
    <cellStyle name="Normal 8 2 4 4 5" xfId="25335"/>
    <cellStyle name="Normal 8 2 4 5" xfId="25336"/>
    <cellStyle name="Normal 8 2 4 5 2" xfId="25337"/>
    <cellStyle name="Normal 8 2 4 5 2 2" xfId="25338"/>
    <cellStyle name="Normal 8 2 4 5 2 3" xfId="25339"/>
    <cellStyle name="Normal 8 2 4 5 3" xfId="25340"/>
    <cellStyle name="Normal 8 2 4 5 4" xfId="25341"/>
    <cellStyle name="Normal 8 2 4 5 5" xfId="25342"/>
    <cellStyle name="Normal 8 2 4 6" xfId="25343"/>
    <cellStyle name="Normal 8 2 4 6 2" xfId="25344"/>
    <cellStyle name="Normal 8 2 4 6 3" xfId="25345"/>
    <cellStyle name="Normal 8 2 4 7" xfId="25346"/>
    <cellStyle name="Normal 8 2 4 7 2" xfId="33830"/>
    <cellStyle name="Normal 8 2 4 8" xfId="25347"/>
    <cellStyle name="Normal 8 2 4 9" xfId="25348"/>
    <cellStyle name="Normal 8 2 5" xfId="25349"/>
    <cellStyle name="Normal 8 2 5 10" xfId="25350"/>
    <cellStyle name="Normal 8 2 5 2" xfId="25351"/>
    <cellStyle name="Normal 8 2 5 2 2" xfId="25352"/>
    <cellStyle name="Normal 8 2 5 2 2 2" xfId="25353"/>
    <cellStyle name="Normal 8 2 5 2 2 2 2" xfId="25354"/>
    <cellStyle name="Normal 8 2 5 2 2 2 2 2" xfId="25355"/>
    <cellStyle name="Normal 8 2 5 2 2 2 2 3" xfId="25356"/>
    <cellStyle name="Normal 8 2 5 2 2 2 3" xfId="25357"/>
    <cellStyle name="Normal 8 2 5 2 2 2 3 2" xfId="34763"/>
    <cellStyle name="Normal 8 2 5 2 2 2 4" xfId="25358"/>
    <cellStyle name="Normal 8 2 5 2 2 2 5" xfId="25359"/>
    <cellStyle name="Normal 8 2 5 2 2 3" xfId="25360"/>
    <cellStyle name="Normal 8 2 5 2 2 3 2" xfId="25361"/>
    <cellStyle name="Normal 8 2 5 2 2 3 3" xfId="25362"/>
    <cellStyle name="Normal 8 2 5 2 2 4" xfId="25363"/>
    <cellStyle name="Normal 8 2 5 2 2 4 2" xfId="33836"/>
    <cellStyle name="Normal 8 2 5 2 2 5" xfId="25364"/>
    <cellStyle name="Normal 8 2 5 2 2 6" xfId="25365"/>
    <cellStyle name="Normal 8 2 5 2 3" xfId="25366"/>
    <cellStyle name="Normal 8 2 5 2 3 2" xfId="25367"/>
    <cellStyle name="Normal 8 2 5 2 3 2 2" xfId="25368"/>
    <cellStyle name="Normal 8 2 5 2 3 2 3" xfId="25369"/>
    <cellStyle name="Normal 8 2 5 2 3 3" xfId="25370"/>
    <cellStyle name="Normal 8 2 5 2 3 3 2" xfId="34764"/>
    <cellStyle name="Normal 8 2 5 2 3 4" xfId="25371"/>
    <cellStyle name="Normal 8 2 5 2 3 5" xfId="25372"/>
    <cellStyle name="Normal 8 2 5 2 4" xfId="25373"/>
    <cellStyle name="Normal 8 2 5 2 4 2" xfId="25374"/>
    <cellStyle name="Normal 8 2 5 2 4 3" xfId="25375"/>
    <cellStyle name="Normal 8 2 5 2 5" xfId="25376"/>
    <cellStyle name="Normal 8 2 5 2 5 2" xfId="33835"/>
    <cellStyle name="Normal 8 2 5 2 6" xfId="25377"/>
    <cellStyle name="Normal 8 2 5 2 7" xfId="25378"/>
    <cellStyle name="Normal 8 2 5 3" xfId="25379"/>
    <cellStyle name="Normal 8 2 5 3 2" xfId="25380"/>
    <cellStyle name="Normal 8 2 5 3 2 2" xfId="25381"/>
    <cellStyle name="Normal 8 2 5 3 2 2 2" xfId="25382"/>
    <cellStyle name="Normal 8 2 5 3 2 2 3" xfId="25383"/>
    <cellStyle name="Normal 8 2 5 3 2 3" xfId="25384"/>
    <cellStyle name="Normal 8 2 5 3 2 3 2" xfId="34846"/>
    <cellStyle name="Normal 8 2 5 3 2 4" xfId="25385"/>
    <cellStyle name="Normal 8 2 5 3 2 5" xfId="25386"/>
    <cellStyle name="Normal 8 2 5 3 3" xfId="25387"/>
    <cellStyle name="Normal 8 2 5 3 3 2" xfId="25388"/>
    <cellStyle name="Normal 8 2 5 3 3 3" xfId="25389"/>
    <cellStyle name="Normal 8 2 5 3 4" xfId="25390"/>
    <cellStyle name="Normal 8 2 5 3 4 2" xfId="33837"/>
    <cellStyle name="Normal 8 2 5 3 5" xfId="25391"/>
    <cellStyle name="Normal 8 2 5 3 6" xfId="25392"/>
    <cellStyle name="Normal 8 2 5 4" xfId="25393"/>
    <cellStyle name="Normal 8 2 5 4 2" xfId="25394"/>
    <cellStyle name="Normal 8 2 5 4 2 2" xfId="25395"/>
    <cellStyle name="Normal 8 2 5 4 2 3" xfId="25396"/>
    <cellStyle name="Normal 8 2 5 4 3" xfId="25397"/>
    <cellStyle name="Normal 8 2 5 4 3 2" xfId="34900"/>
    <cellStyle name="Normal 8 2 5 4 4" xfId="25398"/>
    <cellStyle name="Normal 8 2 5 4 5" xfId="25399"/>
    <cellStyle name="Normal 8 2 5 5" xfId="25400"/>
    <cellStyle name="Normal 8 2 5 5 2" xfId="25401"/>
    <cellStyle name="Normal 8 2 5 5 2 2" xfId="25402"/>
    <cellStyle name="Normal 8 2 5 5 2 3" xfId="25403"/>
    <cellStyle name="Normal 8 2 5 5 3" xfId="25404"/>
    <cellStyle name="Normal 8 2 5 5 3 2" xfId="35055"/>
    <cellStyle name="Normal 8 2 5 5 4" xfId="25405"/>
    <cellStyle name="Normal 8 2 5 5 5" xfId="25406"/>
    <cellStyle name="Normal 8 2 5 6" xfId="25407"/>
    <cellStyle name="Normal 8 2 5 6 2" xfId="25408"/>
    <cellStyle name="Normal 8 2 5 6 3" xfId="25409"/>
    <cellStyle name="Normal 8 2 5 7" xfId="25410"/>
    <cellStyle name="Normal 8 2 5 7 2" xfId="33834"/>
    <cellStyle name="Normal 8 2 5 8" xfId="25411"/>
    <cellStyle name="Normal 8 2 5 9" xfId="25412"/>
    <cellStyle name="Normal 8 2 6" xfId="25413"/>
    <cellStyle name="Normal 8 2 6 2" xfId="25414"/>
    <cellStyle name="Normal 8 2 6 2 2" xfId="25415"/>
    <cellStyle name="Normal 8 2 6 2 2 2" xfId="25416"/>
    <cellStyle name="Normal 8 2 6 2 2 2 2" xfId="25417"/>
    <cellStyle name="Normal 8 2 6 2 2 2 3" xfId="25418"/>
    <cellStyle name="Normal 8 2 6 2 2 3" xfId="25419"/>
    <cellStyle name="Normal 8 2 6 2 2 3 2" xfId="34765"/>
    <cellStyle name="Normal 8 2 6 2 2 4" xfId="25420"/>
    <cellStyle name="Normal 8 2 6 2 2 5" xfId="25421"/>
    <cellStyle name="Normal 8 2 6 2 3" xfId="25422"/>
    <cellStyle name="Normal 8 2 6 2 3 2" xfId="25423"/>
    <cellStyle name="Normal 8 2 6 2 3 3" xfId="25424"/>
    <cellStyle name="Normal 8 2 6 2 4" xfId="25425"/>
    <cellStyle name="Normal 8 2 6 2 4 2" xfId="33839"/>
    <cellStyle name="Normal 8 2 6 2 5" xfId="25426"/>
    <cellStyle name="Normal 8 2 6 2 6" xfId="25427"/>
    <cellStyle name="Normal 8 2 6 3" xfId="25428"/>
    <cellStyle name="Normal 8 2 6 3 2" xfId="25429"/>
    <cellStyle name="Normal 8 2 6 3 2 2" xfId="25430"/>
    <cellStyle name="Normal 8 2 6 3 2 3" xfId="25431"/>
    <cellStyle name="Normal 8 2 6 3 3" xfId="25432"/>
    <cellStyle name="Normal 8 2 6 3 3 2" xfId="34766"/>
    <cellStyle name="Normal 8 2 6 3 4" xfId="25433"/>
    <cellStyle name="Normal 8 2 6 3 5" xfId="25434"/>
    <cellStyle name="Normal 8 2 6 4" xfId="25435"/>
    <cellStyle name="Normal 8 2 6 4 2" xfId="25436"/>
    <cellStyle name="Normal 8 2 6 4 2 2" xfId="25437"/>
    <cellStyle name="Normal 8 2 6 4 2 3" xfId="25438"/>
    <cellStyle name="Normal 8 2 6 4 3" xfId="25439"/>
    <cellStyle name="Normal 8 2 6 4 3 2" xfId="35056"/>
    <cellStyle name="Normal 8 2 6 4 4" xfId="25440"/>
    <cellStyle name="Normal 8 2 6 4 5" xfId="25441"/>
    <cellStyle name="Normal 8 2 6 5" xfId="25442"/>
    <cellStyle name="Normal 8 2 6 5 2" xfId="25443"/>
    <cellStyle name="Normal 8 2 6 5 3" xfId="25444"/>
    <cellStyle name="Normal 8 2 6 6" xfId="25445"/>
    <cellStyle name="Normal 8 2 6 6 2" xfId="33838"/>
    <cellStyle name="Normal 8 2 6 7" xfId="25446"/>
    <cellStyle name="Normal 8 2 6 8" xfId="25447"/>
    <cellStyle name="Normal 8 2 6 9" xfId="25448"/>
    <cellStyle name="Normal 8 2 7" xfId="25449"/>
    <cellStyle name="Normal 8 2 7 2" xfId="25450"/>
    <cellStyle name="Normal 8 2 7 2 2" xfId="25451"/>
    <cellStyle name="Normal 8 2 7 2 2 2" xfId="25452"/>
    <cellStyle name="Normal 8 2 7 2 2 2 2" xfId="25453"/>
    <cellStyle name="Normal 8 2 7 2 2 2 3" xfId="25454"/>
    <cellStyle name="Normal 8 2 7 2 2 3" xfId="25455"/>
    <cellStyle name="Normal 8 2 7 2 2 3 2" xfId="34767"/>
    <cellStyle name="Normal 8 2 7 2 2 4" xfId="25456"/>
    <cellStyle name="Normal 8 2 7 2 2 5" xfId="25457"/>
    <cellStyle name="Normal 8 2 7 2 3" xfId="25458"/>
    <cellStyle name="Normal 8 2 7 2 3 2" xfId="25459"/>
    <cellStyle name="Normal 8 2 7 2 3 3" xfId="25460"/>
    <cellStyle name="Normal 8 2 7 2 4" xfId="25461"/>
    <cellStyle name="Normal 8 2 7 2 4 2" xfId="33841"/>
    <cellStyle name="Normal 8 2 7 2 5" xfId="25462"/>
    <cellStyle name="Normal 8 2 7 2 6" xfId="25463"/>
    <cellStyle name="Normal 8 2 7 3" xfId="25464"/>
    <cellStyle name="Normal 8 2 7 3 2" xfId="25465"/>
    <cellStyle name="Normal 8 2 7 3 2 2" xfId="25466"/>
    <cellStyle name="Normal 8 2 7 3 2 3" xfId="25467"/>
    <cellStyle name="Normal 8 2 7 3 3" xfId="25468"/>
    <cellStyle name="Normal 8 2 7 3 3 2" xfId="34768"/>
    <cellStyle name="Normal 8 2 7 3 4" xfId="25469"/>
    <cellStyle name="Normal 8 2 7 3 5" xfId="25470"/>
    <cellStyle name="Normal 8 2 7 4" xfId="25471"/>
    <cellStyle name="Normal 8 2 7 4 2" xfId="25472"/>
    <cellStyle name="Normal 8 2 7 4 2 2" xfId="25473"/>
    <cellStyle name="Normal 8 2 7 4 2 3" xfId="25474"/>
    <cellStyle name="Normal 8 2 7 4 3" xfId="25475"/>
    <cellStyle name="Normal 8 2 7 4 3 2" xfId="35057"/>
    <cellStyle name="Normal 8 2 7 4 4" xfId="25476"/>
    <cellStyle name="Normal 8 2 7 4 5" xfId="25477"/>
    <cellStyle name="Normal 8 2 7 5" xfId="25478"/>
    <cellStyle name="Normal 8 2 7 5 2" xfId="25479"/>
    <cellStyle name="Normal 8 2 7 5 3" xfId="25480"/>
    <cellStyle name="Normal 8 2 7 6" xfId="25481"/>
    <cellStyle name="Normal 8 2 7 6 2" xfId="33840"/>
    <cellStyle name="Normal 8 2 7 7" xfId="25482"/>
    <cellStyle name="Normal 8 2 7 8" xfId="25483"/>
    <cellStyle name="Normal 8 2 7 9" xfId="25484"/>
    <cellStyle name="Normal 8 2 8" xfId="25485"/>
    <cellStyle name="Normal 8 2 8 2" xfId="25486"/>
    <cellStyle name="Normal 8 2 8 2 2" xfId="25487"/>
    <cellStyle name="Normal 8 2 8 2 2 2" xfId="25488"/>
    <cellStyle name="Normal 8 2 8 2 2 2 2" xfId="25489"/>
    <cellStyle name="Normal 8 2 8 2 2 2 3" xfId="25490"/>
    <cellStyle name="Normal 8 2 8 2 2 3" xfId="25491"/>
    <cellStyle name="Normal 8 2 8 2 2 3 2" xfId="34909"/>
    <cellStyle name="Normal 8 2 8 2 2 4" xfId="25492"/>
    <cellStyle name="Normal 8 2 8 2 2 5" xfId="25493"/>
    <cellStyle name="Normal 8 2 8 2 3" xfId="25494"/>
    <cellStyle name="Normal 8 2 8 2 3 2" xfId="25495"/>
    <cellStyle name="Normal 8 2 8 2 3 3" xfId="25496"/>
    <cellStyle name="Normal 8 2 8 2 4" xfId="25497"/>
    <cellStyle name="Normal 8 2 8 2 4 2" xfId="33843"/>
    <cellStyle name="Normal 8 2 8 2 5" xfId="25498"/>
    <cellStyle name="Normal 8 2 8 2 6" xfId="25499"/>
    <cellStyle name="Normal 8 2 8 3" xfId="25500"/>
    <cellStyle name="Normal 8 2 8 3 2" xfId="25501"/>
    <cellStyle name="Normal 8 2 8 3 2 2" xfId="25502"/>
    <cellStyle name="Normal 8 2 8 3 2 3" xfId="25503"/>
    <cellStyle name="Normal 8 2 8 3 3" xfId="25504"/>
    <cellStyle name="Normal 8 2 8 3 3 2" xfId="34769"/>
    <cellStyle name="Normal 8 2 8 3 4" xfId="25505"/>
    <cellStyle name="Normal 8 2 8 3 5" xfId="25506"/>
    <cellStyle name="Normal 8 2 8 4" xfId="25507"/>
    <cellStyle name="Normal 8 2 8 4 2" xfId="25508"/>
    <cellStyle name="Normal 8 2 8 4 2 2" xfId="25509"/>
    <cellStyle name="Normal 8 2 8 4 2 3" xfId="25510"/>
    <cellStyle name="Normal 8 2 8 4 3" xfId="25511"/>
    <cellStyle name="Normal 8 2 8 4 3 2" xfId="35058"/>
    <cellStyle name="Normal 8 2 8 4 4" xfId="25512"/>
    <cellStyle name="Normal 8 2 8 4 5" xfId="25513"/>
    <cellStyle name="Normal 8 2 8 5" xfId="25514"/>
    <cellStyle name="Normal 8 2 8 5 2" xfId="25515"/>
    <cellStyle name="Normal 8 2 8 5 3" xfId="25516"/>
    <cellStyle name="Normal 8 2 8 6" xfId="25517"/>
    <cellStyle name="Normal 8 2 8 6 2" xfId="33842"/>
    <cellStyle name="Normal 8 2 8 7" xfId="25518"/>
    <cellStyle name="Normal 8 2 8 8" xfId="25519"/>
    <cellStyle name="Normal 8 2 8 9" xfId="25520"/>
    <cellStyle name="Normal 8 2 9" xfId="25521"/>
    <cellStyle name="Normal 8 2 9 2" xfId="25522"/>
    <cellStyle name="Normal 8 2 9 2 2" xfId="25523"/>
    <cellStyle name="Normal 8 2 9 2 2 2" xfId="25524"/>
    <cellStyle name="Normal 8 2 9 2 2 2 2" xfId="25525"/>
    <cellStyle name="Normal 8 2 9 2 2 2 3" xfId="25526"/>
    <cellStyle name="Normal 8 2 9 2 2 3" xfId="25527"/>
    <cellStyle name="Normal 8 2 9 2 2 3 2" xfId="34770"/>
    <cellStyle name="Normal 8 2 9 2 2 4" xfId="25528"/>
    <cellStyle name="Normal 8 2 9 2 2 5" xfId="25529"/>
    <cellStyle name="Normal 8 2 9 2 3" xfId="25530"/>
    <cellStyle name="Normal 8 2 9 2 3 2" xfId="25531"/>
    <cellStyle name="Normal 8 2 9 2 3 3" xfId="25532"/>
    <cellStyle name="Normal 8 2 9 2 4" xfId="25533"/>
    <cellStyle name="Normal 8 2 9 2 4 2" xfId="33845"/>
    <cellStyle name="Normal 8 2 9 2 5" xfId="25534"/>
    <cellStyle name="Normal 8 2 9 2 6" xfId="25535"/>
    <cellStyle name="Normal 8 2 9 3" xfId="25536"/>
    <cellStyle name="Normal 8 2 9 3 2" xfId="25537"/>
    <cellStyle name="Normal 8 2 9 3 2 2" xfId="25538"/>
    <cellStyle name="Normal 8 2 9 3 2 3" xfId="25539"/>
    <cellStyle name="Normal 8 2 9 3 3" xfId="25540"/>
    <cellStyle name="Normal 8 2 9 3 3 2" xfId="34771"/>
    <cellStyle name="Normal 8 2 9 3 4" xfId="25541"/>
    <cellStyle name="Normal 8 2 9 3 5" xfId="25542"/>
    <cellStyle name="Normal 8 2 9 4" xfId="25543"/>
    <cellStyle name="Normal 8 2 9 4 2" xfId="25544"/>
    <cellStyle name="Normal 8 2 9 4 3" xfId="25545"/>
    <cellStyle name="Normal 8 2 9 5" xfId="25546"/>
    <cellStyle name="Normal 8 2 9 5 2" xfId="33844"/>
    <cellStyle name="Normal 8 2 9 6" xfId="25547"/>
    <cellStyle name="Normal 8 2 9 7" xfId="25548"/>
    <cellStyle name="Normal 8 2 9 8" xfId="25549"/>
    <cellStyle name="Normal 8 20" xfId="25550"/>
    <cellStyle name="Normal 8 20 2" xfId="25551"/>
    <cellStyle name="Normal 8 20 2 2" xfId="25552"/>
    <cellStyle name="Normal 8 20 2 3" xfId="25553"/>
    <cellStyle name="Normal 8 20 3" xfId="25554"/>
    <cellStyle name="Normal 8 20 3 2" xfId="34772"/>
    <cellStyle name="Normal 8 20 4" xfId="25555"/>
    <cellStyle name="Normal 8 20 5" xfId="25556"/>
    <cellStyle name="Normal 8 21" xfId="25557"/>
    <cellStyle name="Normal 8 21 2" xfId="25558"/>
    <cellStyle name="Normal 8 21 2 2" xfId="25559"/>
    <cellStyle name="Normal 8 21 2 3" xfId="25560"/>
    <cellStyle name="Normal 8 21 3" xfId="25561"/>
    <cellStyle name="Normal 8 21 3 2" xfId="34399"/>
    <cellStyle name="Normal 8 21 4" xfId="25562"/>
    <cellStyle name="Normal 8 21 5" xfId="25563"/>
    <cellStyle name="Normal 8 22" xfId="25564"/>
    <cellStyle name="Normal 8 22 2" xfId="25565"/>
    <cellStyle name="Normal 8 22 3" xfId="25566"/>
    <cellStyle name="Normal 8 23" xfId="25567"/>
    <cellStyle name="Normal 8 23 2" xfId="32943"/>
    <cellStyle name="Normal 8 24" xfId="25568"/>
    <cellStyle name="Normal 8 3" xfId="25569"/>
    <cellStyle name="Normal 8 3 10" xfId="25570"/>
    <cellStyle name="Normal 8 3 10 2" xfId="25571"/>
    <cellStyle name="Normal 8 3 10 2 2" xfId="25572"/>
    <cellStyle name="Normal 8 3 10 2 2 2" xfId="25573"/>
    <cellStyle name="Normal 8 3 10 2 2 3" xfId="25574"/>
    <cellStyle name="Normal 8 3 10 2 3" xfId="25575"/>
    <cellStyle name="Normal 8 3 10 2 3 2" xfId="32947"/>
    <cellStyle name="Normal 8 3 10 2 4" xfId="25576"/>
    <cellStyle name="Normal 8 3 10 2 5" xfId="25577"/>
    <cellStyle name="Normal 8 3 10 3" xfId="25578"/>
    <cellStyle name="Normal 8 3 10 3 2" xfId="25579"/>
    <cellStyle name="Normal 8 3 10 3 3" xfId="25580"/>
    <cellStyle name="Normal 8 3 10 4" xfId="25581"/>
    <cellStyle name="Normal 8 3 10 4 2" xfId="32946"/>
    <cellStyle name="Normal 8 3 10 5" xfId="25582"/>
    <cellStyle name="Normal 8 3 10 6" xfId="25583"/>
    <cellStyle name="Normal 8 3 11" xfId="25584"/>
    <cellStyle name="Normal 8 3 11 2" xfId="25585"/>
    <cellStyle name="Normal 8 3 11 2 2" xfId="25586"/>
    <cellStyle name="Normal 8 3 11 2 2 2" xfId="25587"/>
    <cellStyle name="Normal 8 3 11 2 2 3" xfId="25588"/>
    <cellStyle name="Normal 8 3 11 2 3" xfId="25589"/>
    <cellStyle name="Normal 8 3 11 2 3 2" xfId="32949"/>
    <cellStyle name="Normal 8 3 11 2 4" xfId="25590"/>
    <cellStyle name="Normal 8 3 11 2 5" xfId="25591"/>
    <cellStyle name="Normal 8 3 11 3" xfId="25592"/>
    <cellStyle name="Normal 8 3 11 3 2" xfId="25593"/>
    <cellStyle name="Normal 8 3 11 3 3" xfId="25594"/>
    <cellStyle name="Normal 8 3 11 4" xfId="25595"/>
    <cellStyle name="Normal 8 3 11 4 2" xfId="32948"/>
    <cellStyle name="Normal 8 3 11 5" xfId="25596"/>
    <cellStyle name="Normal 8 3 11 6" xfId="25597"/>
    <cellStyle name="Normal 8 3 12" xfId="25598"/>
    <cellStyle name="Normal 8 3 12 2" xfId="25599"/>
    <cellStyle name="Normal 8 3 12 2 2" xfId="25600"/>
    <cellStyle name="Normal 8 3 12 2 2 2" xfId="25601"/>
    <cellStyle name="Normal 8 3 12 2 2 3" xfId="25602"/>
    <cellStyle name="Normal 8 3 12 2 3" xfId="25603"/>
    <cellStyle name="Normal 8 3 12 2 3 2" xfId="32951"/>
    <cellStyle name="Normal 8 3 12 2 4" xfId="25604"/>
    <cellStyle name="Normal 8 3 12 2 5" xfId="25605"/>
    <cellStyle name="Normal 8 3 12 3" xfId="25606"/>
    <cellStyle name="Normal 8 3 12 3 2" xfId="25607"/>
    <cellStyle name="Normal 8 3 12 3 3" xfId="25608"/>
    <cellStyle name="Normal 8 3 12 4" xfId="25609"/>
    <cellStyle name="Normal 8 3 12 4 2" xfId="32950"/>
    <cellStyle name="Normal 8 3 12 5" xfId="25610"/>
    <cellStyle name="Normal 8 3 12 6" xfId="25611"/>
    <cellStyle name="Normal 8 3 13" xfId="25612"/>
    <cellStyle name="Normal 8 3 13 2" xfId="25613"/>
    <cellStyle name="Normal 8 3 13 2 2" xfId="25614"/>
    <cellStyle name="Normal 8 3 13 2 2 2" xfId="25615"/>
    <cellStyle name="Normal 8 3 13 2 2 3" xfId="25616"/>
    <cellStyle name="Normal 8 3 13 2 3" xfId="25617"/>
    <cellStyle name="Normal 8 3 13 2 3 2" xfId="32953"/>
    <cellStyle name="Normal 8 3 13 2 4" xfId="25618"/>
    <cellStyle name="Normal 8 3 13 2 5" xfId="25619"/>
    <cellStyle name="Normal 8 3 13 3" xfId="25620"/>
    <cellStyle name="Normal 8 3 13 3 2" xfId="25621"/>
    <cellStyle name="Normal 8 3 13 3 3" xfId="25622"/>
    <cellStyle name="Normal 8 3 13 4" xfId="25623"/>
    <cellStyle name="Normal 8 3 13 4 2" xfId="32952"/>
    <cellStyle name="Normal 8 3 13 5" xfId="25624"/>
    <cellStyle name="Normal 8 3 13 6" xfId="25625"/>
    <cellStyle name="Normal 8 3 14" xfId="25626"/>
    <cellStyle name="Normal 8 3 14 2" xfId="25627"/>
    <cellStyle name="Normal 8 3 14 2 2" xfId="25628"/>
    <cellStyle name="Normal 8 3 14 2 2 2" xfId="25629"/>
    <cellStyle name="Normal 8 3 14 2 2 3" xfId="25630"/>
    <cellStyle name="Normal 8 3 14 2 3" xfId="25631"/>
    <cellStyle name="Normal 8 3 14 2 3 2" xfId="32955"/>
    <cellStyle name="Normal 8 3 14 2 4" xfId="25632"/>
    <cellStyle name="Normal 8 3 14 2 5" xfId="25633"/>
    <cellStyle name="Normal 8 3 14 3" xfId="25634"/>
    <cellStyle name="Normal 8 3 14 3 2" xfId="25635"/>
    <cellStyle name="Normal 8 3 14 3 3" xfId="25636"/>
    <cellStyle name="Normal 8 3 14 4" xfId="25637"/>
    <cellStyle name="Normal 8 3 14 4 2" xfId="32954"/>
    <cellStyle name="Normal 8 3 14 5" xfId="25638"/>
    <cellStyle name="Normal 8 3 14 6" xfId="25639"/>
    <cellStyle name="Normal 8 3 15" xfId="25640"/>
    <cellStyle name="Normal 8 3 15 2" xfId="25641"/>
    <cellStyle name="Normal 8 3 15 2 2" xfId="25642"/>
    <cellStyle name="Normal 8 3 15 2 2 2" xfId="25643"/>
    <cellStyle name="Normal 8 3 15 2 2 3" xfId="25644"/>
    <cellStyle name="Normal 8 3 15 2 3" xfId="25645"/>
    <cellStyle name="Normal 8 3 15 2 3 2" xfId="32957"/>
    <cellStyle name="Normal 8 3 15 2 4" xfId="25646"/>
    <cellStyle name="Normal 8 3 15 2 5" xfId="25647"/>
    <cellStyle name="Normal 8 3 15 3" xfId="25648"/>
    <cellStyle name="Normal 8 3 15 3 2" xfId="25649"/>
    <cellStyle name="Normal 8 3 15 3 3" xfId="25650"/>
    <cellStyle name="Normal 8 3 15 4" xfId="25651"/>
    <cellStyle name="Normal 8 3 15 4 2" xfId="32956"/>
    <cellStyle name="Normal 8 3 15 5" xfId="25652"/>
    <cellStyle name="Normal 8 3 15 6" xfId="25653"/>
    <cellStyle name="Normal 8 3 16" xfId="25654"/>
    <cellStyle name="Normal 8 3 16 2" xfId="25655"/>
    <cellStyle name="Normal 8 3 16 2 2" xfId="25656"/>
    <cellStyle name="Normal 8 3 16 2 2 2" xfId="25657"/>
    <cellStyle name="Normal 8 3 16 2 2 3" xfId="25658"/>
    <cellStyle name="Normal 8 3 16 2 3" xfId="25659"/>
    <cellStyle name="Normal 8 3 16 2 3 2" xfId="32959"/>
    <cellStyle name="Normal 8 3 16 2 4" xfId="25660"/>
    <cellStyle name="Normal 8 3 16 2 5" xfId="25661"/>
    <cellStyle name="Normal 8 3 16 3" xfId="25662"/>
    <cellStyle name="Normal 8 3 16 3 2" xfId="25663"/>
    <cellStyle name="Normal 8 3 16 3 3" xfId="25664"/>
    <cellStyle name="Normal 8 3 16 4" xfId="25665"/>
    <cellStyle name="Normal 8 3 16 4 2" xfId="32958"/>
    <cellStyle name="Normal 8 3 16 5" xfId="25666"/>
    <cellStyle name="Normal 8 3 16 6" xfId="25667"/>
    <cellStyle name="Normal 8 3 17" xfId="25668"/>
    <cellStyle name="Normal 8 3 17 2" xfId="25669"/>
    <cellStyle name="Normal 8 3 17 2 2" xfId="25670"/>
    <cellStyle name="Normal 8 3 17 2 2 2" xfId="25671"/>
    <cellStyle name="Normal 8 3 17 2 2 3" xfId="25672"/>
    <cellStyle name="Normal 8 3 17 2 3" xfId="25673"/>
    <cellStyle name="Normal 8 3 17 2 3 2" xfId="32961"/>
    <cellStyle name="Normal 8 3 17 2 4" xfId="25674"/>
    <cellStyle name="Normal 8 3 17 2 5" xfId="25675"/>
    <cellStyle name="Normal 8 3 17 3" xfId="25676"/>
    <cellStyle name="Normal 8 3 17 3 2" xfId="25677"/>
    <cellStyle name="Normal 8 3 17 3 3" xfId="25678"/>
    <cellStyle name="Normal 8 3 17 4" xfId="25679"/>
    <cellStyle name="Normal 8 3 17 4 2" xfId="32960"/>
    <cellStyle name="Normal 8 3 17 5" xfId="25680"/>
    <cellStyle name="Normal 8 3 17 6" xfId="25681"/>
    <cellStyle name="Normal 8 3 18" xfId="25682"/>
    <cellStyle name="Normal 8 3 18 2" xfId="25683"/>
    <cellStyle name="Normal 8 3 18 2 2" xfId="25684"/>
    <cellStyle name="Normal 8 3 18 2 2 2" xfId="25685"/>
    <cellStyle name="Normal 8 3 18 2 2 3" xfId="25686"/>
    <cellStyle name="Normal 8 3 18 2 3" xfId="25687"/>
    <cellStyle name="Normal 8 3 18 2 3 2" xfId="32963"/>
    <cellStyle name="Normal 8 3 18 2 4" xfId="25688"/>
    <cellStyle name="Normal 8 3 18 2 5" xfId="25689"/>
    <cellStyle name="Normal 8 3 18 3" xfId="25690"/>
    <cellStyle name="Normal 8 3 18 3 2" xfId="25691"/>
    <cellStyle name="Normal 8 3 18 3 3" xfId="25692"/>
    <cellStyle name="Normal 8 3 18 4" xfId="25693"/>
    <cellStyle name="Normal 8 3 18 4 2" xfId="32962"/>
    <cellStyle name="Normal 8 3 18 5" xfId="25694"/>
    <cellStyle name="Normal 8 3 18 6" xfId="25695"/>
    <cellStyle name="Normal 8 3 19" xfId="25696"/>
    <cellStyle name="Normal 8 3 19 2" xfId="25697"/>
    <cellStyle name="Normal 8 3 19 2 2" xfId="25698"/>
    <cellStyle name="Normal 8 3 19 2 2 2" xfId="25699"/>
    <cellStyle name="Normal 8 3 19 2 2 3" xfId="25700"/>
    <cellStyle name="Normal 8 3 19 2 3" xfId="25701"/>
    <cellStyle name="Normal 8 3 19 2 3 2" xfId="32965"/>
    <cellStyle name="Normal 8 3 19 2 4" xfId="25702"/>
    <cellStyle name="Normal 8 3 19 2 5" xfId="25703"/>
    <cellStyle name="Normal 8 3 19 3" xfId="25704"/>
    <cellStyle name="Normal 8 3 19 3 2" xfId="25705"/>
    <cellStyle name="Normal 8 3 19 3 3" xfId="25706"/>
    <cellStyle name="Normal 8 3 19 4" xfId="25707"/>
    <cellStyle name="Normal 8 3 19 4 2" xfId="32964"/>
    <cellStyle name="Normal 8 3 19 5" xfId="25708"/>
    <cellStyle name="Normal 8 3 19 6" xfId="25709"/>
    <cellStyle name="Normal 8 3 2" xfId="25710"/>
    <cellStyle name="Normal 8 3 2 10" xfId="25711"/>
    <cellStyle name="Normal 8 3 2 10 2" xfId="25712"/>
    <cellStyle name="Normal 8 3 2 10 2 2" xfId="25713"/>
    <cellStyle name="Normal 8 3 2 10 2 3" xfId="25714"/>
    <cellStyle name="Normal 8 3 2 10 3" xfId="25715"/>
    <cellStyle name="Normal 8 3 2 10 3 2" xfId="32967"/>
    <cellStyle name="Normal 8 3 2 10 4" xfId="25716"/>
    <cellStyle name="Normal 8 3 2 10 5" xfId="25717"/>
    <cellStyle name="Normal 8 3 2 11" xfId="25718"/>
    <cellStyle name="Normal 8 3 2 11 2" xfId="25719"/>
    <cellStyle name="Normal 8 3 2 11 2 2" xfId="25720"/>
    <cellStyle name="Normal 8 3 2 11 2 3" xfId="25721"/>
    <cellStyle name="Normal 8 3 2 11 3" xfId="25722"/>
    <cellStyle name="Normal 8 3 2 11 3 2" xfId="32968"/>
    <cellStyle name="Normal 8 3 2 11 4" xfId="25723"/>
    <cellStyle name="Normal 8 3 2 11 5" xfId="25724"/>
    <cellStyle name="Normal 8 3 2 12" xfId="25725"/>
    <cellStyle name="Normal 8 3 2 12 2" xfId="25726"/>
    <cellStyle name="Normal 8 3 2 12 2 2" xfId="25727"/>
    <cellStyle name="Normal 8 3 2 12 2 3" xfId="25728"/>
    <cellStyle name="Normal 8 3 2 12 3" xfId="25729"/>
    <cellStyle name="Normal 8 3 2 12 3 2" xfId="32969"/>
    <cellStyle name="Normal 8 3 2 12 4" xfId="25730"/>
    <cellStyle name="Normal 8 3 2 12 5" xfId="25731"/>
    <cellStyle name="Normal 8 3 2 13" xfId="25732"/>
    <cellStyle name="Normal 8 3 2 13 2" xfId="25733"/>
    <cellStyle name="Normal 8 3 2 13 2 2" xfId="25734"/>
    <cellStyle name="Normal 8 3 2 13 2 3" xfId="25735"/>
    <cellStyle name="Normal 8 3 2 13 3" xfId="25736"/>
    <cellStyle name="Normal 8 3 2 13 3 2" xfId="32970"/>
    <cellStyle name="Normal 8 3 2 13 4" xfId="25737"/>
    <cellStyle name="Normal 8 3 2 13 5" xfId="25738"/>
    <cellStyle name="Normal 8 3 2 14" xfId="25739"/>
    <cellStyle name="Normal 8 3 2 14 2" xfId="25740"/>
    <cellStyle name="Normal 8 3 2 14 2 2" xfId="25741"/>
    <cellStyle name="Normal 8 3 2 14 2 3" xfId="25742"/>
    <cellStyle name="Normal 8 3 2 14 3" xfId="25743"/>
    <cellStyle name="Normal 8 3 2 14 3 2" xfId="32971"/>
    <cellStyle name="Normal 8 3 2 14 4" xfId="25744"/>
    <cellStyle name="Normal 8 3 2 14 5" xfId="25745"/>
    <cellStyle name="Normal 8 3 2 15" xfId="25746"/>
    <cellStyle name="Normal 8 3 2 15 2" xfId="25747"/>
    <cellStyle name="Normal 8 3 2 15 2 2" xfId="25748"/>
    <cellStyle name="Normal 8 3 2 15 2 3" xfId="25749"/>
    <cellStyle name="Normal 8 3 2 15 3" xfId="25750"/>
    <cellStyle name="Normal 8 3 2 15 3 2" xfId="32972"/>
    <cellStyle name="Normal 8 3 2 15 4" xfId="25751"/>
    <cellStyle name="Normal 8 3 2 15 5" xfId="25752"/>
    <cellStyle name="Normal 8 3 2 16" xfId="25753"/>
    <cellStyle name="Normal 8 3 2 16 2" xfId="25754"/>
    <cellStyle name="Normal 8 3 2 16 2 2" xfId="25755"/>
    <cellStyle name="Normal 8 3 2 16 2 3" xfId="25756"/>
    <cellStyle name="Normal 8 3 2 16 3" xfId="25757"/>
    <cellStyle name="Normal 8 3 2 16 3 2" xfId="32973"/>
    <cellStyle name="Normal 8 3 2 16 4" xfId="25758"/>
    <cellStyle name="Normal 8 3 2 16 5" xfId="25759"/>
    <cellStyle name="Normal 8 3 2 17" xfId="25760"/>
    <cellStyle name="Normal 8 3 2 17 2" xfId="25761"/>
    <cellStyle name="Normal 8 3 2 17 2 2" xfId="25762"/>
    <cellStyle name="Normal 8 3 2 17 2 3" xfId="25763"/>
    <cellStyle name="Normal 8 3 2 17 3" xfId="25764"/>
    <cellStyle name="Normal 8 3 2 17 3 2" xfId="32974"/>
    <cellStyle name="Normal 8 3 2 17 4" xfId="25765"/>
    <cellStyle name="Normal 8 3 2 17 5" xfId="25766"/>
    <cellStyle name="Normal 8 3 2 18" xfId="25767"/>
    <cellStyle name="Normal 8 3 2 18 2" xfId="25768"/>
    <cellStyle name="Normal 8 3 2 18 2 2" xfId="25769"/>
    <cellStyle name="Normal 8 3 2 18 2 3" xfId="25770"/>
    <cellStyle name="Normal 8 3 2 18 3" xfId="25771"/>
    <cellStyle name="Normal 8 3 2 18 3 2" xfId="32975"/>
    <cellStyle name="Normal 8 3 2 18 4" xfId="25772"/>
    <cellStyle name="Normal 8 3 2 18 5" xfId="25773"/>
    <cellStyle name="Normal 8 3 2 19" xfId="25774"/>
    <cellStyle name="Normal 8 3 2 19 2" xfId="25775"/>
    <cellStyle name="Normal 8 3 2 19 2 2" xfId="25776"/>
    <cellStyle name="Normal 8 3 2 19 2 3" xfId="25777"/>
    <cellStyle name="Normal 8 3 2 19 3" xfId="25778"/>
    <cellStyle name="Normal 8 3 2 19 3 2" xfId="32976"/>
    <cellStyle name="Normal 8 3 2 19 4" xfId="25779"/>
    <cellStyle name="Normal 8 3 2 19 5" xfId="25780"/>
    <cellStyle name="Normal 8 3 2 2" xfId="25781"/>
    <cellStyle name="Normal 8 3 2 2 2" xfId="25782"/>
    <cellStyle name="Normal 8 3 2 2 2 2" xfId="25783"/>
    <cellStyle name="Normal 8 3 2 2 2 2 2" xfId="25784"/>
    <cellStyle name="Normal 8 3 2 2 2 2 3" xfId="25785"/>
    <cellStyle name="Normal 8 3 2 2 2 3" xfId="25786"/>
    <cellStyle name="Normal 8 3 2 2 2 3 2" xfId="33846"/>
    <cellStyle name="Normal 8 3 2 2 2 4" xfId="25787"/>
    <cellStyle name="Normal 8 3 2 2 2 5" xfId="25788"/>
    <cellStyle name="Normal 8 3 2 2 3" xfId="25789"/>
    <cellStyle name="Normal 8 3 2 2 3 2" xfId="25790"/>
    <cellStyle name="Normal 8 3 2 2 3 2 2" xfId="25791"/>
    <cellStyle name="Normal 8 3 2 2 3 2 3" xfId="25792"/>
    <cellStyle name="Normal 8 3 2 2 3 3" xfId="25793"/>
    <cellStyle name="Normal 8 3 2 2 3 3 2" xfId="34960"/>
    <cellStyle name="Normal 8 3 2 2 3 4" xfId="25794"/>
    <cellStyle name="Normal 8 3 2 2 3 5" xfId="25795"/>
    <cellStyle name="Normal 8 3 2 2 4" xfId="25796"/>
    <cellStyle name="Normal 8 3 2 2 4 2" xfId="25797"/>
    <cellStyle name="Normal 8 3 2 2 4 3" xfId="25798"/>
    <cellStyle name="Normal 8 3 2 2 5" xfId="25799"/>
    <cellStyle name="Normal 8 3 2 2 5 2" xfId="32977"/>
    <cellStyle name="Normal 8 3 2 2 6" xfId="25800"/>
    <cellStyle name="Normal 8 3 2 2 7" xfId="25801"/>
    <cellStyle name="Normal 8 3 2 20" xfId="25802"/>
    <cellStyle name="Normal 8 3 2 20 2" xfId="25803"/>
    <cellStyle name="Normal 8 3 2 20 3" xfId="25804"/>
    <cellStyle name="Normal 8 3 2 21" xfId="25805"/>
    <cellStyle name="Normal 8 3 2 21 2" xfId="32966"/>
    <cellStyle name="Normal 8 3 2 22" xfId="25806"/>
    <cellStyle name="Normal 8 3 2 23" xfId="25807"/>
    <cellStyle name="Normal 8 3 2 24" xfId="25808"/>
    <cellStyle name="Normal 8 3 2 3" xfId="25809"/>
    <cellStyle name="Normal 8 3 2 3 2" xfId="25810"/>
    <cellStyle name="Normal 8 3 2 3 2 2" xfId="25811"/>
    <cellStyle name="Normal 8 3 2 3 2 3" xfId="25812"/>
    <cellStyle name="Normal 8 3 2 3 3" xfId="25813"/>
    <cellStyle name="Normal 8 3 2 3 3 2" xfId="32978"/>
    <cellStyle name="Normal 8 3 2 3 4" xfId="25814"/>
    <cellStyle name="Normal 8 3 2 3 5" xfId="25815"/>
    <cellStyle name="Normal 8 3 2 4" xfId="25816"/>
    <cellStyle name="Normal 8 3 2 4 2" xfId="25817"/>
    <cellStyle name="Normal 8 3 2 4 2 2" xfId="25818"/>
    <cellStyle name="Normal 8 3 2 4 2 3" xfId="25819"/>
    <cellStyle name="Normal 8 3 2 4 3" xfId="25820"/>
    <cellStyle name="Normal 8 3 2 4 3 2" xfId="32979"/>
    <cellStyle name="Normal 8 3 2 4 4" xfId="25821"/>
    <cellStyle name="Normal 8 3 2 4 5" xfId="25822"/>
    <cellStyle name="Normal 8 3 2 5" xfId="25823"/>
    <cellStyle name="Normal 8 3 2 5 2" xfId="25824"/>
    <cellStyle name="Normal 8 3 2 5 2 2" xfId="25825"/>
    <cellStyle name="Normal 8 3 2 5 2 3" xfId="25826"/>
    <cellStyle name="Normal 8 3 2 5 3" xfId="25827"/>
    <cellStyle name="Normal 8 3 2 5 3 2" xfId="32980"/>
    <cellStyle name="Normal 8 3 2 5 4" xfId="25828"/>
    <cellStyle name="Normal 8 3 2 5 5" xfId="25829"/>
    <cellStyle name="Normal 8 3 2 6" xfId="25830"/>
    <cellStyle name="Normal 8 3 2 6 2" xfId="25831"/>
    <cellStyle name="Normal 8 3 2 6 2 2" xfId="25832"/>
    <cellStyle name="Normal 8 3 2 6 2 3" xfId="25833"/>
    <cellStyle name="Normal 8 3 2 6 3" xfId="25834"/>
    <cellStyle name="Normal 8 3 2 6 3 2" xfId="32981"/>
    <cellStyle name="Normal 8 3 2 6 4" xfId="25835"/>
    <cellStyle name="Normal 8 3 2 6 5" xfId="25836"/>
    <cellStyle name="Normal 8 3 2 7" xfId="25837"/>
    <cellStyle name="Normal 8 3 2 7 2" xfId="25838"/>
    <cellStyle name="Normal 8 3 2 7 2 2" xfId="25839"/>
    <cellStyle name="Normal 8 3 2 7 2 3" xfId="25840"/>
    <cellStyle name="Normal 8 3 2 7 3" xfId="25841"/>
    <cellStyle name="Normal 8 3 2 7 3 2" xfId="32982"/>
    <cellStyle name="Normal 8 3 2 7 4" xfId="25842"/>
    <cellStyle name="Normal 8 3 2 7 5" xfId="25843"/>
    <cellStyle name="Normal 8 3 2 8" xfId="25844"/>
    <cellStyle name="Normal 8 3 2 8 2" xfId="25845"/>
    <cellStyle name="Normal 8 3 2 8 2 2" xfId="25846"/>
    <cellStyle name="Normal 8 3 2 8 2 3" xfId="25847"/>
    <cellStyle name="Normal 8 3 2 8 3" xfId="25848"/>
    <cellStyle name="Normal 8 3 2 8 3 2" xfId="32983"/>
    <cellStyle name="Normal 8 3 2 8 4" xfId="25849"/>
    <cellStyle name="Normal 8 3 2 8 5" xfId="25850"/>
    <cellStyle name="Normal 8 3 2 9" xfId="25851"/>
    <cellStyle name="Normal 8 3 2 9 2" xfId="25852"/>
    <cellStyle name="Normal 8 3 2 9 2 2" xfId="25853"/>
    <cellStyle name="Normal 8 3 2 9 2 3" xfId="25854"/>
    <cellStyle name="Normal 8 3 2 9 3" xfId="25855"/>
    <cellStyle name="Normal 8 3 2 9 3 2" xfId="32984"/>
    <cellStyle name="Normal 8 3 2 9 4" xfId="25856"/>
    <cellStyle name="Normal 8 3 2 9 5" xfId="25857"/>
    <cellStyle name="Normal 8 3 20" xfId="25858"/>
    <cellStyle name="Normal 8 3 20 2" xfId="25859"/>
    <cellStyle name="Normal 8 3 20 2 2" xfId="25860"/>
    <cellStyle name="Normal 8 3 20 2 2 2" xfId="25861"/>
    <cellStyle name="Normal 8 3 20 2 2 3" xfId="25862"/>
    <cellStyle name="Normal 8 3 20 2 3" xfId="25863"/>
    <cellStyle name="Normal 8 3 20 2 3 2" xfId="32986"/>
    <cellStyle name="Normal 8 3 20 2 4" xfId="25864"/>
    <cellStyle name="Normal 8 3 20 2 5" xfId="25865"/>
    <cellStyle name="Normal 8 3 20 3" xfId="25866"/>
    <cellStyle name="Normal 8 3 20 3 2" xfId="25867"/>
    <cellStyle name="Normal 8 3 20 3 3" xfId="25868"/>
    <cellStyle name="Normal 8 3 20 4" xfId="25869"/>
    <cellStyle name="Normal 8 3 20 4 2" xfId="32985"/>
    <cellStyle name="Normal 8 3 20 5" xfId="25870"/>
    <cellStyle name="Normal 8 3 20 6" xfId="25871"/>
    <cellStyle name="Normal 8 3 21" xfId="25872"/>
    <cellStyle name="Normal 8 3 21 2" xfId="25873"/>
    <cellStyle name="Normal 8 3 21 2 2" xfId="25874"/>
    <cellStyle name="Normal 8 3 21 2 2 2" xfId="25875"/>
    <cellStyle name="Normal 8 3 21 2 2 3" xfId="25876"/>
    <cellStyle name="Normal 8 3 21 2 3" xfId="25877"/>
    <cellStyle name="Normal 8 3 21 2 3 2" xfId="32988"/>
    <cellStyle name="Normal 8 3 21 2 4" xfId="25878"/>
    <cellStyle name="Normal 8 3 21 2 5" xfId="25879"/>
    <cellStyle name="Normal 8 3 21 3" xfId="25880"/>
    <cellStyle name="Normal 8 3 21 3 2" xfId="25881"/>
    <cellStyle name="Normal 8 3 21 3 3" xfId="25882"/>
    <cellStyle name="Normal 8 3 21 4" xfId="25883"/>
    <cellStyle name="Normal 8 3 21 4 2" xfId="32987"/>
    <cellStyle name="Normal 8 3 21 5" xfId="25884"/>
    <cellStyle name="Normal 8 3 21 6" xfId="25885"/>
    <cellStyle name="Normal 8 3 22" xfId="25886"/>
    <cellStyle name="Normal 8 3 22 2" xfId="25887"/>
    <cellStyle name="Normal 8 3 22 2 2" xfId="25888"/>
    <cellStyle name="Normal 8 3 22 2 2 2" xfId="25889"/>
    <cellStyle name="Normal 8 3 22 2 2 3" xfId="25890"/>
    <cellStyle name="Normal 8 3 22 2 3" xfId="25891"/>
    <cellStyle name="Normal 8 3 22 2 3 2" xfId="32990"/>
    <cellStyle name="Normal 8 3 22 2 4" xfId="25892"/>
    <cellStyle name="Normal 8 3 22 2 5" xfId="25893"/>
    <cellStyle name="Normal 8 3 22 3" xfId="25894"/>
    <cellStyle name="Normal 8 3 22 3 2" xfId="25895"/>
    <cellStyle name="Normal 8 3 22 3 3" xfId="25896"/>
    <cellStyle name="Normal 8 3 22 4" xfId="25897"/>
    <cellStyle name="Normal 8 3 22 4 2" xfId="32989"/>
    <cellStyle name="Normal 8 3 22 5" xfId="25898"/>
    <cellStyle name="Normal 8 3 22 6" xfId="25899"/>
    <cellStyle name="Normal 8 3 23" xfId="25900"/>
    <cellStyle name="Normal 8 3 23 2" xfId="25901"/>
    <cellStyle name="Normal 8 3 23 3" xfId="25902"/>
    <cellStyle name="Normal 8 3 24" xfId="25903"/>
    <cellStyle name="Normal 8 3 24 2" xfId="32945"/>
    <cellStyle name="Normal 8 3 25" xfId="25904"/>
    <cellStyle name="Normal 8 3 26" xfId="25905"/>
    <cellStyle name="Normal 8 3 27" xfId="25906"/>
    <cellStyle name="Normal 8 3 3" xfId="25907"/>
    <cellStyle name="Normal 8 3 3 2" xfId="25908"/>
    <cellStyle name="Normal 8 3 3 2 2" xfId="25909"/>
    <cellStyle name="Normal 8 3 3 2 2 2" xfId="25910"/>
    <cellStyle name="Normal 8 3 3 2 2 3" xfId="25911"/>
    <cellStyle name="Normal 8 3 3 2 3" xfId="25912"/>
    <cellStyle name="Normal 8 3 3 2 3 2" xfId="33847"/>
    <cellStyle name="Normal 8 3 3 2 4" xfId="25913"/>
    <cellStyle name="Normal 8 3 3 2 5" xfId="25914"/>
    <cellStyle name="Normal 8 3 3 3" xfId="25915"/>
    <cellStyle name="Normal 8 3 3 3 2" xfId="25916"/>
    <cellStyle name="Normal 8 3 3 3 2 2" xfId="25917"/>
    <cellStyle name="Normal 8 3 3 3 2 3" xfId="25918"/>
    <cellStyle name="Normal 8 3 3 3 3" xfId="25919"/>
    <cellStyle name="Normal 8 3 3 3 3 2" xfId="34961"/>
    <cellStyle name="Normal 8 3 3 3 4" xfId="25920"/>
    <cellStyle name="Normal 8 3 3 3 5" xfId="25921"/>
    <cellStyle name="Normal 8 3 3 4" xfId="25922"/>
    <cellStyle name="Normal 8 3 3 4 2" xfId="25923"/>
    <cellStyle name="Normal 8 3 3 4 2 2" xfId="25924"/>
    <cellStyle name="Normal 8 3 3 4 2 3" xfId="25925"/>
    <cellStyle name="Normal 8 3 3 4 3" xfId="25926"/>
    <cellStyle name="Normal 8 3 3 4 4" xfId="25927"/>
    <cellStyle name="Normal 8 3 3 4 5" xfId="25928"/>
    <cellStyle name="Normal 8 3 3 5" xfId="25929"/>
    <cellStyle name="Normal 8 3 3 5 2" xfId="25930"/>
    <cellStyle name="Normal 8 3 3 5 3" xfId="25931"/>
    <cellStyle name="Normal 8 3 3 6" xfId="25932"/>
    <cellStyle name="Normal 8 3 3 6 2" xfId="32991"/>
    <cellStyle name="Normal 8 3 3 7" xfId="25933"/>
    <cellStyle name="Normal 8 3 3 8" xfId="25934"/>
    <cellStyle name="Normal 8 3 3 9" xfId="25935"/>
    <cellStyle name="Normal 8 3 4" xfId="25936"/>
    <cellStyle name="Normal 8 3 4 2" xfId="25937"/>
    <cellStyle name="Normal 8 3 4 2 2" xfId="25938"/>
    <cellStyle name="Normal 8 3 4 2 3" xfId="25939"/>
    <cellStyle name="Normal 8 3 4 3" xfId="25940"/>
    <cellStyle name="Normal 8 3 4 3 2" xfId="32992"/>
    <cellStyle name="Normal 8 3 4 4" xfId="25941"/>
    <cellStyle name="Normal 8 3 4 5" xfId="25942"/>
    <cellStyle name="Normal 8 3 5" xfId="25943"/>
    <cellStyle name="Normal 8 3 5 2" xfId="25944"/>
    <cellStyle name="Normal 8 3 5 2 2" xfId="25945"/>
    <cellStyle name="Normal 8 3 5 2 3" xfId="25946"/>
    <cellStyle name="Normal 8 3 5 3" xfId="25947"/>
    <cellStyle name="Normal 8 3 5 3 2" xfId="32993"/>
    <cellStyle name="Normal 8 3 5 4" xfId="25948"/>
    <cellStyle name="Normal 8 3 5 5" xfId="25949"/>
    <cellStyle name="Normal 8 3 6" xfId="25950"/>
    <cellStyle name="Normal 8 3 6 2" xfId="25951"/>
    <cellStyle name="Normal 8 3 6 2 2" xfId="25952"/>
    <cellStyle name="Normal 8 3 6 2 3" xfId="25953"/>
    <cellStyle name="Normal 8 3 6 3" xfId="25954"/>
    <cellStyle name="Normal 8 3 6 3 2" xfId="32994"/>
    <cellStyle name="Normal 8 3 6 4" xfId="25955"/>
    <cellStyle name="Normal 8 3 6 5" xfId="25956"/>
    <cellStyle name="Normal 8 3 7" xfId="25957"/>
    <cellStyle name="Normal 8 3 7 2" xfId="25958"/>
    <cellStyle name="Normal 8 3 7 2 2" xfId="25959"/>
    <cellStyle name="Normal 8 3 7 2 3" xfId="25960"/>
    <cellStyle name="Normal 8 3 7 3" xfId="25961"/>
    <cellStyle name="Normal 8 3 7 3 2" xfId="32995"/>
    <cellStyle name="Normal 8 3 7 4" xfId="25962"/>
    <cellStyle name="Normal 8 3 7 5" xfId="25963"/>
    <cellStyle name="Normal 8 3 8" xfId="25964"/>
    <cellStyle name="Normal 8 3 8 2" xfId="25965"/>
    <cellStyle name="Normal 8 3 8 2 2" xfId="25966"/>
    <cellStyle name="Normal 8 3 8 2 2 2" xfId="25967"/>
    <cellStyle name="Normal 8 3 8 2 2 3" xfId="25968"/>
    <cellStyle name="Normal 8 3 8 2 3" xfId="25969"/>
    <cellStyle name="Normal 8 3 8 2 3 2" xfId="32997"/>
    <cellStyle name="Normal 8 3 8 2 4" xfId="25970"/>
    <cellStyle name="Normal 8 3 8 2 5" xfId="25971"/>
    <cellStyle name="Normal 8 3 8 3" xfId="25972"/>
    <cellStyle name="Normal 8 3 8 3 2" xfId="25973"/>
    <cellStyle name="Normal 8 3 8 3 3" xfId="25974"/>
    <cellStyle name="Normal 8 3 8 4" xfId="25975"/>
    <cellStyle name="Normal 8 3 8 4 2" xfId="32996"/>
    <cellStyle name="Normal 8 3 8 5" xfId="25976"/>
    <cellStyle name="Normal 8 3 8 6" xfId="25977"/>
    <cellStyle name="Normal 8 3 9" xfId="25978"/>
    <cellStyle name="Normal 8 3 9 2" xfId="25979"/>
    <cellStyle name="Normal 8 3 9 2 2" xfId="25980"/>
    <cellStyle name="Normal 8 3 9 2 2 2" xfId="25981"/>
    <cellStyle name="Normal 8 3 9 2 2 3" xfId="25982"/>
    <cellStyle name="Normal 8 3 9 2 3" xfId="25983"/>
    <cellStyle name="Normal 8 3 9 2 3 2" xfId="32999"/>
    <cellStyle name="Normal 8 3 9 2 4" xfId="25984"/>
    <cellStyle name="Normal 8 3 9 2 5" xfId="25985"/>
    <cellStyle name="Normal 8 3 9 3" xfId="25986"/>
    <cellStyle name="Normal 8 3 9 3 2" xfId="25987"/>
    <cellStyle name="Normal 8 3 9 3 3" xfId="25988"/>
    <cellStyle name="Normal 8 3 9 4" xfId="25989"/>
    <cellStyle name="Normal 8 3 9 4 2" xfId="32998"/>
    <cellStyle name="Normal 8 3 9 5" xfId="25990"/>
    <cellStyle name="Normal 8 3 9 6" xfId="25991"/>
    <cellStyle name="Normal 8 4" xfId="25992"/>
    <cellStyle name="Normal 8 4 10" xfId="25993"/>
    <cellStyle name="Normal 8 4 2" xfId="25994"/>
    <cellStyle name="Normal 8 4 2 2" xfId="25995"/>
    <cellStyle name="Normal 8 4 2 2 2" xfId="25996"/>
    <cellStyle name="Normal 8 4 2 2 2 2" xfId="25997"/>
    <cellStyle name="Normal 8 4 2 2 2 3" xfId="25998"/>
    <cellStyle name="Normal 8 4 2 2 3" xfId="25999"/>
    <cellStyle name="Normal 8 4 2 2 3 2" xfId="34621"/>
    <cellStyle name="Normal 8 4 2 2 4" xfId="26000"/>
    <cellStyle name="Normal 8 4 2 2 5" xfId="26001"/>
    <cellStyle name="Normal 8 4 2 3" xfId="26002"/>
    <cellStyle name="Normal 8 4 2 3 2" xfId="26003"/>
    <cellStyle name="Normal 8 4 2 3 3" xfId="26004"/>
    <cellStyle name="Normal 8 4 2 4" xfId="26005"/>
    <cellStyle name="Normal 8 4 2 4 2" xfId="33849"/>
    <cellStyle name="Normal 8 4 2 5" xfId="26006"/>
    <cellStyle name="Normal 8 4 2 6" xfId="26007"/>
    <cellStyle name="Normal 8 4 3" xfId="26008"/>
    <cellStyle name="Normal 8 4 3 2" xfId="26009"/>
    <cellStyle name="Normal 8 4 3 2 2" xfId="26010"/>
    <cellStyle name="Normal 8 4 3 2 3" xfId="26011"/>
    <cellStyle name="Normal 8 4 3 3" xfId="26012"/>
    <cellStyle name="Normal 8 4 3 4" xfId="26013"/>
    <cellStyle name="Normal 8 4 3 5" xfId="26014"/>
    <cellStyle name="Normal 8 4 4" xfId="26015"/>
    <cellStyle name="Normal 8 4 4 2" xfId="26016"/>
    <cellStyle name="Normal 8 4 4 2 2" xfId="26017"/>
    <cellStyle name="Normal 8 4 4 2 3" xfId="26018"/>
    <cellStyle name="Normal 8 4 4 3" xfId="26019"/>
    <cellStyle name="Normal 8 4 4 3 2" xfId="34485"/>
    <cellStyle name="Normal 8 4 4 4" xfId="26020"/>
    <cellStyle name="Normal 8 4 4 5" xfId="26021"/>
    <cellStyle name="Normal 8 4 5" xfId="26022"/>
    <cellStyle name="Normal 8 4 5 2" xfId="26023"/>
    <cellStyle name="Normal 8 4 5 2 2" xfId="26024"/>
    <cellStyle name="Normal 8 4 5 2 3" xfId="26025"/>
    <cellStyle name="Normal 8 4 5 3" xfId="26026"/>
    <cellStyle name="Normal 8 4 5 3 2" xfId="35059"/>
    <cellStyle name="Normal 8 4 5 4" xfId="26027"/>
    <cellStyle name="Normal 8 4 5 5" xfId="26028"/>
    <cellStyle name="Normal 8 4 6" xfId="26029"/>
    <cellStyle name="Normal 8 4 6 2" xfId="26030"/>
    <cellStyle name="Normal 8 4 6 3" xfId="26031"/>
    <cellStyle name="Normal 8 4 7" xfId="26032"/>
    <cellStyle name="Normal 8 4 7 2" xfId="33848"/>
    <cellStyle name="Normal 8 4 8" xfId="26033"/>
    <cellStyle name="Normal 8 4 9" xfId="26034"/>
    <cellStyle name="Normal 8 5" xfId="26035"/>
    <cellStyle name="Normal 8 5 10" xfId="26036"/>
    <cellStyle name="Normal 8 5 2" xfId="26037"/>
    <cellStyle name="Normal 8 5 2 2" xfId="26038"/>
    <cellStyle name="Normal 8 5 2 2 2" xfId="26039"/>
    <cellStyle name="Normal 8 5 2 2 2 2" xfId="26040"/>
    <cellStyle name="Normal 8 5 2 2 2 3" xfId="26041"/>
    <cellStyle name="Normal 8 5 2 2 3" xfId="26042"/>
    <cellStyle name="Normal 8 5 2 2 3 2" xfId="34773"/>
    <cellStyle name="Normal 8 5 2 2 4" xfId="26043"/>
    <cellStyle name="Normal 8 5 2 2 5" xfId="26044"/>
    <cellStyle name="Normal 8 5 2 3" xfId="26045"/>
    <cellStyle name="Normal 8 5 2 3 2" xfId="26046"/>
    <cellStyle name="Normal 8 5 2 3 3" xfId="26047"/>
    <cellStyle name="Normal 8 5 2 4" xfId="26048"/>
    <cellStyle name="Normal 8 5 2 4 2" xfId="33851"/>
    <cellStyle name="Normal 8 5 2 5" xfId="26049"/>
    <cellStyle name="Normal 8 5 2 6" xfId="26050"/>
    <cellStyle name="Normal 8 5 3" xfId="26051"/>
    <cellStyle name="Normal 8 5 3 2" xfId="26052"/>
    <cellStyle name="Normal 8 5 3 2 2" xfId="26053"/>
    <cellStyle name="Normal 8 5 3 2 3" xfId="26054"/>
    <cellStyle name="Normal 8 5 3 3" xfId="26055"/>
    <cellStyle name="Normal 8 5 3 4" xfId="26056"/>
    <cellStyle name="Normal 8 5 3 5" xfId="26057"/>
    <cellStyle name="Normal 8 5 4" xfId="26058"/>
    <cellStyle name="Normal 8 5 4 2" xfId="26059"/>
    <cellStyle name="Normal 8 5 4 2 2" xfId="26060"/>
    <cellStyle name="Normal 8 5 4 2 3" xfId="26061"/>
    <cellStyle name="Normal 8 5 4 3" xfId="26062"/>
    <cellStyle name="Normal 8 5 4 3 2" xfId="34421"/>
    <cellStyle name="Normal 8 5 4 4" xfId="26063"/>
    <cellStyle name="Normal 8 5 4 5" xfId="26064"/>
    <cellStyle name="Normal 8 5 5" xfId="26065"/>
    <cellStyle name="Normal 8 5 5 2" xfId="26066"/>
    <cellStyle name="Normal 8 5 5 2 2" xfId="26067"/>
    <cellStyle name="Normal 8 5 5 2 3" xfId="26068"/>
    <cellStyle name="Normal 8 5 5 3" xfId="26069"/>
    <cellStyle name="Normal 8 5 5 4" xfId="26070"/>
    <cellStyle name="Normal 8 5 5 5" xfId="26071"/>
    <cellStyle name="Normal 8 5 6" xfId="26072"/>
    <cellStyle name="Normal 8 5 6 2" xfId="26073"/>
    <cellStyle name="Normal 8 5 6 3" xfId="26074"/>
    <cellStyle name="Normal 8 5 7" xfId="26075"/>
    <cellStyle name="Normal 8 5 7 2" xfId="33850"/>
    <cellStyle name="Normal 8 5 8" xfId="26076"/>
    <cellStyle name="Normal 8 5 9" xfId="26077"/>
    <cellStyle name="Normal 8 6" xfId="26078"/>
    <cellStyle name="Normal 8 6 2" xfId="26079"/>
    <cellStyle name="Normal 8 6 2 2" xfId="26080"/>
    <cellStyle name="Normal 8 6 2 2 2" xfId="26081"/>
    <cellStyle name="Normal 8 6 2 2 2 2" xfId="26082"/>
    <cellStyle name="Normal 8 6 2 2 2 3" xfId="26083"/>
    <cellStyle name="Normal 8 6 2 2 3" xfId="26084"/>
    <cellStyle name="Normal 8 6 2 2 3 2" xfId="34422"/>
    <cellStyle name="Normal 8 6 2 2 4" xfId="26085"/>
    <cellStyle name="Normal 8 6 2 2 5" xfId="26086"/>
    <cellStyle name="Normal 8 6 2 3" xfId="26087"/>
    <cellStyle name="Normal 8 6 2 3 2" xfId="26088"/>
    <cellStyle name="Normal 8 6 2 3 3" xfId="26089"/>
    <cellStyle name="Normal 8 6 2 4" xfId="26090"/>
    <cellStyle name="Normal 8 6 2 4 2" xfId="33853"/>
    <cellStyle name="Normal 8 6 2 5" xfId="26091"/>
    <cellStyle name="Normal 8 6 2 6" xfId="26092"/>
    <cellStyle name="Normal 8 6 3" xfId="26093"/>
    <cellStyle name="Normal 8 6 3 2" xfId="26094"/>
    <cellStyle name="Normal 8 6 3 2 2" xfId="26095"/>
    <cellStyle name="Normal 8 6 3 2 3" xfId="26096"/>
    <cellStyle name="Normal 8 6 3 3" xfId="26097"/>
    <cellStyle name="Normal 8 6 3 4" xfId="26098"/>
    <cellStyle name="Normal 8 6 3 5" xfId="26099"/>
    <cellStyle name="Normal 8 6 4" xfId="26100"/>
    <cellStyle name="Normal 8 6 4 2" xfId="26101"/>
    <cellStyle name="Normal 8 6 4 2 2" xfId="26102"/>
    <cellStyle name="Normal 8 6 4 2 3" xfId="26103"/>
    <cellStyle name="Normal 8 6 4 3" xfId="26104"/>
    <cellStyle name="Normal 8 6 4 3 2" xfId="34423"/>
    <cellStyle name="Normal 8 6 4 4" xfId="26105"/>
    <cellStyle name="Normal 8 6 4 5" xfId="26106"/>
    <cellStyle name="Normal 8 6 5" xfId="26107"/>
    <cellStyle name="Normal 8 6 5 2" xfId="26108"/>
    <cellStyle name="Normal 8 6 5 3" xfId="26109"/>
    <cellStyle name="Normal 8 6 6" xfId="26110"/>
    <cellStyle name="Normal 8 6 6 2" xfId="33852"/>
    <cellStyle name="Normal 8 6 7" xfId="26111"/>
    <cellStyle name="Normal 8 6 8" xfId="26112"/>
    <cellStyle name="Normal 8 6 9" xfId="26113"/>
    <cellStyle name="Normal 8 7" xfId="26114"/>
    <cellStyle name="Normal 8 7 2" xfId="26115"/>
    <cellStyle name="Normal 8 7 2 2" xfId="26116"/>
    <cellStyle name="Normal 8 7 2 2 2" xfId="26117"/>
    <cellStyle name="Normal 8 7 2 2 2 2" xfId="26118"/>
    <cellStyle name="Normal 8 7 2 2 2 3" xfId="26119"/>
    <cellStyle name="Normal 8 7 2 2 3" xfId="26120"/>
    <cellStyle name="Normal 8 7 2 2 3 2" xfId="34424"/>
    <cellStyle name="Normal 8 7 2 2 4" xfId="26121"/>
    <cellStyle name="Normal 8 7 2 2 5" xfId="26122"/>
    <cellStyle name="Normal 8 7 2 3" xfId="26123"/>
    <cellStyle name="Normal 8 7 2 3 2" xfId="26124"/>
    <cellStyle name="Normal 8 7 2 3 3" xfId="26125"/>
    <cellStyle name="Normal 8 7 2 4" xfId="26126"/>
    <cellStyle name="Normal 8 7 2 4 2" xfId="33855"/>
    <cellStyle name="Normal 8 7 2 5" xfId="26127"/>
    <cellStyle name="Normal 8 7 2 6" xfId="26128"/>
    <cellStyle name="Normal 8 7 3" xfId="26129"/>
    <cellStyle name="Normal 8 7 3 2" xfId="26130"/>
    <cellStyle name="Normal 8 7 3 2 2" xfId="26131"/>
    <cellStyle name="Normal 8 7 3 2 3" xfId="26132"/>
    <cellStyle name="Normal 8 7 3 3" xfId="26133"/>
    <cellStyle name="Normal 8 7 3 4" xfId="26134"/>
    <cellStyle name="Normal 8 7 3 5" xfId="26135"/>
    <cellStyle name="Normal 8 7 4" xfId="26136"/>
    <cellStyle name="Normal 8 7 4 2" xfId="26137"/>
    <cellStyle name="Normal 8 7 4 2 2" xfId="26138"/>
    <cellStyle name="Normal 8 7 4 2 3" xfId="26139"/>
    <cellStyle name="Normal 8 7 4 3" xfId="26140"/>
    <cellStyle name="Normal 8 7 4 3 2" xfId="34425"/>
    <cellStyle name="Normal 8 7 4 4" xfId="26141"/>
    <cellStyle name="Normal 8 7 4 5" xfId="26142"/>
    <cellStyle name="Normal 8 7 5" xfId="26143"/>
    <cellStyle name="Normal 8 7 5 2" xfId="26144"/>
    <cellStyle name="Normal 8 7 5 3" xfId="26145"/>
    <cellStyle name="Normal 8 7 6" xfId="26146"/>
    <cellStyle name="Normal 8 7 6 2" xfId="33854"/>
    <cellStyle name="Normal 8 7 7" xfId="26147"/>
    <cellStyle name="Normal 8 7 8" xfId="26148"/>
    <cellStyle name="Normal 8 7 9" xfId="26149"/>
    <cellStyle name="Normal 8 8" xfId="26150"/>
    <cellStyle name="Normal 8 8 2" xfId="26151"/>
    <cellStyle name="Normal 8 8 2 2" xfId="26152"/>
    <cellStyle name="Normal 8 8 2 2 2" xfId="26153"/>
    <cellStyle name="Normal 8 8 2 2 3" xfId="26154"/>
    <cellStyle name="Normal 8 8 2 3" xfId="26155"/>
    <cellStyle name="Normal 8 8 2 4" xfId="26156"/>
    <cellStyle name="Normal 8 8 2 5" xfId="26157"/>
    <cellStyle name="Normal 8 8 3" xfId="26158"/>
    <cellStyle name="Normal 8 8 3 2" xfId="26159"/>
    <cellStyle name="Normal 8 8 3 2 2" xfId="26160"/>
    <cellStyle name="Normal 8 8 3 2 3" xfId="26161"/>
    <cellStyle name="Normal 8 8 3 3" xfId="26162"/>
    <cellStyle name="Normal 8 8 3 3 2" xfId="34426"/>
    <cellStyle name="Normal 8 8 3 4" xfId="26163"/>
    <cellStyle name="Normal 8 8 3 5" xfId="26164"/>
    <cellStyle name="Normal 8 8 4" xfId="26165"/>
    <cellStyle name="Normal 8 8 4 2" xfId="26166"/>
    <cellStyle name="Normal 8 8 4 3" xfId="26167"/>
    <cellStyle name="Normal 8 8 5" xfId="26168"/>
    <cellStyle name="Normal 8 8 5 2" xfId="33856"/>
    <cellStyle name="Normal 8 8 6" xfId="26169"/>
    <cellStyle name="Normal 8 8 7" xfId="26170"/>
    <cellStyle name="Normal 8 9" xfId="26171"/>
    <cellStyle name="Normal 8 9 2" xfId="26172"/>
    <cellStyle name="Normal 8 9 2 2" xfId="26173"/>
    <cellStyle name="Normal 8 9 2 2 2" xfId="26174"/>
    <cellStyle name="Normal 8 9 2 2 3" xfId="26175"/>
    <cellStyle name="Normal 8 9 2 3" xfId="26176"/>
    <cellStyle name="Normal 8 9 2 4" xfId="26177"/>
    <cellStyle name="Normal 8 9 2 5" xfId="26178"/>
    <cellStyle name="Normal 8 9 3" xfId="26179"/>
    <cellStyle name="Normal 8 9 3 2" xfId="26180"/>
    <cellStyle name="Normal 8 9 3 2 2" xfId="26181"/>
    <cellStyle name="Normal 8 9 3 2 3" xfId="26182"/>
    <cellStyle name="Normal 8 9 3 3" xfId="26183"/>
    <cellStyle name="Normal 8 9 3 3 2" xfId="34427"/>
    <cellStyle name="Normal 8 9 3 4" xfId="26184"/>
    <cellStyle name="Normal 8 9 3 5" xfId="26185"/>
    <cellStyle name="Normal 8 9 4" xfId="26186"/>
    <cellStyle name="Normal 8 9 4 2" xfId="26187"/>
    <cellStyle name="Normal 8 9 4 3" xfId="26188"/>
    <cellStyle name="Normal 8 9 5" xfId="26189"/>
    <cellStyle name="Normal 8 9 5 2" xfId="33857"/>
    <cellStyle name="Normal 8 9 6" xfId="26190"/>
    <cellStyle name="Normal 8 9 7" xfId="26191"/>
    <cellStyle name="Normal 9" xfId="26192"/>
    <cellStyle name="Normal 9 10" xfId="26193"/>
    <cellStyle name="Normal 9 10 2" xfId="26194"/>
    <cellStyle name="Normal 9 10 2 2" xfId="26195"/>
    <cellStyle name="Normal 9 10 2 2 2" xfId="26196"/>
    <cellStyle name="Normal 9 10 2 2 2 2" xfId="26197"/>
    <cellStyle name="Normal 9 10 2 2 2 2 2" xfId="26198"/>
    <cellStyle name="Normal 9 10 2 2 2 2 3" xfId="26199"/>
    <cellStyle name="Normal 9 10 2 2 2 3" xfId="26200"/>
    <cellStyle name="Normal 9 10 2 2 2 3 2" xfId="34428"/>
    <cellStyle name="Normal 9 10 2 2 2 4" xfId="26201"/>
    <cellStyle name="Normal 9 10 2 2 2 5" xfId="26202"/>
    <cellStyle name="Normal 9 10 2 2 3" xfId="26203"/>
    <cellStyle name="Normal 9 10 2 2 3 2" xfId="26204"/>
    <cellStyle name="Normal 9 10 2 2 3 3" xfId="26205"/>
    <cellStyle name="Normal 9 10 2 2 4" xfId="26206"/>
    <cellStyle name="Normal 9 10 2 2 4 2" xfId="33860"/>
    <cellStyle name="Normal 9 10 2 2 5" xfId="26207"/>
    <cellStyle name="Normal 9 10 2 2 6" xfId="26208"/>
    <cellStyle name="Normal 9 10 2 3" xfId="26209"/>
    <cellStyle name="Normal 9 10 2 3 2" xfId="26210"/>
    <cellStyle name="Normal 9 10 2 3 2 2" xfId="26211"/>
    <cellStyle name="Normal 9 10 2 3 2 3" xfId="26212"/>
    <cellStyle name="Normal 9 10 2 3 3" xfId="26213"/>
    <cellStyle name="Normal 9 10 2 3 3 2" xfId="34429"/>
    <cellStyle name="Normal 9 10 2 3 4" xfId="26214"/>
    <cellStyle name="Normal 9 10 2 3 5" xfId="26215"/>
    <cellStyle name="Normal 9 10 2 4" xfId="26216"/>
    <cellStyle name="Normal 9 10 2 4 2" xfId="26217"/>
    <cellStyle name="Normal 9 10 2 4 3" xfId="26218"/>
    <cellStyle name="Normal 9 10 2 5" xfId="26219"/>
    <cellStyle name="Normal 9 10 2 5 2" xfId="33859"/>
    <cellStyle name="Normal 9 10 2 6" xfId="26220"/>
    <cellStyle name="Normal 9 10 2 7" xfId="26221"/>
    <cellStyle name="Normal 9 10 3" xfId="26222"/>
    <cellStyle name="Normal 9 10 3 2" xfId="26223"/>
    <cellStyle name="Normal 9 10 3 2 2" xfId="26224"/>
    <cellStyle name="Normal 9 10 3 2 2 2" xfId="26225"/>
    <cellStyle name="Normal 9 10 3 2 2 3" xfId="26226"/>
    <cellStyle name="Normal 9 10 3 2 3" xfId="26227"/>
    <cellStyle name="Normal 9 10 3 2 3 2" xfId="34430"/>
    <cellStyle name="Normal 9 10 3 2 4" xfId="26228"/>
    <cellStyle name="Normal 9 10 3 2 5" xfId="26229"/>
    <cellStyle name="Normal 9 10 3 3" xfId="26230"/>
    <cellStyle name="Normal 9 10 3 3 2" xfId="26231"/>
    <cellStyle name="Normal 9 10 3 3 3" xfId="26232"/>
    <cellStyle name="Normal 9 10 3 4" xfId="26233"/>
    <cellStyle name="Normal 9 10 3 4 2" xfId="33861"/>
    <cellStyle name="Normal 9 10 3 5" xfId="26234"/>
    <cellStyle name="Normal 9 10 3 6" xfId="26235"/>
    <cellStyle name="Normal 9 10 4" xfId="26236"/>
    <cellStyle name="Normal 9 10 4 2" xfId="26237"/>
    <cellStyle name="Normal 9 10 4 2 2" xfId="26238"/>
    <cellStyle name="Normal 9 10 4 2 3" xfId="26239"/>
    <cellStyle name="Normal 9 10 4 3" xfId="26240"/>
    <cellStyle name="Normal 9 10 4 3 2" xfId="34431"/>
    <cellStyle name="Normal 9 10 4 4" xfId="26241"/>
    <cellStyle name="Normal 9 10 4 5" xfId="26242"/>
    <cellStyle name="Normal 9 10 5" xfId="26243"/>
    <cellStyle name="Normal 9 10 5 2" xfId="26244"/>
    <cellStyle name="Normal 9 10 5 3" xfId="26245"/>
    <cellStyle name="Normal 9 10 6" xfId="26246"/>
    <cellStyle name="Normal 9 10 6 2" xfId="33858"/>
    <cellStyle name="Normal 9 10 7" xfId="26247"/>
    <cellStyle name="Normal 9 10 8" xfId="26248"/>
    <cellStyle name="Normal 9 11" xfId="26249"/>
    <cellStyle name="Normal 9 11 2" xfId="26250"/>
    <cellStyle name="Normal 9 11 2 2" xfId="26251"/>
    <cellStyle name="Normal 9 11 2 2 2" xfId="26252"/>
    <cellStyle name="Normal 9 11 2 2 2 2" xfId="26253"/>
    <cellStyle name="Normal 9 11 2 2 2 2 2" xfId="26254"/>
    <cellStyle name="Normal 9 11 2 2 2 2 3" xfId="26255"/>
    <cellStyle name="Normal 9 11 2 2 2 3" xfId="26256"/>
    <cellStyle name="Normal 9 11 2 2 2 3 2" xfId="34432"/>
    <cellStyle name="Normal 9 11 2 2 2 4" xfId="26257"/>
    <cellStyle name="Normal 9 11 2 2 2 5" xfId="26258"/>
    <cellStyle name="Normal 9 11 2 2 3" xfId="26259"/>
    <cellStyle name="Normal 9 11 2 2 3 2" xfId="26260"/>
    <cellStyle name="Normal 9 11 2 2 3 3" xfId="26261"/>
    <cellStyle name="Normal 9 11 2 2 4" xfId="26262"/>
    <cellStyle name="Normal 9 11 2 2 4 2" xfId="33864"/>
    <cellStyle name="Normal 9 11 2 2 5" xfId="26263"/>
    <cellStyle name="Normal 9 11 2 2 6" xfId="26264"/>
    <cellStyle name="Normal 9 11 2 3" xfId="26265"/>
    <cellStyle name="Normal 9 11 2 3 2" xfId="26266"/>
    <cellStyle name="Normal 9 11 2 3 2 2" xfId="26267"/>
    <cellStyle name="Normal 9 11 2 3 2 3" xfId="26268"/>
    <cellStyle name="Normal 9 11 2 3 3" xfId="26269"/>
    <cellStyle name="Normal 9 11 2 3 3 2" xfId="34433"/>
    <cellStyle name="Normal 9 11 2 3 4" xfId="26270"/>
    <cellStyle name="Normal 9 11 2 3 5" xfId="26271"/>
    <cellStyle name="Normal 9 11 2 4" xfId="26272"/>
    <cellStyle name="Normal 9 11 2 4 2" xfId="26273"/>
    <cellStyle name="Normal 9 11 2 4 3" xfId="26274"/>
    <cellStyle name="Normal 9 11 2 5" xfId="26275"/>
    <cellStyle name="Normal 9 11 2 5 2" xfId="33863"/>
    <cellStyle name="Normal 9 11 2 6" xfId="26276"/>
    <cellStyle name="Normal 9 11 2 7" xfId="26277"/>
    <cellStyle name="Normal 9 11 3" xfId="26278"/>
    <cellStyle name="Normal 9 11 3 2" xfId="26279"/>
    <cellStyle name="Normal 9 11 3 2 2" xfId="26280"/>
    <cellStyle name="Normal 9 11 3 2 2 2" xfId="26281"/>
    <cellStyle name="Normal 9 11 3 2 2 3" xfId="26282"/>
    <cellStyle name="Normal 9 11 3 2 3" xfId="26283"/>
    <cellStyle name="Normal 9 11 3 2 3 2" xfId="34434"/>
    <cellStyle name="Normal 9 11 3 2 4" xfId="26284"/>
    <cellStyle name="Normal 9 11 3 2 5" xfId="26285"/>
    <cellStyle name="Normal 9 11 3 3" xfId="26286"/>
    <cellStyle name="Normal 9 11 3 3 2" xfId="26287"/>
    <cellStyle name="Normal 9 11 3 3 3" xfId="26288"/>
    <cellStyle name="Normal 9 11 3 4" xfId="26289"/>
    <cellStyle name="Normal 9 11 3 4 2" xfId="33865"/>
    <cellStyle name="Normal 9 11 3 5" xfId="26290"/>
    <cellStyle name="Normal 9 11 3 6" xfId="26291"/>
    <cellStyle name="Normal 9 11 4" xfId="26292"/>
    <cellStyle name="Normal 9 11 4 2" xfId="26293"/>
    <cellStyle name="Normal 9 11 4 2 2" xfId="26294"/>
    <cellStyle name="Normal 9 11 4 2 3" xfId="26295"/>
    <cellStyle name="Normal 9 11 4 3" xfId="26296"/>
    <cellStyle name="Normal 9 11 4 3 2" xfId="34435"/>
    <cellStyle name="Normal 9 11 4 4" xfId="26297"/>
    <cellStyle name="Normal 9 11 4 5" xfId="26298"/>
    <cellStyle name="Normal 9 11 5" xfId="26299"/>
    <cellStyle name="Normal 9 11 5 2" xfId="26300"/>
    <cellStyle name="Normal 9 11 5 3" xfId="26301"/>
    <cellStyle name="Normal 9 11 6" xfId="26302"/>
    <cellStyle name="Normal 9 11 6 2" xfId="33862"/>
    <cellStyle name="Normal 9 11 7" xfId="26303"/>
    <cellStyle name="Normal 9 11 8" xfId="26304"/>
    <cellStyle name="Normal 9 12" xfId="26305"/>
    <cellStyle name="Normal 9 12 2" xfId="26306"/>
    <cellStyle name="Normal 9 12 2 2" xfId="26307"/>
    <cellStyle name="Normal 9 12 2 3" xfId="26308"/>
    <cellStyle name="Normal 9 12 3" xfId="26309"/>
    <cellStyle name="Normal 9 12 4" xfId="26310"/>
    <cellStyle name="Normal 9 12 5" xfId="26311"/>
    <cellStyle name="Normal 9 13" xfId="26312"/>
    <cellStyle name="Normal 9 13 2" xfId="26313"/>
    <cellStyle name="Normal 9 13 2 2" xfId="26314"/>
    <cellStyle name="Normal 9 13 2 3" xfId="26315"/>
    <cellStyle name="Normal 9 13 3" xfId="26316"/>
    <cellStyle name="Normal 9 13 4" xfId="26317"/>
    <cellStyle name="Normal 9 13 5" xfId="26318"/>
    <cellStyle name="Normal 9 14" xfId="26319"/>
    <cellStyle name="Normal 9 14 2" xfId="26320"/>
    <cellStyle name="Normal 9 14 2 2" xfId="26321"/>
    <cellStyle name="Normal 9 14 2 3" xfId="26322"/>
    <cellStyle name="Normal 9 14 3" xfId="26323"/>
    <cellStyle name="Normal 9 14 4" xfId="26324"/>
    <cellStyle name="Normal 9 14 5" xfId="26325"/>
    <cellStyle name="Normal 9 15" xfId="26326"/>
    <cellStyle name="Normal 9 15 2" xfId="26327"/>
    <cellStyle name="Normal 9 15 2 2" xfId="26328"/>
    <cellStyle name="Normal 9 15 2 2 2" xfId="26329"/>
    <cellStyle name="Normal 9 15 2 2 3" xfId="26330"/>
    <cellStyle name="Normal 9 15 2 3" xfId="26331"/>
    <cellStyle name="Normal 9 15 2 3 2" xfId="34436"/>
    <cellStyle name="Normal 9 15 2 4" xfId="26332"/>
    <cellStyle name="Normal 9 15 2 5" xfId="26333"/>
    <cellStyle name="Normal 9 15 3" xfId="26334"/>
    <cellStyle name="Normal 9 15 3 2" xfId="26335"/>
    <cellStyle name="Normal 9 15 3 3" xfId="26336"/>
    <cellStyle name="Normal 9 15 4" xfId="26337"/>
    <cellStyle name="Normal 9 15 4 2" xfId="33866"/>
    <cellStyle name="Normal 9 15 5" xfId="26338"/>
    <cellStyle name="Normal 9 15 6" xfId="26339"/>
    <cellStyle name="Normal 9 16" xfId="26340"/>
    <cellStyle name="Normal 9 16 2" xfId="26341"/>
    <cellStyle name="Normal 9 16 2 2" xfId="26342"/>
    <cellStyle name="Normal 9 16 2 3" xfId="26343"/>
    <cellStyle name="Normal 9 16 3" xfId="26344"/>
    <cellStyle name="Normal 9 16 3 2" xfId="34050"/>
    <cellStyle name="Normal 9 16 4" xfId="26345"/>
    <cellStyle name="Normal 9 16 5" xfId="26346"/>
    <cellStyle name="Normal 9 17" xfId="26347"/>
    <cellStyle name="Normal 9 17 2" xfId="26348"/>
    <cellStyle name="Normal 9 17 3" xfId="26349"/>
    <cellStyle name="Normal 9 18" xfId="26350"/>
    <cellStyle name="Normal 9 18 2" xfId="33000"/>
    <cellStyle name="Normal 9 19" xfId="26351"/>
    <cellStyle name="Normal 9 2" xfId="26352"/>
    <cellStyle name="Normal 9 2 10" xfId="26353"/>
    <cellStyle name="Normal 9 2 10 2" xfId="26354"/>
    <cellStyle name="Normal 9 2 10 2 2" xfId="26355"/>
    <cellStyle name="Normal 9 2 10 2 2 2" xfId="26356"/>
    <cellStyle name="Normal 9 2 10 2 2 2 2" xfId="26357"/>
    <cellStyle name="Normal 9 2 10 2 2 2 3" xfId="26358"/>
    <cellStyle name="Normal 9 2 10 2 2 3" xfId="26359"/>
    <cellStyle name="Normal 9 2 10 2 2 3 2" xfId="34437"/>
    <cellStyle name="Normal 9 2 10 2 2 4" xfId="26360"/>
    <cellStyle name="Normal 9 2 10 2 2 5" xfId="26361"/>
    <cellStyle name="Normal 9 2 10 2 3" xfId="26362"/>
    <cellStyle name="Normal 9 2 10 2 3 2" xfId="26363"/>
    <cellStyle name="Normal 9 2 10 2 3 3" xfId="26364"/>
    <cellStyle name="Normal 9 2 10 2 4" xfId="26365"/>
    <cellStyle name="Normal 9 2 10 2 4 2" xfId="33868"/>
    <cellStyle name="Normal 9 2 10 2 5" xfId="26366"/>
    <cellStyle name="Normal 9 2 10 2 6" xfId="26367"/>
    <cellStyle name="Normal 9 2 10 3" xfId="26368"/>
    <cellStyle name="Normal 9 2 10 3 2" xfId="26369"/>
    <cellStyle name="Normal 9 2 10 3 2 2" xfId="26370"/>
    <cellStyle name="Normal 9 2 10 3 2 3" xfId="26371"/>
    <cellStyle name="Normal 9 2 10 3 3" xfId="26372"/>
    <cellStyle name="Normal 9 2 10 3 3 2" xfId="34438"/>
    <cellStyle name="Normal 9 2 10 3 4" xfId="26373"/>
    <cellStyle name="Normal 9 2 10 3 5" xfId="26374"/>
    <cellStyle name="Normal 9 2 10 4" xfId="26375"/>
    <cellStyle name="Normal 9 2 10 4 2" xfId="26376"/>
    <cellStyle name="Normal 9 2 10 4 3" xfId="26377"/>
    <cellStyle name="Normal 9 2 10 5" xfId="26378"/>
    <cellStyle name="Normal 9 2 10 5 2" xfId="33867"/>
    <cellStyle name="Normal 9 2 10 6" xfId="26379"/>
    <cellStyle name="Normal 9 2 10 7" xfId="26380"/>
    <cellStyle name="Normal 9 2 11" xfId="26381"/>
    <cellStyle name="Normal 9 2 11 2" xfId="26382"/>
    <cellStyle name="Normal 9 2 11 2 2" xfId="26383"/>
    <cellStyle name="Normal 9 2 11 2 2 2" xfId="26384"/>
    <cellStyle name="Normal 9 2 11 2 2 2 2" xfId="26385"/>
    <cellStyle name="Normal 9 2 11 2 2 2 3" xfId="26386"/>
    <cellStyle name="Normal 9 2 11 2 2 3" xfId="26387"/>
    <cellStyle name="Normal 9 2 11 2 2 3 2" xfId="34439"/>
    <cellStyle name="Normal 9 2 11 2 2 4" xfId="26388"/>
    <cellStyle name="Normal 9 2 11 2 2 5" xfId="26389"/>
    <cellStyle name="Normal 9 2 11 2 3" xfId="26390"/>
    <cellStyle name="Normal 9 2 11 2 3 2" xfId="26391"/>
    <cellStyle name="Normal 9 2 11 2 3 3" xfId="26392"/>
    <cellStyle name="Normal 9 2 11 2 4" xfId="26393"/>
    <cellStyle name="Normal 9 2 11 2 4 2" xfId="33870"/>
    <cellStyle name="Normal 9 2 11 2 5" xfId="26394"/>
    <cellStyle name="Normal 9 2 11 2 6" xfId="26395"/>
    <cellStyle name="Normal 9 2 11 3" xfId="26396"/>
    <cellStyle name="Normal 9 2 11 3 2" xfId="26397"/>
    <cellStyle name="Normal 9 2 11 3 2 2" xfId="26398"/>
    <cellStyle name="Normal 9 2 11 3 2 3" xfId="26399"/>
    <cellStyle name="Normal 9 2 11 3 3" xfId="26400"/>
    <cellStyle name="Normal 9 2 11 3 3 2" xfId="34908"/>
    <cellStyle name="Normal 9 2 11 3 4" xfId="26401"/>
    <cellStyle name="Normal 9 2 11 3 5" xfId="26402"/>
    <cellStyle name="Normal 9 2 11 4" xfId="26403"/>
    <cellStyle name="Normal 9 2 11 4 2" xfId="26404"/>
    <cellStyle name="Normal 9 2 11 4 3" xfId="26405"/>
    <cellStyle name="Normal 9 2 11 5" xfId="26406"/>
    <cellStyle name="Normal 9 2 11 5 2" xfId="33869"/>
    <cellStyle name="Normal 9 2 11 6" xfId="26407"/>
    <cellStyle name="Normal 9 2 11 7" xfId="26408"/>
    <cellStyle name="Normal 9 2 12" xfId="26409"/>
    <cellStyle name="Normal 9 2 12 2" xfId="26410"/>
    <cellStyle name="Normal 9 2 12 2 2" xfId="26411"/>
    <cellStyle name="Normal 9 2 12 2 2 2" xfId="26412"/>
    <cellStyle name="Normal 9 2 12 2 2 2 2" xfId="26413"/>
    <cellStyle name="Normal 9 2 12 2 2 2 3" xfId="26414"/>
    <cellStyle name="Normal 9 2 12 2 2 3" xfId="26415"/>
    <cellStyle name="Normal 9 2 12 2 2 3 2" xfId="34774"/>
    <cellStyle name="Normal 9 2 12 2 2 4" xfId="26416"/>
    <cellStyle name="Normal 9 2 12 2 2 5" xfId="26417"/>
    <cellStyle name="Normal 9 2 12 2 3" xfId="26418"/>
    <cellStyle name="Normal 9 2 12 2 3 2" xfId="26419"/>
    <cellStyle name="Normal 9 2 12 2 3 3" xfId="26420"/>
    <cellStyle name="Normal 9 2 12 2 4" xfId="26421"/>
    <cellStyle name="Normal 9 2 12 2 4 2" xfId="33872"/>
    <cellStyle name="Normal 9 2 12 2 5" xfId="26422"/>
    <cellStyle name="Normal 9 2 12 2 6" xfId="26423"/>
    <cellStyle name="Normal 9 2 12 3" xfId="26424"/>
    <cellStyle name="Normal 9 2 12 3 2" xfId="26425"/>
    <cellStyle name="Normal 9 2 12 3 2 2" xfId="26426"/>
    <cellStyle name="Normal 9 2 12 3 2 3" xfId="26427"/>
    <cellStyle name="Normal 9 2 12 3 3" xfId="26428"/>
    <cellStyle name="Normal 9 2 12 3 3 2" xfId="34622"/>
    <cellStyle name="Normal 9 2 12 3 4" xfId="26429"/>
    <cellStyle name="Normal 9 2 12 3 5" xfId="26430"/>
    <cellStyle name="Normal 9 2 12 4" xfId="26431"/>
    <cellStyle name="Normal 9 2 12 4 2" xfId="26432"/>
    <cellStyle name="Normal 9 2 12 4 3" xfId="26433"/>
    <cellStyle name="Normal 9 2 12 5" xfId="26434"/>
    <cellStyle name="Normal 9 2 12 5 2" xfId="33871"/>
    <cellStyle name="Normal 9 2 12 6" xfId="26435"/>
    <cellStyle name="Normal 9 2 12 7" xfId="26436"/>
    <cellStyle name="Normal 9 2 13" xfId="26437"/>
    <cellStyle name="Normal 9 2 13 2" xfId="26438"/>
    <cellStyle name="Normal 9 2 13 2 2" xfId="26439"/>
    <cellStyle name="Normal 9 2 13 2 2 2" xfId="26440"/>
    <cellStyle name="Normal 9 2 13 2 2 2 2" xfId="26441"/>
    <cellStyle name="Normal 9 2 13 2 2 2 3" xfId="26442"/>
    <cellStyle name="Normal 9 2 13 2 2 3" xfId="26443"/>
    <cellStyle name="Normal 9 2 13 2 2 3 2" xfId="34440"/>
    <cellStyle name="Normal 9 2 13 2 2 4" xfId="26444"/>
    <cellStyle name="Normal 9 2 13 2 2 5" xfId="26445"/>
    <cellStyle name="Normal 9 2 13 2 3" xfId="26446"/>
    <cellStyle name="Normal 9 2 13 2 3 2" xfId="26447"/>
    <cellStyle name="Normal 9 2 13 2 3 3" xfId="26448"/>
    <cellStyle name="Normal 9 2 13 2 4" xfId="26449"/>
    <cellStyle name="Normal 9 2 13 2 4 2" xfId="33874"/>
    <cellStyle name="Normal 9 2 13 2 5" xfId="26450"/>
    <cellStyle name="Normal 9 2 13 2 6" xfId="26451"/>
    <cellStyle name="Normal 9 2 13 3" xfId="26452"/>
    <cellStyle name="Normal 9 2 13 3 2" xfId="26453"/>
    <cellStyle name="Normal 9 2 13 3 2 2" xfId="26454"/>
    <cellStyle name="Normal 9 2 13 3 2 3" xfId="26455"/>
    <cellStyle name="Normal 9 2 13 3 3" xfId="26456"/>
    <cellStyle name="Normal 9 2 13 3 3 2" xfId="34453"/>
    <cellStyle name="Normal 9 2 13 3 4" xfId="26457"/>
    <cellStyle name="Normal 9 2 13 3 5" xfId="26458"/>
    <cellStyle name="Normal 9 2 13 4" xfId="26459"/>
    <cellStyle name="Normal 9 2 13 4 2" xfId="26460"/>
    <cellStyle name="Normal 9 2 13 4 3" xfId="26461"/>
    <cellStyle name="Normal 9 2 13 5" xfId="26462"/>
    <cellStyle name="Normal 9 2 13 5 2" xfId="33873"/>
    <cellStyle name="Normal 9 2 13 6" xfId="26463"/>
    <cellStyle name="Normal 9 2 13 7" xfId="26464"/>
    <cellStyle name="Normal 9 2 14" xfId="26465"/>
    <cellStyle name="Normal 9 2 14 2" xfId="26466"/>
    <cellStyle name="Normal 9 2 14 2 2" xfId="26467"/>
    <cellStyle name="Normal 9 2 14 2 2 2" xfId="26468"/>
    <cellStyle name="Normal 9 2 14 2 2 3" xfId="26469"/>
    <cellStyle name="Normal 9 2 14 2 3" xfId="26470"/>
    <cellStyle name="Normal 9 2 14 2 3 2" xfId="34441"/>
    <cellStyle name="Normal 9 2 14 2 4" xfId="26471"/>
    <cellStyle name="Normal 9 2 14 2 5" xfId="26472"/>
    <cellStyle name="Normal 9 2 14 3" xfId="26473"/>
    <cellStyle name="Normal 9 2 14 3 2" xfId="26474"/>
    <cellStyle name="Normal 9 2 14 3 3" xfId="26475"/>
    <cellStyle name="Normal 9 2 14 4" xfId="26476"/>
    <cellStyle name="Normal 9 2 14 4 2" xfId="33875"/>
    <cellStyle name="Normal 9 2 14 5" xfId="26477"/>
    <cellStyle name="Normal 9 2 14 6" xfId="26478"/>
    <cellStyle name="Normal 9 2 15" xfId="26479"/>
    <cellStyle name="Normal 9 2 15 2" xfId="26480"/>
    <cellStyle name="Normal 9 2 15 2 2" xfId="26481"/>
    <cellStyle name="Normal 9 2 15 2 2 2" xfId="26482"/>
    <cellStyle name="Normal 9 2 15 2 2 3" xfId="26483"/>
    <cellStyle name="Normal 9 2 15 2 3" xfId="26484"/>
    <cellStyle name="Normal 9 2 15 2 3 2" xfId="34451"/>
    <cellStyle name="Normal 9 2 15 2 4" xfId="26485"/>
    <cellStyle name="Normal 9 2 15 2 5" xfId="26486"/>
    <cellStyle name="Normal 9 2 15 3" xfId="26487"/>
    <cellStyle name="Normal 9 2 15 3 2" xfId="26488"/>
    <cellStyle name="Normal 9 2 15 3 3" xfId="26489"/>
    <cellStyle name="Normal 9 2 15 4" xfId="26490"/>
    <cellStyle name="Normal 9 2 15 4 2" xfId="33876"/>
    <cellStyle name="Normal 9 2 15 5" xfId="26491"/>
    <cellStyle name="Normal 9 2 15 6" xfId="26492"/>
    <cellStyle name="Normal 9 2 16" xfId="26493"/>
    <cellStyle name="Normal 9 2 16 2" xfId="26494"/>
    <cellStyle name="Normal 9 2 16 2 2" xfId="26495"/>
    <cellStyle name="Normal 9 2 16 2 2 2" xfId="26496"/>
    <cellStyle name="Normal 9 2 16 2 2 3" xfId="26497"/>
    <cellStyle name="Normal 9 2 16 2 3" xfId="26498"/>
    <cellStyle name="Normal 9 2 16 2 3 2" xfId="34852"/>
    <cellStyle name="Normal 9 2 16 2 4" xfId="26499"/>
    <cellStyle name="Normal 9 2 16 2 5" xfId="26500"/>
    <cellStyle name="Normal 9 2 16 3" xfId="26501"/>
    <cellStyle name="Normal 9 2 16 3 2" xfId="26502"/>
    <cellStyle name="Normal 9 2 16 3 3" xfId="26503"/>
    <cellStyle name="Normal 9 2 16 4" xfId="26504"/>
    <cellStyle name="Normal 9 2 16 4 2" xfId="33877"/>
    <cellStyle name="Normal 9 2 16 5" xfId="26505"/>
    <cellStyle name="Normal 9 2 16 6" xfId="26506"/>
    <cellStyle name="Normal 9 2 17" xfId="26507"/>
    <cellStyle name="Normal 9 2 17 2" xfId="26508"/>
    <cellStyle name="Normal 9 2 17 2 2" xfId="26509"/>
    <cellStyle name="Normal 9 2 17 2 2 2" xfId="26510"/>
    <cellStyle name="Normal 9 2 17 2 2 3" xfId="26511"/>
    <cellStyle name="Normal 9 2 17 2 3" xfId="26512"/>
    <cellStyle name="Normal 9 2 17 2 3 2" xfId="34623"/>
    <cellStyle name="Normal 9 2 17 2 4" xfId="26513"/>
    <cellStyle name="Normal 9 2 17 2 5" xfId="26514"/>
    <cellStyle name="Normal 9 2 17 3" xfId="26515"/>
    <cellStyle name="Normal 9 2 17 3 2" xfId="26516"/>
    <cellStyle name="Normal 9 2 17 3 3" xfId="26517"/>
    <cellStyle name="Normal 9 2 17 4" xfId="26518"/>
    <cellStyle name="Normal 9 2 17 4 2" xfId="33878"/>
    <cellStyle name="Normal 9 2 17 5" xfId="26519"/>
    <cellStyle name="Normal 9 2 17 6" xfId="26520"/>
    <cellStyle name="Normal 9 2 18" xfId="26521"/>
    <cellStyle name="Normal 9 2 18 2" xfId="26522"/>
    <cellStyle name="Normal 9 2 18 2 2" xfId="26523"/>
    <cellStyle name="Normal 9 2 18 2 2 2" xfId="26524"/>
    <cellStyle name="Normal 9 2 18 2 2 3" xfId="26525"/>
    <cellStyle name="Normal 9 2 18 2 3" xfId="26526"/>
    <cellStyle name="Normal 9 2 18 2 3 2" xfId="34442"/>
    <cellStyle name="Normal 9 2 18 2 4" xfId="26527"/>
    <cellStyle name="Normal 9 2 18 2 5" xfId="26528"/>
    <cellStyle name="Normal 9 2 18 3" xfId="26529"/>
    <cellStyle name="Normal 9 2 18 3 2" xfId="26530"/>
    <cellStyle name="Normal 9 2 18 3 3" xfId="26531"/>
    <cellStyle name="Normal 9 2 18 4" xfId="26532"/>
    <cellStyle name="Normal 9 2 18 4 2" xfId="33879"/>
    <cellStyle name="Normal 9 2 18 5" xfId="26533"/>
    <cellStyle name="Normal 9 2 18 6" xfId="26534"/>
    <cellStyle name="Normal 9 2 19" xfId="26535"/>
    <cellStyle name="Normal 9 2 19 2" xfId="26536"/>
    <cellStyle name="Normal 9 2 19 2 2" xfId="26537"/>
    <cellStyle name="Normal 9 2 19 2 2 2" xfId="26538"/>
    <cellStyle name="Normal 9 2 19 2 2 3" xfId="26539"/>
    <cellStyle name="Normal 9 2 19 2 3" xfId="26540"/>
    <cellStyle name="Normal 9 2 19 2 3 2" xfId="34443"/>
    <cellStyle name="Normal 9 2 19 2 4" xfId="26541"/>
    <cellStyle name="Normal 9 2 19 2 5" xfId="26542"/>
    <cellStyle name="Normal 9 2 19 3" xfId="26543"/>
    <cellStyle name="Normal 9 2 19 3 2" xfId="26544"/>
    <cellStyle name="Normal 9 2 19 3 3" xfId="26545"/>
    <cellStyle name="Normal 9 2 19 4" xfId="26546"/>
    <cellStyle name="Normal 9 2 19 4 2" xfId="33880"/>
    <cellStyle name="Normal 9 2 19 5" xfId="26547"/>
    <cellStyle name="Normal 9 2 19 6" xfId="26548"/>
    <cellStyle name="Normal 9 2 2" xfId="26549"/>
    <cellStyle name="Normal 9 2 2 10" xfId="26550"/>
    <cellStyle name="Normal 9 2 2 11" xfId="26551"/>
    <cellStyle name="Normal 9 2 2 2" xfId="26552"/>
    <cellStyle name="Normal 9 2 2 2 2" xfId="26553"/>
    <cellStyle name="Normal 9 2 2 2 2 2" xfId="26554"/>
    <cellStyle name="Normal 9 2 2 2 2 2 2" xfId="26555"/>
    <cellStyle name="Normal 9 2 2 2 2 2 2 2" xfId="26556"/>
    <cellStyle name="Normal 9 2 2 2 2 2 2 3" xfId="26557"/>
    <cellStyle name="Normal 9 2 2 2 2 2 3" xfId="26558"/>
    <cellStyle name="Normal 9 2 2 2 2 2 3 2" xfId="34775"/>
    <cellStyle name="Normal 9 2 2 2 2 2 4" xfId="26559"/>
    <cellStyle name="Normal 9 2 2 2 2 2 5" xfId="26560"/>
    <cellStyle name="Normal 9 2 2 2 2 3" xfId="26561"/>
    <cellStyle name="Normal 9 2 2 2 2 3 2" xfId="26562"/>
    <cellStyle name="Normal 9 2 2 2 2 3 3" xfId="26563"/>
    <cellStyle name="Normal 9 2 2 2 2 4" xfId="26564"/>
    <cellStyle name="Normal 9 2 2 2 2 4 2" xfId="33883"/>
    <cellStyle name="Normal 9 2 2 2 2 5" xfId="26565"/>
    <cellStyle name="Normal 9 2 2 2 2 6" xfId="26566"/>
    <cellStyle name="Normal 9 2 2 2 3" xfId="26567"/>
    <cellStyle name="Normal 9 2 2 2 3 2" xfId="26568"/>
    <cellStyle name="Normal 9 2 2 2 3 2 2" xfId="26569"/>
    <cellStyle name="Normal 9 2 2 2 3 2 3" xfId="26570"/>
    <cellStyle name="Normal 9 2 2 2 3 3" xfId="26571"/>
    <cellStyle name="Normal 9 2 2 2 3 3 2" xfId="34776"/>
    <cellStyle name="Normal 9 2 2 2 3 4" xfId="26572"/>
    <cellStyle name="Normal 9 2 2 2 3 5" xfId="26573"/>
    <cellStyle name="Normal 9 2 2 2 4" xfId="26574"/>
    <cellStyle name="Normal 9 2 2 2 4 2" xfId="26575"/>
    <cellStyle name="Normal 9 2 2 2 4 2 2" xfId="26576"/>
    <cellStyle name="Normal 9 2 2 2 4 2 3" xfId="26577"/>
    <cellStyle name="Normal 9 2 2 2 4 3" xfId="26578"/>
    <cellStyle name="Normal 9 2 2 2 4 3 2" xfId="35060"/>
    <cellStyle name="Normal 9 2 2 2 4 4" xfId="26579"/>
    <cellStyle name="Normal 9 2 2 2 4 5" xfId="26580"/>
    <cellStyle name="Normal 9 2 2 2 5" xfId="26581"/>
    <cellStyle name="Normal 9 2 2 2 5 2" xfId="26582"/>
    <cellStyle name="Normal 9 2 2 2 5 3" xfId="26583"/>
    <cellStyle name="Normal 9 2 2 2 6" xfId="26584"/>
    <cellStyle name="Normal 9 2 2 2 6 2" xfId="33882"/>
    <cellStyle name="Normal 9 2 2 2 7" xfId="26585"/>
    <cellStyle name="Normal 9 2 2 2 8" xfId="26586"/>
    <cellStyle name="Normal 9 2 2 2 9" xfId="26587"/>
    <cellStyle name="Normal 9 2 2 3" xfId="26588"/>
    <cellStyle name="Normal 9 2 2 3 2" xfId="26589"/>
    <cellStyle name="Normal 9 2 2 3 2 2" xfId="26590"/>
    <cellStyle name="Normal 9 2 2 3 2 2 2" xfId="26591"/>
    <cellStyle name="Normal 9 2 2 3 2 2 3" xfId="26592"/>
    <cellStyle name="Normal 9 2 2 3 2 3" xfId="26593"/>
    <cellStyle name="Normal 9 2 2 3 2 3 2" xfId="34777"/>
    <cellStyle name="Normal 9 2 2 3 2 4" xfId="26594"/>
    <cellStyle name="Normal 9 2 2 3 2 5" xfId="26595"/>
    <cellStyle name="Normal 9 2 2 3 3" xfId="26596"/>
    <cellStyle name="Normal 9 2 2 3 3 2" xfId="26597"/>
    <cellStyle name="Normal 9 2 2 3 3 2 2" xfId="26598"/>
    <cellStyle name="Normal 9 2 2 3 3 2 3" xfId="26599"/>
    <cellStyle name="Normal 9 2 2 3 3 3" xfId="26600"/>
    <cellStyle name="Normal 9 2 2 3 3 3 2" xfId="35061"/>
    <cellStyle name="Normal 9 2 2 3 3 4" xfId="26601"/>
    <cellStyle name="Normal 9 2 2 3 3 5" xfId="26602"/>
    <cellStyle name="Normal 9 2 2 3 4" xfId="26603"/>
    <cellStyle name="Normal 9 2 2 3 4 2" xfId="26604"/>
    <cellStyle name="Normal 9 2 2 3 4 3" xfId="26605"/>
    <cellStyle name="Normal 9 2 2 3 5" xfId="26606"/>
    <cellStyle name="Normal 9 2 2 3 5 2" xfId="33884"/>
    <cellStyle name="Normal 9 2 2 3 6" xfId="26607"/>
    <cellStyle name="Normal 9 2 2 3 7" xfId="26608"/>
    <cellStyle name="Normal 9 2 2 3 8" xfId="26609"/>
    <cellStyle name="Normal 9 2 2 4" xfId="26610"/>
    <cellStyle name="Normal 9 2 2 4 2" xfId="26611"/>
    <cellStyle name="Normal 9 2 2 4 2 2" xfId="26612"/>
    <cellStyle name="Normal 9 2 2 4 2 2 2" xfId="26613"/>
    <cellStyle name="Normal 9 2 2 4 2 2 3" xfId="26614"/>
    <cellStyle name="Normal 9 2 2 4 2 3" xfId="26615"/>
    <cellStyle name="Normal 9 2 2 4 2 3 2" xfId="35011"/>
    <cellStyle name="Normal 9 2 2 4 2 4" xfId="26616"/>
    <cellStyle name="Normal 9 2 2 4 2 5" xfId="26617"/>
    <cellStyle name="Normal 9 2 2 4 3" xfId="26618"/>
    <cellStyle name="Normal 9 2 2 4 3 2" xfId="26619"/>
    <cellStyle name="Normal 9 2 2 4 3 2 2" xfId="26620"/>
    <cellStyle name="Normal 9 2 2 4 3 2 3" xfId="26621"/>
    <cellStyle name="Normal 9 2 2 4 3 3" xfId="26622"/>
    <cellStyle name="Normal 9 2 2 4 3 3 2" xfId="34778"/>
    <cellStyle name="Normal 9 2 2 4 3 4" xfId="26623"/>
    <cellStyle name="Normal 9 2 2 4 3 5" xfId="26624"/>
    <cellStyle name="Normal 9 2 2 4 4" xfId="26625"/>
    <cellStyle name="Normal 9 2 2 4 4 2" xfId="26626"/>
    <cellStyle name="Normal 9 2 2 4 4 3" xfId="26627"/>
    <cellStyle name="Normal 9 2 2 4 5" xfId="26628"/>
    <cellStyle name="Normal 9 2 2 4 5 2" xfId="34004"/>
    <cellStyle name="Normal 9 2 2 4 6" xfId="26629"/>
    <cellStyle name="Normal 9 2 2 4 7" xfId="26630"/>
    <cellStyle name="Normal 9 2 2 4 8" xfId="26631"/>
    <cellStyle name="Normal 9 2 2 5" xfId="26632"/>
    <cellStyle name="Normal 9 2 2 5 2" xfId="26633"/>
    <cellStyle name="Normal 9 2 2 5 2 2" xfId="26634"/>
    <cellStyle name="Normal 9 2 2 5 2 2 2" xfId="26635"/>
    <cellStyle name="Normal 9 2 2 5 2 2 3" xfId="26636"/>
    <cellStyle name="Normal 9 2 2 5 2 3" xfId="26637"/>
    <cellStyle name="Normal 9 2 2 5 2 3 2" xfId="35062"/>
    <cellStyle name="Normal 9 2 2 5 2 4" xfId="26638"/>
    <cellStyle name="Normal 9 2 2 5 2 5" xfId="26639"/>
    <cellStyle name="Normal 9 2 2 5 3" xfId="26640"/>
    <cellStyle name="Normal 9 2 2 5 3 2" xfId="26641"/>
    <cellStyle name="Normal 9 2 2 5 3 3" xfId="26642"/>
    <cellStyle name="Normal 9 2 2 5 4" xfId="26643"/>
    <cellStyle name="Normal 9 2 2 5 4 2" xfId="34099"/>
    <cellStyle name="Normal 9 2 2 5 5" xfId="26644"/>
    <cellStyle name="Normal 9 2 2 5 6" xfId="26645"/>
    <cellStyle name="Normal 9 2 2 5 7" xfId="26646"/>
    <cellStyle name="Normal 9 2 2 6" xfId="26647"/>
    <cellStyle name="Normal 9 2 2 6 2" xfId="26648"/>
    <cellStyle name="Normal 9 2 2 6 2 2" xfId="26649"/>
    <cellStyle name="Normal 9 2 2 6 2 3" xfId="26650"/>
    <cellStyle name="Normal 9 2 2 6 3" xfId="26651"/>
    <cellStyle name="Normal 9 2 2 6 3 2" xfId="35063"/>
    <cellStyle name="Normal 9 2 2 6 4" xfId="26652"/>
    <cellStyle name="Normal 9 2 2 6 5" xfId="26653"/>
    <cellStyle name="Normal 9 2 2 6 6" xfId="26654"/>
    <cellStyle name="Normal 9 2 2 7" xfId="26655"/>
    <cellStyle name="Normal 9 2 2 7 2" xfId="26656"/>
    <cellStyle name="Normal 9 2 2 7 3" xfId="26657"/>
    <cellStyle name="Normal 9 2 2 8" xfId="26658"/>
    <cellStyle name="Normal 9 2 2 8 2" xfId="33881"/>
    <cellStyle name="Normal 9 2 2 9" xfId="26659"/>
    <cellStyle name="Normal 9 2 20" xfId="26660"/>
    <cellStyle name="Normal 9 2 20 2" xfId="26661"/>
    <cellStyle name="Normal 9 2 20 2 2" xfId="26662"/>
    <cellStyle name="Normal 9 2 20 2 2 2" xfId="26663"/>
    <cellStyle name="Normal 9 2 20 2 2 3" xfId="26664"/>
    <cellStyle name="Normal 9 2 20 2 3" xfId="26665"/>
    <cellStyle name="Normal 9 2 20 2 3 2" xfId="34928"/>
    <cellStyle name="Normal 9 2 20 2 4" xfId="26666"/>
    <cellStyle name="Normal 9 2 20 2 5" xfId="26667"/>
    <cellStyle name="Normal 9 2 20 3" xfId="26668"/>
    <cellStyle name="Normal 9 2 20 3 2" xfId="26669"/>
    <cellStyle name="Normal 9 2 20 3 3" xfId="26670"/>
    <cellStyle name="Normal 9 2 20 4" xfId="26671"/>
    <cellStyle name="Normal 9 2 20 4 2" xfId="33885"/>
    <cellStyle name="Normal 9 2 20 5" xfId="26672"/>
    <cellStyle name="Normal 9 2 20 6" xfId="26673"/>
    <cellStyle name="Normal 9 2 21" xfId="26674"/>
    <cellStyle name="Normal 9 2 21 2" xfId="26675"/>
    <cellStyle name="Normal 9 2 21 2 2" xfId="26676"/>
    <cellStyle name="Normal 9 2 21 2 2 2" xfId="26677"/>
    <cellStyle name="Normal 9 2 21 2 2 3" xfId="26678"/>
    <cellStyle name="Normal 9 2 21 2 3" xfId="26679"/>
    <cellStyle name="Normal 9 2 21 2 3 2" xfId="34779"/>
    <cellStyle name="Normal 9 2 21 2 4" xfId="26680"/>
    <cellStyle name="Normal 9 2 21 2 5" xfId="26681"/>
    <cellStyle name="Normal 9 2 21 3" xfId="26682"/>
    <cellStyle name="Normal 9 2 21 3 2" xfId="26683"/>
    <cellStyle name="Normal 9 2 21 3 3" xfId="26684"/>
    <cellStyle name="Normal 9 2 21 4" xfId="26685"/>
    <cellStyle name="Normal 9 2 21 4 2" xfId="33886"/>
    <cellStyle name="Normal 9 2 21 5" xfId="26686"/>
    <cellStyle name="Normal 9 2 21 6" xfId="26687"/>
    <cellStyle name="Normal 9 2 22" xfId="26688"/>
    <cellStyle name="Normal 9 2 22 2" xfId="26689"/>
    <cellStyle name="Normal 9 2 22 2 2" xfId="26690"/>
    <cellStyle name="Normal 9 2 22 2 2 2" xfId="26691"/>
    <cellStyle name="Normal 9 2 22 2 2 3" xfId="26692"/>
    <cellStyle name="Normal 9 2 22 2 3" xfId="26693"/>
    <cellStyle name="Normal 9 2 22 2 3 2" xfId="34780"/>
    <cellStyle name="Normal 9 2 22 2 4" xfId="26694"/>
    <cellStyle name="Normal 9 2 22 2 5" xfId="26695"/>
    <cellStyle name="Normal 9 2 22 3" xfId="26696"/>
    <cellStyle name="Normal 9 2 22 3 2" xfId="26697"/>
    <cellStyle name="Normal 9 2 22 3 3" xfId="26698"/>
    <cellStyle name="Normal 9 2 22 4" xfId="26699"/>
    <cellStyle name="Normal 9 2 22 4 2" xfId="33887"/>
    <cellStyle name="Normal 9 2 22 5" xfId="26700"/>
    <cellStyle name="Normal 9 2 22 6" xfId="26701"/>
    <cellStyle name="Normal 9 2 23" xfId="26702"/>
    <cellStyle name="Normal 9 2 23 2" xfId="26703"/>
    <cellStyle name="Normal 9 2 23 2 2" xfId="26704"/>
    <cellStyle name="Normal 9 2 23 2 3" xfId="26705"/>
    <cellStyle name="Normal 9 2 23 3" xfId="26706"/>
    <cellStyle name="Normal 9 2 23 4" xfId="26707"/>
    <cellStyle name="Normal 9 2 23 5" xfId="26708"/>
    <cellStyle name="Normal 9 2 24" xfId="26709"/>
    <cellStyle name="Normal 9 2 24 2" xfId="26710"/>
    <cellStyle name="Normal 9 2 24 2 2" xfId="26711"/>
    <cellStyle name="Normal 9 2 24 2 2 2" xfId="26712"/>
    <cellStyle name="Normal 9 2 24 2 2 3" xfId="26713"/>
    <cellStyle name="Normal 9 2 24 2 3" xfId="26714"/>
    <cellStyle name="Normal 9 2 24 2 3 2" xfId="35010"/>
    <cellStyle name="Normal 9 2 24 2 4" xfId="26715"/>
    <cellStyle name="Normal 9 2 24 2 5" xfId="26716"/>
    <cellStyle name="Normal 9 2 24 3" xfId="26717"/>
    <cellStyle name="Normal 9 2 24 3 2" xfId="26718"/>
    <cellStyle name="Normal 9 2 24 3 2 2" xfId="26719"/>
    <cellStyle name="Normal 9 2 24 3 2 3" xfId="26720"/>
    <cellStyle name="Normal 9 2 24 3 3" xfId="26721"/>
    <cellStyle name="Normal 9 2 24 3 3 2" xfId="34781"/>
    <cellStyle name="Normal 9 2 24 3 4" xfId="26722"/>
    <cellStyle name="Normal 9 2 24 3 5" xfId="26723"/>
    <cellStyle name="Normal 9 2 24 4" xfId="26724"/>
    <cellStyle name="Normal 9 2 24 4 2" xfId="26725"/>
    <cellStyle name="Normal 9 2 24 4 3" xfId="26726"/>
    <cellStyle name="Normal 9 2 24 5" xfId="26727"/>
    <cellStyle name="Normal 9 2 24 5 2" xfId="34003"/>
    <cellStyle name="Normal 9 2 24 6" xfId="26728"/>
    <cellStyle name="Normal 9 2 24 7" xfId="26729"/>
    <cellStyle name="Normal 9 2 25" xfId="26730"/>
    <cellStyle name="Normal 9 2 25 2" xfId="26731"/>
    <cellStyle name="Normal 9 2 25 2 2" xfId="26732"/>
    <cellStyle name="Normal 9 2 25 2 3" xfId="26733"/>
    <cellStyle name="Normal 9 2 25 3" xfId="26734"/>
    <cellStyle name="Normal 9 2 25 3 2" xfId="34051"/>
    <cellStyle name="Normal 9 2 25 4" xfId="26735"/>
    <cellStyle name="Normal 9 2 25 5" xfId="26736"/>
    <cellStyle name="Normal 9 2 26" xfId="26737"/>
    <cellStyle name="Normal 9 2 26 2" xfId="26738"/>
    <cellStyle name="Normal 9 2 26 3" xfId="26739"/>
    <cellStyle name="Normal 9 2 27" xfId="26740"/>
    <cellStyle name="Normal 9 2 27 2" xfId="33001"/>
    <cellStyle name="Normal 9 2 28" xfId="26741"/>
    <cellStyle name="Normal 9 2 29" xfId="26742"/>
    <cellStyle name="Normal 9 2 3" xfId="26743"/>
    <cellStyle name="Normal 9 2 3 2" xfId="26744"/>
    <cellStyle name="Normal 9 2 3 2 2" xfId="26745"/>
    <cellStyle name="Normal 9 2 3 2 2 2" xfId="26746"/>
    <cellStyle name="Normal 9 2 3 2 2 2 2" xfId="26747"/>
    <cellStyle name="Normal 9 2 3 2 2 2 2 2" xfId="26748"/>
    <cellStyle name="Normal 9 2 3 2 2 2 2 3" xfId="26749"/>
    <cellStyle name="Normal 9 2 3 2 2 2 3" xfId="26750"/>
    <cellStyle name="Normal 9 2 3 2 2 2 3 2" xfId="34444"/>
    <cellStyle name="Normal 9 2 3 2 2 2 4" xfId="26751"/>
    <cellStyle name="Normal 9 2 3 2 2 2 5" xfId="26752"/>
    <cellStyle name="Normal 9 2 3 2 2 3" xfId="26753"/>
    <cellStyle name="Normal 9 2 3 2 2 3 2" xfId="26754"/>
    <cellStyle name="Normal 9 2 3 2 2 3 3" xfId="26755"/>
    <cellStyle name="Normal 9 2 3 2 2 4" xfId="26756"/>
    <cellStyle name="Normal 9 2 3 2 2 4 2" xfId="33890"/>
    <cellStyle name="Normal 9 2 3 2 2 5" xfId="26757"/>
    <cellStyle name="Normal 9 2 3 2 2 6" xfId="26758"/>
    <cellStyle name="Normal 9 2 3 2 3" xfId="26759"/>
    <cellStyle name="Normal 9 2 3 2 3 2" xfId="26760"/>
    <cellStyle name="Normal 9 2 3 2 3 2 2" xfId="26761"/>
    <cellStyle name="Normal 9 2 3 2 3 2 3" xfId="26762"/>
    <cellStyle name="Normal 9 2 3 2 3 3" xfId="26763"/>
    <cellStyle name="Normal 9 2 3 2 3 3 2" xfId="34782"/>
    <cellStyle name="Normal 9 2 3 2 3 4" xfId="26764"/>
    <cellStyle name="Normal 9 2 3 2 3 5" xfId="26765"/>
    <cellStyle name="Normal 9 2 3 2 4" xfId="26766"/>
    <cellStyle name="Normal 9 2 3 2 4 2" xfId="26767"/>
    <cellStyle name="Normal 9 2 3 2 4 3" xfId="26768"/>
    <cellStyle name="Normal 9 2 3 2 5" xfId="26769"/>
    <cellStyle name="Normal 9 2 3 2 5 2" xfId="33889"/>
    <cellStyle name="Normal 9 2 3 2 6" xfId="26770"/>
    <cellStyle name="Normal 9 2 3 2 7" xfId="26771"/>
    <cellStyle name="Normal 9 2 3 3" xfId="26772"/>
    <cellStyle name="Normal 9 2 3 3 2" xfId="26773"/>
    <cellStyle name="Normal 9 2 3 3 2 2" xfId="26774"/>
    <cellStyle name="Normal 9 2 3 3 2 2 2" xfId="26775"/>
    <cellStyle name="Normal 9 2 3 3 2 2 3" xfId="26776"/>
    <cellStyle name="Normal 9 2 3 3 2 3" xfId="26777"/>
    <cellStyle name="Normal 9 2 3 3 2 3 2" xfId="34783"/>
    <cellStyle name="Normal 9 2 3 3 2 4" xfId="26778"/>
    <cellStyle name="Normal 9 2 3 3 2 5" xfId="26779"/>
    <cellStyle name="Normal 9 2 3 3 3" xfId="26780"/>
    <cellStyle name="Normal 9 2 3 3 3 2" xfId="26781"/>
    <cellStyle name="Normal 9 2 3 3 3 3" xfId="26782"/>
    <cellStyle name="Normal 9 2 3 3 4" xfId="26783"/>
    <cellStyle name="Normal 9 2 3 3 4 2" xfId="33891"/>
    <cellStyle name="Normal 9 2 3 3 5" xfId="26784"/>
    <cellStyle name="Normal 9 2 3 3 6" xfId="26785"/>
    <cellStyle name="Normal 9 2 3 4" xfId="26786"/>
    <cellStyle name="Normal 9 2 3 4 2" xfId="26787"/>
    <cellStyle name="Normal 9 2 3 4 2 2" xfId="26788"/>
    <cellStyle name="Normal 9 2 3 4 2 2 2" xfId="26789"/>
    <cellStyle name="Normal 9 2 3 4 2 2 3" xfId="26790"/>
    <cellStyle name="Normal 9 2 3 4 2 3" xfId="26791"/>
    <cellStyle name="Normal 9 2 3 4 2 3 2" xfId="35023"/>
    <cellStyle name="Normal 9 2 3 4 2 4" xfId="26792"/>
    <cellStyle name="Normal 9 2 3 4 2 5" xfId="26793"/>
    <cellStyle name="Normal 9 2 3 4 3" xfId="26794"/>
    <cellStyle name="Normal 9 2 3 4 3 2" xfId="26795"/>
    <cellStyle name="Normal 9 2 3 4 3 2 2" xfId="26796"/>
    <cellStyle name="Normal 9 2 3 4 3 2 3" xfId="26797"/>
    <cellStyle name="Normal 9 2 3 4 3 3" xfId="26798"/>
    <cellStyle name="Normal 9 2 3 4 3 3 2" xfId="34784"/>
    <cellStyle name="Normal 9 2 3 4 3 4" xfId="26799"/>
    <cellStyle name="Normal 9 2 3 4 3 5" xfId="26800"/>
    <cellStyle name="Normal 9 2 3 4 4" xfId="26801"/>
    <cellStyle name="Normal 9 2 3 4 4 2" xfId="26802"/>
    <cellStyle name="Normal 9 2 3 4 4 3" xfId="26803"/>
    <cellStyle name="Normal 9 2 3 4 5" xfId="26804"/>
    <cellStyle name="Normal 9 2 3 4 5 2" xfId="34106"/>
    <cellStyle name="Normal 9 2 3 4 6" xfId="26805"/>
    <cellStyle name="Normal 9 2 3 4 7" xfId="26806"/>
    <cellStyle name="Normal 9 2 3 5" xfId="26807"/>
    <cellStyle name="Normal 9 2 3 5 2" xfId="26808"/>
    <cellStyle name="Normal 9 2 3 5 3" xfId="26809"/>
    <cellStyle name="Normal 9 2 3 6" xfId="26810"/>
    <cellStyle name="Normal 9 2 3 6 2" xfId="33888"/>
    <cellStyle name="Normal 9 2 3 7" xfId="26811"/>
    <cellStyle name="Normal 9 2 3 8" xfId="26812"/>
    <cellStyle name="Normal 9 2 3 9" xfId="26813"/>
    <cellStyle name="Normal 9 2 30" xfId="26814"/>
    <cellStyle name="Normal 9 2 4" xfId="26815"/>
    <cellStyle name="Normal 9 2 4 10" xfId="26816"/>
    <cellStyle name="Normal 9 2 4 2" xfId="26817"/>
    <cellStyle name="Normal 9 2 4 2 2" xfId="26818"/>
    <cellStyle name="Normal 9 2 4 2 2 2" xfId="26819"/>
    <cellStyle name="Normal 9 2 4 2 2 2 2" xfId="26820"/>
    <cellStyle name="Normal 9 2 4 2 2 2 2 2" xfId="26821"/>
    <cellStyle name="Normal 9 2 4 2 2 2 2 3" xfId="26822"/>
    <cellStyle name="Normal 9 2 4 2 2 2 3" xfId="26823"/>
    <cellStyle name="Normal 9 2 4 2 2 2 3 2" xfId="34785"/>
    <cellStyle name="Normal 9 2 4 2 2 2 4" xfId="26824"/>
    <cellStyle name="Normal 9 2 4 2 2 2 5" xfId="26825"/>
    <cellStyle name="Normal 9 2 4 2 2 3" xfId="26826"/>
    <cellStyle name="Normal 9 2 4 2 2 3 2" xfId="26827"/>
    <cellStyle name="Normal 9 2 4 2 2 3 3" xfId="26828"/>
    <cellStyle name="Normal 9 2 4 2 2 4" xfId="26829"/>
    <cellStyle name="Normal 9 2 4 2 2 4 2" xfId="33894"/>
    <cellStyle name="Normal 9 2 4 2 2 5" xfId="26830"/>
    <cellStyle name="Normal 9 2 4 2 2 6" xfId="26831"/>
    <cellStyle name="Normal 9 2 4 2 3" xfId="26832"/>
    <cellStyle name="Normal 9 2 4 2 3 2" xfId="26833"/>
    <cellStyle name="Normal 9 2 4 2 3 2 2" xfId="26834"/>
    <cellStyle name="Normal 9 2 4 2 3 2 3" xfId="26835"/>
    <cellStyle name="Normal 9 2 4 2 3 3" xfId="26836"/>
    <cellStyle name="Normal 9 2 4 2 3 3 2" xfId="34786"/>
    <cellStyle name="Normal 9 2 4 2 3 4" xfId="26837"/>
    <cellStyle name="Normal 9 2 4 2 3 5" xfId="26838"/>
    <cellStyle name="Normal 9 2 4 2 4" xfId="26839"/>
    <cellStyle name="Normal 9 2 4 2 4 2" xfId="26840"/>
    <cellStyle name="Normal 9 2 4 2 4 3" xfId="26841"/>
    <cellStyle name="Normal 9 2 4 2 5" xfId="26842"/>
    <cellStyle name="Normal 9 2 4 2 5 2" xfId="33893"/>
    <cellStyle name="Normal 9 2 4 2 6" xfId="26843"/>
    <cellStyle name="Normal 9 2 4 2 7" xfId="26844"/>
    <cellStyle name="Normal 9 2 4 3" xfId="26845"/>
    <cellStyle name="Normal 9 2 4 3 2" xfId="26846"/>
    <cellStyle name="Normal 9 2 4 3 2 2" xfId="26847"/>
    <cellStyle name="Normal 9 2 4 3 2 2 2" xfId="26848"/>
    <cellStyle name="Normal 9 2 4 3 2 2 3" xfId="26849"/>
    <cellStyle name="Normal 9 2 4 3 2 3" xfId="26850"/>
    <cellStyle name="Normal 9 2 4 3 2 3 2" xfId="34787"/>
    <cellStyle name="Normal 9 2 4 3 2 4" xfId="26851"/>
    <cellStyle name="Normal 9 2 4 3 2 5" xfId="26852"/>
    <cellStyle name="Normal 9 2 4 3 3" xfId="26853"/>
    <cellStyle name="Normal 9 2 4 3 3 2" xfId="26854"/>
    <cellStyle name="Normal 9 2 4 3 3 3" xfId="26855"/>
    <cellStyle name="Normal 9 2 4 3 4" xfId="26856"/>
    <cellStyle name="Normal 9 2 4 3 4 2" xfId="33895"/>
    <cellStyle name="Normal 9 2 4 3 5" xfId="26857"/>
    <cellStyle name="Normal 9 2 4 3 6" xfId="26858"/>
    <cellStyle name="Normal 9 2 4 4" xfId="26859"/>
    <cellStyle name="Normal 9 2 4 4 2" xfId="26860"/>
    <cellStyle name="Normal 9 2 4 4 2 2" xfId="26861"/>
    <cellStyle name="Normal 9 2 4 4 2 3" xfId="26862"/>
    <cellStyle name="Normal 9 2 4 4 3" xfId="26863"/>
    <cellStyle name="Normal 9 2 4 4 3 2" xfId="34788"/>
    <cellStyle name="Normal 9 2 4 4 4" xfId="26864"/>
    <cellStyle name="Normal 9 2 4 4 5" xfId="26865"/>
    <cellStyle name="Normal 9 2 4 5" xfId="26866"/>
    <cellStyle name="Normal 9 2 4 5 2" xfId="26867"/>
    <cellStyle name="Normal 9 2 4 5 2 2" xfId="26868"/>
    <cellStyle name="Normal 9 2 4 5 2 3" xfId="26869"/>
    <cellStyle name="Normal 9 2 4 5 3" xfId="26870"/>
    <cellStyle name="Normal 9 2 4 5 4" xfId="26871"/>
    <cellStyle name="Normal 9 2 4 5 5" xfId="26872"/>
    <cellStyle name="Normal 9 2 4 6" xfId="26873"/>
    <cellStyle name="Normal 9 2 4 6 2" xfId="26874"/>
    <cellStyle name="Normal 9 2 4 6 3" xfId="26875"/>
    <cellStyle name="Normal 9 2 4 7" xfId="26876"/>
    <cellStyle name="Normal 9 2 4 7 2" xfId="33892"/>
    <cellStyle name="Normal 9 2 4 8" xfId="26877"/>
    <cellStyle name="Normal 9 2 4 9" xfId="26878"/>
    <cellStyle name="Normal 9 2 5" xfId="26879"/>
    <cellStyle name="Normal 9 2 5 10" xfId="26880"/>
    <cellStyle name="Normal 9 2 5 2" xfId="26881"/>
    <cellStyle name="Normal 9 2 5 2 2" xfId="26882"/>
    <cellStyle name="Normal 9 2 5 2 2 2" xfId="26883"/>
    <cellStyle name="Normal 9 2 5 2 2 2 2" xfId="26884"/>
    <cellStyle name="Normal 9 2 5 2 2 2 2 2" xfId="26885"/>
    <cellStyle name="Normal 9 2 5 2 2 2 2 3" xfId="26886"/>
    <cellStyle name="Normal 9 2 5 2 2 2 3" xfId="26887"/>
    <cellStyle name="Normal 9 2 5 2 2 2 3 2" xfId="34789"/>
    <cellStyle name="Normal 9 2 5 2 2 2 4" xfId="26888"/>
    <cellStyle name="Normal 9 2 5 2 2 2 5" xfId="26889"/>
    <cellStyle name="Normal 9 2 5 2 2 3" xfId="26890"/>
    <cellStyle name="Normal 9 2 5 2 2 3 2" xfId="26891"/>
    <cellStyle name="Normal 9 2 5 2 2 3 3" xfId="26892"/>
    <cellStyle name="Normal 9 2 5 2 2 4" xfId="26893"/>
    <cellStyle name="Normal 9 2 5 2 2 4 2" xfId="33898"/>
    <cellStyle name="Normal 9 2 5 2 2 5" xfId="26894"/>
    <cellStyle name="Normal 9 2 5 2 2 6" xfId="26895"/>
    <cellStyle name="Normal 9 2 5 2 3" xfId="26896"/>
    <cellStyle name="Normal 9 2 5 2 3 2" xfId="26897"/>
    <cellStyle name="Normal 9 2 5 2 3 2 2" xfId="26898"/>
    <cellStyle name="Normal 9 2 5 2 3 2 3" xfId="26899"/>
    <cellStyle name="Normal 9 2 5 2 3 3" xfId="26900"/>
    <cellStyle name="Normal 9 2 5 2 3 3 2" xfId="34790"/>
    <cellStyle name="Normal 9 2 5 2 3 4" xfId="26901"/>
    <cellStyle name="Normal 9 2 5 2 3 5" xfId="26902"/>
    <cellStyle name="Normal 9 2 5 2 4" xfId="26903"/>
    <cellStyle name="Normal 9 2 5 2 4 2" xfId="26904"/>
    <cellStyle name="Normal 9 2 5 2 4 3" xfId="26905"/>
    <cellStyle name="Normal 9 2 5 2 5" xfId="26906"/>
    <cellStyle name="Normal 9 2 5 2 5 2" xfId="33897"/>
    <cellStyle name="Normal 9 2 5 2 6" xfId="26907"/>
    <cellStyle name="Normal 9 2 5 2 7" xfId="26908"/>
    <cellStyle name="Normal 9 2 5 3" xfId="26909"/>
    <cellStyle name="Normal 9 2 5 3 2" xfId="26910"/>
    <cellStyle name="Normal 9 2 5 3 2 2" xfId="26911"/>
    <cellStyle name="Normal 9 2 5 3 2 2 2" xfId="26912"/>
    <cellStyle name="Normal 9 2 5 3 2 2 3" xfId="26913"/>
    <cellStyle name="Normal 9 2 5 3 2 3" xfId="26914"/>
    <cellStyle name="Normal 9 2 5 3 2 3 2" xfId="34791"/>
    <cellStyle name="Normal 9 2 5 3 2 4" xfId="26915"/>
    <cellStyle name="Normal 9 2 5 3 2 5" xfId="26916"/>
    <cellStyle name="Normal 9 2 5 3 3" xfId="26917"/>
    <cellStyle name="Normal 9 2 5 3 3 2" xfId="26918"/>
    <cellStyle name="Normal 9 2 5 3 3 3" xfId="26919"/>
    <cellStyle name="Normal 9 2 5 3 4" xfId="26920"/>
    <cellStyle name="Normal 9 2 5 3 4 2" xfId="33899"/>
    <cellStyle name="Normal 9 2 5 3 5" xfId="26921"/>
    <cellStyle name="Normal 9 2 5 3 6" xfId="26922"/>
    <cellStyle name="Normal 9 2 5 4" xfId="26923"/>
    <cellStyle name="Normal 9 2 5 4 2" xfId="26924"/>
    <cellStyle name="Normal 9 2 5 4 2 2" xfId="26925"/>
    <cellStyle name="Normal 9 2 5 4 2 3" xfId="26926"/>
    <cellStyle name="Normal 9 2 5 4 3" xfId="26927"/>
    <cellStyle name="Normal 9 2 5 4 3 2" xfId="34792"/>
    <cellStyle name="Normal 9 2 5 4 4" xfId="26928"/>
    <cellStyle name="Normal 9 2 5 4 5" xfId="26929"/>
    <cellStyle name="Normal 9 2 5 5" xfId="26930"/>
    <cellStyle name="Normal 9 2 5 5 2" xfId="26931"/>
    <cellStyle name="Normal 9 2 5 5 2 2" xfId="26932"/>
    <cellStyle name="Normal 9 2 5 5 2 3" xfId="26933"/>
    <cellStyle name="Normal 9 2 5 5 3" xfId="26934"/>
    <cellStyle name="Normal 9 2 5 5 3 2" xfId="35064"/>
    <cellStyle name="Normal 9 2 5 5 4" xfId="26935"/>
    <cellStyle name="Normal 9 2 5 5 5" xfId="26936"/>
    <cellStyle name="Normal 9 2 5 6" xfId="26937"/>
    <cellStyle name="Normal 9 2 5 6 2" xfId="26938"/>
    <cellStyle name="Normal 9 2 5 6 3" xfId="26939"/>
    <cellStyle name="Normal 9 2 5 7" xfId="26940"/>
    <cellStyle name="Normal 9 2 5 7 2" xfId="33896"/>
    <cellStyle name="Normal 9 2 5 8" xfId="26941"/>
    <cellStyle name="Normal 9 2 5 9" xfId="26942"/>
    <cellStyle name="Normal 9 2 6" xfId="26943"/>
    <cellStyle name="Normal 9 2 6 2" xfId="26944"/>
    <cellStyle name="Normal 9 2 6 2 2" xfId="26945"/>
    <cellStyle name="Normal 9 2 6 2 2 2" xfId="26946"/>
    <cellStyle name="Normal 9 2 6 2 2 2 2" xfId="26947"/>
    <cellStyle name="Normal 9 2 6 2 2 2 3" xfId="26948"/>
    <cellStyle name="Normal 9 2 6 2 2 3" xfId="26949"/>
    <cellStyle name="Normal 9 2 6 2 2 3 2" xfId="34793"/>
    <cellStyle name="Normal 9 2 6 2 2 4" xfId="26950"/>
    <cellStyle name="Normal 9 2 6 2 2 5" xfId="26951"/>
    <cellStyle name="Normal 9 2 6 2 3" xfId="26952"/>
    <cellStyle name="Normal 9 2 6 2 3 2" xfId="26953"/>
    <cellStyle name="Normal 9 2 6 2 3 3" xfId="26954"/>
    <cellStyle name="Normal 9 2 6 2 4" xfId="26955"/>
    <cellStyle name="Normal 9 2 6 2 4 2" xfId="33901"/>
    <cellStyle name="Normal 9 2 6 2 5" xfId="26956"/>
    <cellStyle name="Normal 9 2 6 2 6" xfId="26957"/>
    <cellStyle name="Normal 9 2 6 3" xfId="26958"/>
    <cellStyle name="Normal 9 2 6 3 2" xfId="26959"/>
    <cellStyle name="Normal 9 2 6 3 2 2" xfId="26960"/>
    <cellStyle name="Normal 9 2 6 3 2 3" xfId="26961"/>
    <cellStyle name="Normal 9 2 6 3 3" xfId="26962"/>
    <cellStyle name="Normal 9 2 6 3 3 2" xfId="34794"/>
    <cellStyle name="Normal 9 2 6 3 4" xfId="26963"/>
    <cellStyle name="Normal 9 2 6 3 5" xfId="26964"/>
    <cellStyle name="Normal 9 2 6 4" xfId="26965"/>
    <cellStyle name="Normal 9 2 6 4 2" xfId="26966"/>
    <cellStyle name="Normal 9 2 6 4 2 2" xfId="26967"/>
    <cellStyle name="Normal 9 2 6 4 2 3" xfId="26968"/>
    <cellStyle name="Normal 9 2 6 4 3" xfId="26969"/>
    <cellStyle name="Normal 9 2 6 4 3 2" xfId="35065"/>
    <cellStyle name="Normal 9 2 6 4 4" xfId="26970"/>
    <cellStyle name="Normal 9 2 6 4 5" xfId="26971"/>
    <cellStyle name="Normal 9 2 6 5" xfId="26972"/>
    <cellStyle name="Normal 9 2 6 5 2" xfId="26973"/>
    <cellStyle name="Normal 9 2 6 5 3" xfId="26974"/>
    <cellStyle name="Normal 9 2 6 6" xfId="26975"/>
    <cellStyle name="Normal 9 2 6 6 2" xfId="33900"/>
    <cellStyle name="Normal 9 2 6 7" xfId="26976"/>
    <cellStyle name="Normal 9 2 6 8" xfId="26977"/>
    <cellStyle name="Normal 9 2 6 9" xfId="26978"/>
    <cellStyle name="Normal 9 2 7" xfId="26979"/>
    <cellStyle name="Normal 9 2 7 2" xfId="26980"/>
    <cellStyle name="Normal 9 2 7 2 2" xfId="26981"/>
    <cellStyle name="Normal 9 2 7 2 2 2" xfId="26982"/>
    <cellStyle name="Normal 9 2 7 2 2 2 2" xfId="26983"/>
    <cellStyle name="Normal 9 2 7 2 2 2 3" xfId="26984"/>
    <cellStyle name="Normal 9 2 7 2 2 3" xfId="26985"/>
    <cellStyle name="Normal 9 2 7 2 2 3 2" xfId="34226"/>
    <cellStyle name="Normal 9 2 7 2 2 4" xfId="26986"/>
    <cellStyle name="Normal 9 2 7 2 2 5" xfId="26987"/>
    <cellStyle name="Normal 9 2 7 2 3" xfId="26988"/>
    <cellStyle name="Normal 9 2 7 2 3 2" xfId="26989"/>
    <cellStyle name="Normal 9 2 7 2 3 3" xfId="26990"/>
    <cellStyle name="Normal 9 2 7 2 4" xfId="26991"/>
    <cellStyle name="Normal 9 2 7 2 4 2" xfId="33903"/>
    <cellStyle name="Normal 9 2 7 2 5" xfId="26992"/>
    <cellStyle name="Normal 9 2 7 2 6" xfId="26993"/>
    <cellStyle name="Normal 9 2 7 3" xfId="26994"/>
    <cellStyle name="Normal 9 2 7 3 2" xfId="26995"/>
    <cellStyle name="Normal 9 2 7 3 2 2" xfId="26996"/>
    <cellStyle name="Normal 9 2 7 3 2 3" xfId="26997"/>
    <cellStyle name="Normal 9 2 7 3 3" xfId="26998"/>
    <cellStyle name="Normal 9 2 7 3 3 2" xfId="34624"/>
    <cellStyle name="Normal 9 2 7 3 4" xfId="26999"/>
    <cellStyle name="Normal 9 2 7 3 5" xfId="27000"/>
    <cellStyle name="Normal 9 2 7 4" xfId="27001"/>
    <cellStyle name="Normal 9 2 7 4 2" xfId="27002"/>
    <cellStyle name="Normal 9 2 7 4 2 2" xfId="27003"/>
    <cellStyle name="Normal 9 2 7 4 2 3" xfId="27004"/>
    <cellStyle name="Normal 9 2 7 4 3" xfId="27005"/>
    <cellStyle name="Normal 9 2 7 4 3 2" xfId="35066"/>
    <cellStyle name="Normal 9 2 7 4 4" xfId="27006"/>
    <cellStyle name="Normal 9 2 7 4 5" xfId="27007"/>
    <cellStyle name="Normal 9 2 7 5" xfId="27008"/>
    <cellStyle name="Normal 9 2 7 5 2" xfId="27009"/>
    <cellStyle name="Normal 9 2 7 5 3" xfId="27010"/>
    <cellStyle name="Normal 9 2 7 6" xfId="27011"/>
    <cellStyle name="Normal 9 2 7 6 2" xfId="33902"/>
    <cellStyle name="Normal 9 2 7 7" xfId="27012"/>
    <cellStyle name="Normal 9 2 7 8" xfId="27013"/>
    <cellStyle name="Normal 9 2 7 9" xfId="27014"/>
    <cellStyle name="Normal 9 2 8" xfId="27015"/>
    <cellStyle name="Normal 9 2 8 2" xfId="27016"/>
    <cellStyle name="Normal 9 2 8 2 2" xfId="27017"/>
    <cellStyle name="Normal 9 2 8 2 2 2" xfId="27018"/>
    <cellStyle name="Normal 9 2 8 2 2 2 2" xfId="27019"/>
    <cellStyle name="Normal 9 2 8 2 2 2 3" xfId="27020"/>
    <cellStyle name="Normal 9 2 8 2 2 3" xfId="27021"/>
    <cellStyle name="Normal 9 2 8 2 2 3 2" xfId="34625"/>
    <cellStyle name="Normal 9 2 8 2 2 4" xfId="27022"/>
    <cellStyle name="Normal 9 2 8 2 2 5" xfId="27023"/>
    <cellStyle name="Normal 9 2 8 2 3" xfId="27024"/>
    <cellStyle name="Normal 9 2 8 2 3 2" xfId="27025"/>
    <cellStyle name="Normal 9 2 8 2 3 3" xfId="27026"/>
    <cellStyle name="Normal 9 2 8 2 4" xfId="27027"/>
    <cellStyle name="Normal 9 2 8 2 4 2" xfId="33905"/>
    <cellStyle name="Normal 9 2 8 2 5" xfId="27028"/>
    <cellStyle name="Normal 9 2 8 2 6" xfId="27029"/>
    <cellStyle name="Normal 9 2 8 3" xfId="27030"/>
    <cellStyle name="Normal 9 2 8 3 2" xfId="27031"/>
    <cellStyle name="Normal 9 2 8 3 2 2" xfId="27032"/>
    <cellStyle name="Normal 9 2 8 3 2 3" xfId="27033"/>
    <cellStyle name="Normal 9 2 8 3 3" xfId="27034"/>
    <cellStyle name="Normal 9 2 8 3 3 2" xfId="34626"/>
    <cellStyle name="Normal 9 2 8 3 4" xfId="27035"/>
    <cellStyle name="Normal 9 2 8 3 5" xfId="27036"/>
    <cellStyle name="Normal 9 2 8 4" xfId="27037"/>
    <cellStyle name="Normal 9 2 8 4 2" xfId="27038"/>
    <cellStyle name="Normal 9 2 8 4 2 2" xfId="27039"/>
    <cellStyle name="Normal 9 2 8 4 2 3" xfId="27040"/>
    <cellStyle name="Normal 9 2 8 4 3" xfId="27041"/>
    <cellStyle name="Normal 9 2 8 4 3 2" xfId="35067"/>
    <cellStyle name="Normal 9 2 8 4 4" xfId="27042"/>
    <cellStyle name="Normal 9 2 8 4 5" xfId="27043"/>
    <cellStyle name="Normal 9 2 8 5" xfId="27044"/>
    <cellStyle name="Normal 9 2 8 5 2" xfId="27045"/>
    <cellStyle name="Normal 9 2 8 5 3" xfId="27046"/>
    <cellStyle name="Normal 9 2 8 6" xfId="27047"/>
    <cellStyle name="Normal 9 2 8 6 2" xfId="33904"/>
    <cellStyle name="Normal 9 2 8 7" xfId="27048"/>
    <cellStyle name="Normal 9 2 8 8" xfId="27049"/>
    <cellStyle name="Normal 9 2 8 9" xfId="27050"/>
    <cellStyle name="Normal 9 2 9" xfId="27051"/>
    <cellStyle name="Normal 9 2 9 2" xfId="27052"/>
    <cellStyle name="Normal 9 2 9 2 2" xfId="27053"/>
    <cellStyle name="Normal 9 2 9 2 2 2" xfId="27054"/>
    <cellStyle name="Normal 9 2 9 2 2 2 2" xfId="27055"/>
    <cellStyle name="Normal 9 2 9 2 2 2 3" xfId="27056"/>
    <cellStyle name="Normal 9 2 9 2 2 3" xfId="27057"/>
    <cellStyle name="Normal 9 2 9 2 2 3 2" xfId="34627"/>
    <cellStyle name="Normal 9 2 9 2 2 4" xfId="27058"/>
    <cellStyle name="Normal 9 2 9 2 2 5" xfId="27059"/>
    <cellStyle name="Normal 9 2 9 2 3" xfId="27060"/>
    <cellStyle name="Normal 9 2 9 2 3 2" xfId="27061"/>
    <cellStyle name="Normal 9 2 9 2 3 3" xfId="27062"/>
    <cellStyle name="Normal 9 2 9 2 4" xfId="27063"/>
    <cellStyle name="Normal 9 2 9 2 4 2" xfId="33907"/>
    <cellStyle name="Normal 9 2 9 2 5" xfId="27064"/>
    <cellStyle name="Normal 9 2 9 2 6" xfId="27065"/>
    <cellStyle name="Normal 9 2 9 3" xfId="27066"/>
    <cellStyle name="Normal 9 2 9 3 2" xfId="27067"/>
    <cellStyle name="Normal 9 2 9 3 2 2" xfId="27068"/>
    <cellStyle name="Normal 9 2 9 3 2 3" xfId="27069"/>
    <cellStyle name="Normal 9 2 9 3 3" xfId="27070"/>
    <cellStyle name="Normal 9 2 9 3 3 2" xfId="34628"/>
    <cellStyle name="Normal 9 2 9 3 4" xfId="27071"/>
    <cellStyle name="Normal 9 2 9 3 5" xfId="27072"/>
    <cellStyle name="Normal 9 2 9 4" xfId="27073"/>
    <cellStyle name="Normal 9 2 9 4 2" xfId="27074"/>
    <cellStyle name="Normal 9 2 9 4 3" xfId="27075"/>
    <cellStyle name="Normal 9 2 9 5" xfId="27076"/>
    <cellStyle name="Normal 9 2 9 5 2" xfId="33906"/>
    <cellStyle name="Normal 9 2 9 6" xfId="27077"/>
    <cellStyle name="Normal 9 2 9 7" xfId="27078"/>
    <cellStyle name="Normal 9 3" xfId="27079"/>
    <cellStyle name="Normal 9 3 10" xfId="27080"/>
    <cellStyle name="Normal 9 3 10 2" xfId="27081"/>
    <cellStyle name="Normal 9 3 10 2 2" xfId="27082"/>
    <cellStyle name="Normal 9 3 10 2 2 2" xfId="27083"/>
    <cellStyle name="Normal 9 3 10 2 2 3" xfId="27084"/>
    <cellStyle name="Normal 9 3 10 2 3" xfId="27085"/>
    <cellStyle name="Normal 9 3 10 2 3 2" xfId="33004"/>
    <cellStyle name="Normal 9 3 10 2 4" xfId="27086"/>
    <cellStyle name="Normal 9 3 10 2 5" xfId="27087"/>
    <cellStyle name="Normal 9 3 10 3" xfId="27088"/>
    <cellStyle name="Normal 9 3 10 3 2" xfId="27089"/>
    <cellStyle name="Normal 9 3 10 3 3" xfId="27090"/>
    <cellStyle name="Normal 9 3 10 4" xfId="27091"/>
    <cellStyle name="Normal 9 3 10 4 2" xfId="33003"/>
    <cellStyle name="Normal 9 3 10 5" xfId="27092"/>
    <cellStyle name="Normal 9 3 10 6" xfId="27093"/>
    <cellStyle name="Normal 9 3 11" xfId="27094"/>
    <cellStyle name="Normal 9 3 11 2" xfId="27095"/>
    <cellStyle name="Normal 9 3 11 2 2" xfId="27096"/>
    <cellStyle name="Normal 9 3 11 2 2 2" xfId="27097"/>
    <cellStyle name="Normal 9 3 11 2 2 3" xfId="27098"/>
    <cellStyle name="Normal 9 3 11 2 3" xfId="27099"/>
    <cellStyle name="Normal 9 3 11 2 3 2" xfId="33006"/>
    <cellStyle name="Normal 9 3 11 2 4" xfId="27100"/>
    <cellStyle name="Normal 9 3 11 2 5" xfId="27101"/>
    <cellStyle name="Normal 9 3 11 3" xfId="27102"/>
    <cellStyle name="Normal 9 3 11 3 2" xfId="27103"/>
    <cellStyle name="Normal 9 3 11 3 3" xfId="27104"/>
    <cellStyle name="Normal 9 3 11 4" xfId="27105"/>
    <cellStyle name="Normal 9 3 11 4 2" xfId="33005"/>
    <cellStyle name="Normal 9 3 11 5" xfId="27106"/>
    <cellStyle name="Normal 9 3 11 6" xfId="27107"/>
    <cellStyle name="Normal 9 3 12" xfId="27108"/>
    <cellStyle name="Normal 9 3 12 2" xfId="27109"/>
    <cellStyle name="Normal 9 3 12 2 2" xfId="27110"/>
    <cellStyle name="Normal 9 3 12 2 2 2" xfId="27111"/>
    <cellStyle name="Normal 9 3 12 2 2 3" xfId="27112"/>
    <cellStyle name="Normal 9 3 12 2 3" xfId="27113"/>
    <cellStyle name="Normal 9 3 12 2 3 2" xfId="33008"/>
    <cellStyle name="Normal 9 3 12 2 4" xfId="27114"/>
    <cellStyle name="Normal 9 3 12 2 5" xfId="27115"/>
    <cellStyle name="Normal 9 3 12 3" xfId="27116"/>
    <cellStyle name="Normal 9 3 12 3 2" xfId="27117"/>
    <cellStyle name="Normal 9 3 12 3 3" xfId="27118"/>
    <cellStyle name="Normal 9 3 12 4" xfId="27119"/>
    <cellStyle name="Normal 9 3 12 4 2" xfId="33007"/>
    <cellStyle name="Normal 9 3 12 5" xfId="27120"/>
    <cellStyle name="Normal 9 3 12 6" xfId="27121"/>
    <cellStyle name="Normal 9 3 13" xfId="27122"/>
    <cellStyle name="Normal 9 3 13 2" xfId="27123"/>
    <cellStyle name="Normal 9 3 13 2 2" xfId="27124"/>
    <cellStyle name="Normal 9 3 13 2 2 2" xfId="27125"/>
    <cellStyle name="Normal 9 3 13 2 2 3" xfId="27126"/>
    <cellStyle name="Normal 9 3 13 2 3" xfId="27127"/>
    <cellStyle name="Normal 9 3 13 2 3 2" xfId="33010"/>
    <cellStyle name="Normal 9 3 13 2 4" xfId="27128"/>
    <cellStyle name="Normal 9 3 13 2 5" xfId="27129"/>
    <cellStyle name="Normal 9 3 13 3" xfId="27130"/>
    <cellStyle name="Normal 9 3 13 3 2" xfId="27131"/>
    <cellStyle name="Normal 9 3 13 3 3" xfId="27132"/>
    <cellStyle name="Normal 9 3 13 4" xfId="27133"/>
    <cellStyle name="Normal 9 3 13 4 2" xfId="33009"/>
    <cellStyle name="Normal 9 3 13 5" xfId="27134"/>
    <cellStyle name="Normal 9 3 13 6" xfId="27135"/>
    <cellStyle name="Normal 9 3 14" xfId="27136"/>
    <cellStyle name="Normal 9 3 14 2" xfId="27137"/>
    <cellStyle name="Normal 9 3 14 2 2" xfId="27138"/>
    <cellStyle name="Normal 9 3 14 2 2 2" xfId="27139"/>
    <cellStyle name="Normal 9 3 14 2 2 3" xfId="27140"/>
    <cellStyle name="Normal 9 3 14 2 3" xfId="27141"/>
    <cellStyle name="Normal 9 3 14 2 3 2" xfId="33012"/>
    <cellStyle name="Normal 9 3 14 2 4" xfId="27142"/>
    <cellStyle name="Normal 9 3 14 2 5" xfId="27143"/>
    <cellStyle name="Normal 9 3 14 3" xfId="27144"/>
    <cellStyle name="Normal 9 3 14 3 2" xfId="27145"/>
    <cellStyle name="Normal 9 3 14 3 3" xfId="27146"/>
    <cellStyle name="Normal 9 3 14 4" xfId="27147"/>
    <cellStyle name="Normal 9 3 14 4 2" xfId="33011"/>
    <cellStyle name="Normal 9 3 14 5" xfId="27148"/>
    <cellStyle name="Normal 9 3 14 6" xfId="27149"/>
    <cellStyle name="Normal 9 3 15" xfId="27150"/>
    <cellStyle name="Normal 9 3 15 2" xfId="27151"/>
    <cellStyle name="Normal 9 3 15 2 2" xfId="27152"/>
    <cellStyle name="Normal 9 3 15 2 2 2" xfId="27153"/>
    <cellStyle name="Normal 9 3 15 2 2 3" xfId="27154"/>
    <cellStyle name="Normal 9 3 15 2 3" xfId="27155"/>
    <cellStyle name="Normal 9 3 15 2 3 2" xfId="33014"/>
    <cellStyle name="Normal 9 3 15 2 4" xfId="27156"/>
    <cellStyle name="Normal 9 3 15 2 5" xfId="27157"/>
    <cellStyle name="Normal 9 3 15 3" xfId="27158"/>
    <cellStyle name="Normal 9 3 15 3 2" xfId="27159"/>
    <cellStyle name="Normal 9 3 15 3 3" xfId="27160"/>
    <cellStyle name="Normal 9 3 15 4" xfId="27161"/>
    <cellStyle name="Normal 9 3 15 4 2" xfId="33013"/>
    <cellStyle name="Normal 9 3 15 5" xfId="27162"/>
    <cellStyle name="Normal 9 3 15 6" xfId="27163"/>
    <cellStyle name="Normal 9 3 16" xfId="27164"/>
    <cellStyle name="Normal 9 3 16 2" xfId="27165"/>
    <cellStyle name="Normal 9 3 16 2 2" xfId="27166"/>
    <cellStyle name="Normal 9 3 16 2 2 2" xfId="27167"/>
    <cellStyle name="Normal 9 3 16 2 2 3" xfId="27168"/>
    <cellStyle name="Normal 9 3 16 2 3" xfId="27169"/>
    <cellStyle name="Normal 9 3 16 2 3 2" xfId="33016"/>
    <cellStyle name="Normal 9 3 16 2 4" xfId="27170"/>
    <cellStyle name="Normal 9 3 16 2 5" xfId="27171"/>
    <cellStyle name="Normal 9 3 16 3" xfId="27172"/>
    <cellStyle name="Normal 9 3 16 3 2" xfId="27173"/>
    <cellStyle name="Normal 9 3 16 3 3" xfId="27174"/>
    <cellStyle name="Normal 9 3 16 4" xfId="27175"/>
    <cellStyle name="Normal 9 3 16 4 2" xfId="33015"/>
    <cellStyle name="Normal 9 3 16 5" xfId="27176"/>
    <cellStyle name="Normal 9 3 16 6" xfId="27177"/>
    <cellStyle name="Normal 9 3 17" xfId="27178"/>
    <cellStyle name="Normal 9 3 17 2" xfId="27179"/>
    <cellStyle name="Normal 9 3 17 2 2" xfId="27180"/>
    <cellStyle name="Normal 9 3 17 2 2 2" xfId="27181"/>
    <cellStyle name="Normal 9 3 17 2 2 3" xfId="27182"/>
    <cellStyle name="Normal 9 3 17 2 3" xfId="27183"/>
    <cellStyle name="Normal 9 3 17 2 3 2" xfId="33018"/>
    <cellStyle name="Normal 9 3 17 2 4" xfId="27184"/>
    <cellStyle name="Normal 9 3 17 2 5" xfId="27185"/>
    <cellStyle name="Normal 9 3 17 3" xfId="27186"/>
    <cellStyle name="Normal 9 3 17 3 2" xfId="27187"/>
    <cellStyle name="Normal 9 3 17 3 3" xfId="27188"/>
    <cellStyle name="Normal 9 3 17 4" xfId="27189"/>
    <cellStyle name="Normal 9 3 17 4 2" xfId="33017"/>
    <cellStyle name="Normal 9 3 17 5" xfId="27190"/>
    <cellStyle name="Normal 9 3 17 6" xfId="27191"/>
    <cellStyle name="Normal 9 3 18" xfId="27192"/>
    <cellStyle name="Normal 9 3 18 2" xfId="27193"/>
    <cellStyle name="Normal 9 3 18 2 2" xfId="27194"/>
    <cellStyle name="Normal 9 3 18 2 2 2" xfId="27195"/>
    <cellStyle name="Normal 9 3 18 2 2 3" xfId="27196"/>
    <cellStyle name="Normal 9 3 18 2 3" xfId="27197"/>
    <cellStyle name="Normal 9 3 18 2 3 2" xfId="33020"/>
    <cellStyle name="Normal 9 3 18 2 4" xfId="27198"/>
    <cellStyle name="Normal 9 3 18 2 5" xfId="27199"/>
    <cellStyle name="Normal 9 3 18 3" xfId="27200"/>
    <cellStyle name="Normal 9 3 18 3 2" xfId="27201"/>
    <cellStyle name="Normal 9 3 18 3 3" xfId="27202"/>
    <cellStyle name="Normal 9 3 18 4" xfId="27203"/>
    <cellStyle name="Normal 9 3 18 4 2" xfId="33019"/>
    <cellStyle name="Normal 9 3 18 5" xfId="27204"/>
    <cellStyle name="Normal 9 3 18 6" xfId="27205"/>
    <cellStyle name="Normal 9 3 19" xfId="27206"/>
    <cellStyle name="Normal 9 3 19 2" xfId="27207"/>
    <cellStyle name="Normal 9 3 19 2 2" xfId="27208"/>
    <cellStyle name="Normal 9 3 19 2 2 2" xfId="27209"/>
    <cellStyle name="Normal 9 3 19 2 2 3" xfId="27210"/>
    <cellStyle name="Normal 9 3 19 2 3" xfId="27211"/>
    <cellStyle name="Normal 9 3 19 2 3 2" xfId="33022"/>
    <cellStyle name="Normal 9 3 19 2 4" xfId="27212"/>
    <cellStyle name="Normal 9 3 19 2 5" xfId="27213"/>
    <cellStyle name="Normal 9 3 19 3" xfId="27214"/>
    <cellStyle name="Normal 9 3 19 3 2" xfId="27215"/>
    <cellStyle name="Normal 9 3 19 3 3" xfId="27216"/>
    <cellStyle name="Normal 9 3 19 4" xfId="27217"/>
    <cellStyle name="Normal 9 3 19 4 2" xfId="33021"/>
    <cellStyle name="Normal 9 3 19 5" xfId="27218"/>
    <cellStyle name="Normal 9 3 19 6" xfId="27219"/>
    <cellStyle name="Normal 9 3 2" xfId="27220"/>
    <cellStyle name="Normal 9 3 2 10" xfId="27221"/>
    <cellStyle name="Normal 9 3 2 10 2" xfId="27222"/>
    <cellStyle name="Normal 9 3 2 10 2 2" xfId="27223"/>
    <cellStyle name="Normal 9 3 2 10 2 3" xfId="27224"/>
    <cellStyle name="Normal 9 3 2 10 3" xfId="27225"/>
    <cellStyle name="Normal 9 3 2 10 3 2" xfId="33024"/>
    <cellStyle name="Normal 9 3 2 10 4" xfId="27226"/>
    <cellStyle name="Normal 9 3 2 10 5" xfId="27227"/>
    <cellStyle name="Normal 9 3 2 11" xfId="27228"/>
    <cellStyle name="Normal 9 3 2 11 2" xfId="27229"/>
    <cellStyle name="Normal 9 3 2 11 2 2" xfId="27230"/>
    <cellStyle name="Normal 9 3 2 11 2 3" xfId="27231"/>
    <cellStyle name="Normal 9 3 2 11 3" xfId="27232"/>
    <cellStyle name="Normal 9 3 2 11 3 2" xfId="33025"/>
    <cellStyle name="Normal 9 3 2 11 4" xfId="27233"/>
    <cellStyle name="Normal 9 3 2 11 5" xfId="27234"/>
    <cellStyle name="Normal 9 3 2 12" xfId="27235"/>
    <cellStyle name="Normal 9 3 2 12 2" xfId="27236"/>
    <cellStyle name="Normal 9 3 2 12 2 2" xfId="27237"/>
    <cellStyle name="Normal 9 3 2 12 2 3" xfId="27238"/>
    <cellStyle name="Normal 9 3 2 12 3" xfId="27239"/>
    <cellStyle name="Normal 9 3 2 12 3 2" xfId="33026"/>
    <cellStyle name="Normal 9 3 2 12 4" xfId="27240"/>
    <cellStyle name="Normal 9 3 2 12 5" xfId="27241"/>
    <cellStyle name="Normal 9 3 2 13" xfId="27242"/>
    <cellStyle name="Normal 9 3 2 13 2" xfId="27243"/>
    <cellStyle name="Normal 9 3 2 13 2 2" xfId="27244"/>
    <cellStyle name="Normal 9 3 2 13 2 3" xfId="27245"/>
    <cellStyle name="Normal 9 3 2 13 3" xfId="27246"/>
    <cellStyle name="Normal 9 3 2 13 3 2" xfId="33027"/>
    <cellStyle name="Normal 9 3 2 13 4" xfId="27247"/>
    <cellStyle name="Normal 9 3 2 13 5" xfId="27248"/>
    <cellStyle name="Normal 9 3 2 14" xfId="27249"/>
    <cellStyle name="Normal 9 3 2 14 2" xfId="27250"/>
    <cellStyle name="Normal 9 3 2 14 2 2" xfId="27251"/>
    <cellStyle name="Normal 9 3 2 14 2 3" xfId="27252"/>
    <cellStyle name="Normal 9 3 2 14 3" xfId="27253"/>
    <cellStyle name="Normal 9 3 2 14 3 2" xfId="33028"/>
    <cellStyle name="Normal 9 3 2 14 4" xfId="27254"/>
    <cellStyle name="Normal 9 3 2 14 5" xfId="27255"/>
    <cellStyle name="Normal 9 3 2 15" xfId="27256"/>
    <cellStyle name="Normal 9 3 2 15 2" xfId="27257"/>
    <cellStyle name="Normal 9 3 2 15 2 2" xfId="27258"/>
    <cellStyle name="Normal 9 3 2 15 2 3" xfId="27259"/>
    <cellStyle name="Normal 9 3 2 15 3" xfId="27260"/>
    <cellStyle name="Normal 9 3 2 15 3 2" xfId="33029"/>
    <cellStyle name="Normal 9 3 2 15 4" xfId="27261"/>
    <cellStyle name="Normal 9 3 2 15 5" xfId="27262"/>
    <cellStyle name="Normal 9 3 2 16" xfId="27263"/>
    <cellStyle name="Normal 9 3 2 16 2" xfId="27264"/>
    <cellStyle name="Normal 9 3 2 16 2 2" xfId="27265"/>
    <cellStyle name="Normal 9 3 2 16 2 3" xfId="27266"/>
    <cellStyle name="Normal 9 3 2 16 3" xfId="27267"/>
    <cellStyle name="Normal 9 3 2 16 3 2" xfId="33030"/>
    <cellStyle name="Normal 9 3 2 16 4" xfId="27268"/>
    <cellStyle name="Normal 9 3 2 16 5" xfId="27269"/>
    <cellStyle name="Normal 9 3 2 17" xfId="27270"/>
    <cellStyle name="Normal 9 3 2 17 2" xfId="27271"/>
    <cellStyle name="Normal 9 3 2 17 2 2" xfId="27272"/>
    <cellStyle name="Normal 9 3 2 17 2 3" xfId="27273"/>
    <cellStyle name="Normal 9 3 2 17 3" xfId="27274"/>
    <cellStyle name="Normal 9 3 2 17 3 2" xfId="33031"/>
    <cellStyle name="Normal 9 3 2 17 4" xfId="27275"/>
    <cellStyle name="Normal 9 3 2 17 5" xfId="27276"/>
    <cellStyle name="Normal 9 3 2 18" xfId="27277"/>
    <cellStyle name="Normal 9 3 2 18 2" xfId="27278"/>
    <cellStyle name="Normal 9 3 2 18 2 2" xfId="27279"/>
    <cellStyle name="Normal 9 3 2 18 2 3" xfId="27280"/>
    <cellStyle name="Normal 9 3 2 18 3" xfId="27281"/>
    <cellStyle name="Normal 9 3 2 18 3 2" xfId="33032"/>
    <cellStyle name="Normal 9 3 2 18 4" xfId="27282"/>
    <cellStyle name="Normal 9 3 2 18 5" xfId="27283"/>
    <cellStyle name="Normal 9 3 2 19" xfId="27284"/>
    <cellStyle name="Normal 9 3 2 19 2" xfId="27285"/>
    <cellStyle name="Normal 9 3 2 19 2 2" xfId="27286"/>
    <cellStyle name="Normal 9 3 2 19 2 3" xfId="27287"/>
    <cellStyle name="Normal 9 3 2 19 3" xfId="27288"/>
    <cellStyle name="Normal 9 3 2 19 3 2" xfId="33033"/>
    <cellStyle name="Normal 9 3 2 19 4" xfId="27289"/>
    <cellStyle name="Normal 9 3 2 19 5" xfId="27290"/>
    <cellStyle name="Normal 9 3 2 2" xfId="27291"/>
    <cellStyle name="Normal 9 3 2 2 2" xfId="27292"/>
    <cellStyle name="Normal 9 3 2 2 2 2" xfId="27293"/>
    <cellStyle name="Normal 9 3 2 2 2 2 2" xfId="27294"/>
    <cellStyle name="Normal 9 3 2 2 2 2 3" xfId="27295"/>
    <cellStyle name="Normal 9 3 2 2 2 3" xfId="27296"/>
    <cellStyle name="Normal 9 3 2 2 2 3 2" xfId="33908"/>
    <cellStyle name="Normal 9 3 2 2 2 4" xfId="27297"/>
    <cellStyle name="Normal 9 3 2 2 2 5" xfId="27298"/>
    <cellStyle name="Normal 9 3 2 2 3" xfId="27299"/>
    <cellStyle name="Normal 9 3 2 2 3 2" xfId="27300"/>
    <cellStyle name="Normal 9 3 2 2 3 2 2" xfId="27301"/>
    <cellStyle name="Normal 9 3 2 2 3 2 3" xfId="27302"/>
    <cellStyle name="Normal 9 3 2 2 3 3" xfId="27303"/>
    <cellStyle name="Normal 9 3 2 2 3 3 2" xfId="34962"/>
    <cellStyle name="Normal 9 3 2 2 3 4" xfId="27304"/>
    <cellStyle name="Normal 9 3 2 2 3 5" xfId="27305"/>
    <cellStyle name="Normal 9 3 2 2 4" xfId="27306"/>
    <cellStyle name="Normal 9 3 2 2 4 2" xfId="27307"/>
    <cellStyle name="Normal 9 3 2 2 4 3" xfId="27308"/>
    <cellStyle name="Normal 9 3 2 2 5" xfId="27309"/>
    <cellStyle name="Normal 9 3 2 2 5 2" xfId="33034"/>
    <cellStyle name="Normal 9 3 2 2 6" xfId="27310"/>
    <cellStyle name="Normal 9 3 2 2 7" xfId="27311"/>
    <cellStyle name="Normal 9 3 2 20" xfId="27312"/>
    <cellStyle name="Normal 9 3 2 20 2" xfId="27313"/>
    <cellStyle name="Normal 9 3 2 20 3" xfId="27314"/>
    <cellStyle name="Normal 9 3 2 21" xfId="27315"/>
    <cellStyle name="Normal 9 3 2 21 2" xfId="33023"/>
    <cellStyle name="Normal 9 3 2 22" xfId="27316"/>
    <cellStyle name="Normal 9 3 2 23" xfId="27317"/>
    <cellStyle name="Normal 9 3 2 3" xfId="27318"/>
    <cellStyle name="Normal 9 3 2 3 2" xfId="27319"/>
    <cellStyle name="Normal 9 3 2 3 2 2" xfId="27320"/>
    <cellStyle name="Normal 9 3 2 3 2 3" xfId="27321"/>
    <cellStyle name="Normal 9 3 2 3 3" xfId="27322"/>
    <cellStyle name="Normal 9 3 2 3 3 2" xfId="33035"/>
    <cellStyle name="Normal 9 3 2 3 4" xfId="27323"/>
    <cellStyle name="Normal 9 3 2 3 5" xfId="27324"/>
    <cellStyle name="Normal 9 3 2 4" xfId="27325"/>
    <cellStyle name="Normal 9 3 2 4 2" xfId="27326"/>
    <cellStyle name="Normal 9 3 2 4 2 2" xfId="27327"/>
    <cellStyle name="Normal 9 3 2 4 2 3" xfId="27328"/>
    <cellStyle name="Normal 9 3 2 4 3" xfId="27329"/>
    <cellStyle name="Normal 9 3 2 4 3 2" xfId="33036"/>
    <cellStyle name="Normal 9 3 2 4 4" xfId="27330"/>
    <cellStyle name="Normal 9 3 2 4 5" xfId="27331"/>
    <cellStyle name="Normal 9 3 2 5" xfId="27332"/>
    <cellStyle name="Normal 9 3 2 5 2" xfId="27333"/>
    <cellStyle name="Normal 9 3 2 5 2 2" xfId="27334"/>
    <cellStyle name="Normal 9 3 2 5 2 3" xfId="27335"/>
    <cellStyle name="Normal 9 3 2 5 3" xfId="27336"/>
    <cellStyle name="Normal 9 3 2 5 3 2" xfId="33037"/>
    <cellStyle name="Normal 9 3 2 5 4" xfId="27337"/>
    <cellStyle name="Normal 9 3 2 5 5" xfId="27338"/>
    <cellStyle name="Normal 9 3 2 6" xfId="27339"/>
    <cellStyle name="Normal 9 3 2 6 2" xfId="27340"/>
    <cellStyle name="Normal 9 3 2 6 2 2" xfId="27341"/>
    <cellStyle name="Normal 9 3 2 6 2 3" xfId="27342"/>
    <cellStyle name="Normal 9 3 2 6 3" xfId="27343"/>
    <cellStyle name="Normal 9 3 2 6 3 2" xfId="33038"/>
    <cellStyle name="Normal 9 3 2 6 4" xfId="27344"/>
    <cellStyle name="Normal 9 3 2 6 5" xfId="27345"/>
    <cellStyle name="Normal 9 3 2 7" xfId="27346"/>
    <cellStyle name="Normal 9 3 2 7 2" xfId="27347"/>
    <cellStyle name="Normal 9 3 2 7 2 2" xfId="27348"/>
    <cellStyle name="Normal 9 3 2 7 2 3" xfId="27349"/>
    <cellStyle name="Normal 9 3 2 7 3" xfId="27350"/>
    <cellStyle name="Normal 9 3 2 7 3 2" xfId="33039"/>
    <cellStyle name="Normal 9 3 2 7 4" xfId="27351"/>
    <cellStyle name="Normal 9 3 2 7 5" xfId="27352"/>
    <cellStyle name="Normal 9 3 2 8" xfId="27353"/>
    <cellStyle name="Normal 9 3 2 8 2" xfId="27354"/>
    <cellStyle name="Normal 9 3 2 8 2 2" xfId="27355"/>
    <cellStyle name="Normal 9 3 2 8 2 3" xfId="27356"/>
    <cellStyle name="Normal 9 3 2 8 3" xfId="27357"/>
    <cellStyle name="Normal 9 3 2 8 3 2" xfId="33040"/>
    <cellStyle name="Normal 9 3 2 8 4" xfId="27358"/>
    <cellStyle name="Normal 9 3 2 8 5" xfId="27359"/>
    <cellStyle name="Normal 9 3 2 9" xfId="27360"/>
    <cellStyle name="Normal 9 3 2 9 2" xfId="27361"/>
    <cellStyle name="Normal 9 3 2 9 2 2" xfId="27362"/>
    <cellStyle name="Normal 9 3 2 9 2 3" xfId="27363"/>
    <cellStyle name="Normal 9 3 2 9 3" xfId="27364"/>
    <cellStyle name="Normal 9 3 2 9 3 2" xfId="33041"/>
    <cellStyle name="Normal 9 3 2 9 4" xfId="27365"/>
    <cellStyle name="Normal 9 3 2 9 5" xfId="27366"/>
    <cellStyle name="Normal 9 3 20" xfId="27367"/>
    <cellStyle name="Normal 9 3 20 2" xfId="27368"/>
    <cellStyle name="Normal 9 3 20 2 2" xfId="27369"/>
    <cellStyle name="Normal 9 3 20 2 2 2" xfId="27370"/>
    <cellStyle name="Normal 9 3 20 2 2 3" xfId="27371"/>
    <cellStyle name="Normal 9 3 20 2 3" xfId="27372"/>
    <cellStyle name="Normal 9 3 20 2 3 2" xfId="33043"/>
    <cellStyle name="Normal 9 3 20 2 4" xfId="27373"/>
    <cellStyle name="Normal 9 3 20 2 5" xfId="27374"/>
    <cellStyle name="Normal 9 3 20 3" xfId="27375"/>
    <cellStyle name="Normal 9 3 20 3 2" xfId="27376"/>
    <cellStyle name="Normal 9 3 20 3 3" xfId="27377"/>
    <cellStyle name="Normal 9 3 20 4" xfId="27378"/>
    <cellStyle name="Normal 9 3 20 4 2" xfId="33042"/>
    <cellStyle name="Normal 9 3 20 5" xfId="27379"/>
    <cellStyle name="Normal 9 3 20 6" xfId="27380"/>
    <cellStyle name="Normal 9 3 21" xfId="27381"/>
    <cellStyle name="Normal 9 3 21 2" xfId="27382"/>
    <cellStyle name="Normal 9 3 21 2 2" xfId="27383"/>
    <cellStyle name="Normal 9 3 21 2 2 2" xfId="27384"/>
    <cellStyle name="Normal 9 3 21 2 2 3" xfId="27385"/>
    <cellStyle name="Normal 9 3 21 2 3" xfId="27386"/>
    <cellStyle name="Normal 9 3 21 2 3 2" xfId="33045"/>
    <cellStyle name="Normal 9 3 21 2 4" xfId="27387"/>
    <cellStyle name="Normal 9 3 21 2 5" xfId="27388"/>
    <cellStyle name="Normal 9 3 21 3" xfId="27389"/>
    <cellStyle name="Normal 9 3 21 3 2" xfId="27390"/>
    <cellStyle name="Normal 9 3 21 3 3" xfId="27391"/>
    <cellStyle name="Normal 9 3 21 4" xfId="27392"/>
    <cellStyle name="Normal 9 3 21 4 2" xfId="33044"/>
    <cellStyle name="Normal 9 3 21 5" xfId="27393"/>
    <cellStyle name="Normal 9 3 21 6" xfId="27394"/>
    <cellStyle name="Normal 9 3 22" xfId="27395"/>
    <cellStyle name="Normal 9 3 22 2" xfId="27396"/>
    <cellStyle name="Normal 9 3 22 2 2" xfId="27397"/>
    <cellStyle name="Normal 9 3 22 2 2 2" xfId="27398"/>
    <cellStyle name="Normal 9 3 22 2 2 3" xfId="27399"/>
    <cellStyle name="Normal 9 3 22 2 3" xfId="27400"/>
    <cellStyle name="Normal 9 3 22 2 3 2" xfId="33047"/>
    <cellStyle name="Normal 9 3 22 2 4" xfId="27401"/>
    <cellStyle name="Normal 9 3 22 2 5" xfId="27402"/>
    <cellStyle name="Normal 9 3 22 3" xfId="27403"/>
    <cellStyle name="Normal 9 3 22 3 2" xfId="27404"/>
    <cellStyle name="Normal 9 3 22 3 3" xfId="27405"/>
    <cellStyle name="Normal 9 3 22 4" xfId="27406"/>
    <cellStyle name="Normal 9 3 22 4 2" xfId="33046"/>
    <cellStyle name="Normal 9 3 22 5" xfId="27407"/>
    <cellStyle name="Normal 9 3 22 6" xfId="27408"/>
    <cellStyle name="Normal 9 3 23" xfId="27409"/>
    <cellStyle name="Normal 9 3 23 2" xfId="27410"/>
    <cellStyle name="Normal 9 3 23 3" xfId="27411"/>
    <cellStyle name="Normal 9 3 24" xfId="27412"/>
    <cellStyle name="Normal 9 3 24 2" xfId="33002"/>
    <cellStyle name="Normal 9 3 25" xfId="27413"/>
    <cellStyle name="Normal 9 3 26" xfId="27414"/>
    <cellStyle name="Normal 9 3 27" xfId="27415"/>
    <cellStyle name="Normal 9 3 3" xfId="27416"/>
    <cellStyle name="Normal 9 3 3 2" xfId="27417"/>
    <cellStyle name="Normal 9 3 3 2 2" xfId="27418"/>
    <cellStyle name="Normal 9 3 3 2 2 2" xfId="27419"/>
    <cellStyle name="Normal 9 3 3 2 2 3" xfId="27420"/>
    <cellStyle name="Normal 9 3 3 2 3" xfId="27421"/>
    <cellStyle name="Normal 9 3 3 2 3 2" xfId="33909"/>
    <cellStyle name="Normal 9 3 3 2 4" xfId="27422"/>
    <cellStyle name="Normal 9 3 3 2 5" xfId="27423"/>
    <cellStyle name="Normal 9 3 3 3" xfId="27424"/>
    <cellStyle name="Normal 9 3 3 3 2" xfId="27425"/>
    <cellStyle name="Normal 9 3 3 3 2 2" xfId="27426"/>
    <cellStyle name="Normal 9 3 3 3 2 3" xfId="27427"/>
    <cellStyle name="Normal 9 3 3 3 3" xfId="27428"/>
    <cellStyle name="Normal 9 3 3 3 3 2" xfId="34963"/>
    <cellStyle name="Normal 9 3 3 3 4" xfId="27429"/>
    <cellStyle name="Normal 9 3 3 3 5" xfId="27430"/>
    <cellStyle name="Normal 9 3 3 4" xfId="27431"/>
    <cellStyle name="Normal 9 3 3 4 2" xfId="27432"/>
    <cellStyle name="Normal 9 3 3 4 3" xfId="27433"/>
    <cellStyle name="Normal 9 3 3 5" xfId="27434"/>
    <cellStyle name="Normal 9 3 3 5 2" xfId="33048"/>
    <cellStyle name="Normal 9 3 3 6" xfId="27435"/>
    <cellStyle name="Normal 9 3 3 7" xfId="27436"/>
    <cellStyle name="Normal 9 3 4" xfId="27437"/>
    <cellStyle name="Normal 9 3 4 2" xfId="27438"/>
    <cellStyle name="Normal 9 3 4 2 2" xfId="27439"/>
    <cellStyle name="Normal 9 3 4 2 3" xfId="27440"/>
    <cellStyle name="Normal 9 3 4 3" xfId="27441"/>
    <cellStyle name="Normal 9 3 4 3 2" xfId="33049"/>
    <cellStyle name="Normal 9 3 4 4" xfId="27442"/>
    <cellStyle name="Normal 9 3 4 5" xfId="27443"/>
    <cellStyle name="Normal 9 3 5" xfId="27444"/>
    <cellStyle name="Normal 9 3 5 2" xfId="27445"/>
    <cellStyle name="Normal 9 3 5 2 2" xfId="27446"/>
    <cellStyle name="Normal 9 3 5 2 3" xfId="27447"/>
    <cellStyle name="Normal 9 3 5 3" xfId="27448"/>
    <cellStyle name="Normal 9 3 5 3 2" xfId="33050"/>
    <cellStyle name="Normal 9 3 5 4" xfId="27449"/>
    <cellStyle name="Normal 9 3 5 5" xfId="27450"/>
    <cellStyle name="Normal 9 3 6" xfId="27451"/>
    <cellStyle name="Normal 9 3 6 2" xfId="27452"/>
    <cellStyle name="Normal 9 3 6 2 2" xfId="27453"/>
    <cellStyle name="Normal 9 3 6 2 3" xfId="27454"/>
    <cellStyle name="Normal 9 3 6 3" xfId="27455"/>
    <cellStyle name="Normal 9 3 6 3 2" xfId="33051"/>
    <cellStyle name="Normal 9 3 6 4" xfId="27456"/>
    <cellStyle name="Normal 9 3 6 5" xfId="27457"/>
    <cellStyle name="Normal 9 3 7" xfId="27458"/>
    <cellStyle name="Normal 9 3 7 2" xfId="27459"/>
    <cellStyle name="Normal 9 3 7 2 2" xfId="27460"/>
    <cellStyle name="Normal 9 3 7 2 3" xfId="27461"/>
    <cellStyle name="Normal 9 3 7 3" xfId="27462"/>
    <cellStyle name="Normal 9 3 7 3 2" xfId="33052"/>
    <cellStyle name="Normal 9 3 7 4" xfId="27463"/>
    <cellStyle name="Normal 9 3 7 5" xfId="27464"/>
    <cellStyle name="Normal 9 3 8" xfId="27465"/>
    <cellStyle name="Normal 9 3 8 2" xfId="27466"/>
    <cellStyle name="Normal 9 3 8 2 2" xfId="27467"/>
    <cellStyle name="Normal 9 3 8 2 2 2" xfId="27468"/>
    <cellStyle name="Normal 9 3 8 2 2 3" xfId="27469"/>
    <cellStyle name="Normal 9 3 8 2 3" xfId="27470"/>
    <cellStyle name="Normal 9 3 8 2 3 2" xfId="33054"/>
    <cellStyle name="Normal 9 3 8 2 4" xfId="27471"/>
    <cellStyle name="Normal 9 3 8 2 5" xfId="27472"/>
    <cellStyle name="Normal 9 3 8 3" xfId="27473"/>
    <cellStyle name="Normal 9 3 8 3 2" xfId="27474"/>
    <cellStyle name="Normal 9 3 8 3 3" xfId="27475"/>
    <cellStyle name="Normal 9 3 8 4" xfId="27476"/>
    <cellStyle name="Normal 9 3 8 4 2" xfId="33053"/>
    <cellStyle name="Normal 9 3 8 5" xfId="27477"/>
    <cellStyle name="Normal 9 3 8 6" xfId="27478"/>
    <cellStyle name="Normal 9 3 9" xfId="27479"/>
    <cellStyle name="Normal 9 3 9 2" xfId="27480"/>
    <cellStyle name="Normal 9 3 9 2 2" xfId="27481"/>
    <cellStyle name="Normal 9 3 9 2 2 2" xfId="27482"/>
    <cellStyle name="Normal 9 3 9 2 2 3" xfId="27483"/>
    <cellStyle name="Normal 9 3 9 2 3" xfId="27484"/>
    <cellStyle name="Normal 9 3 9 2 3 2" xfId="33056"/>
    <cellStyle name="Normal 9 3 9 2 4" xfId="27485"/>
    <cellStyle name="Normal 9 3 9 2 5" xfId="27486"/>
    <cellStyle name="Normal 9 3 9 3" xfId="27487"/>
    <cellStyle name="Normal 9 3 9 3 2" xfId="27488"/>
    <cellStyle name="Normal 9 3 9 3 3" xfId="27489"/>
    <cellStyle name="Normal 9 3 9 4" xfId="27490"/>
    <cellStyle name="Normal 9 3 9 4 2" xfId="33055"/>
    <cellStyle name="Normal 9 3 9 5" xfId="27491"/>
    <cellStyle name="Normal 9 3 9 6" xfId="27492"/>
    <cellStyle name="Normal 9 4" xfId="27493"/>
    <cellStyle name="Normal 9 4 2" xfId="27494"/>
    <cellStyle name="Normal 9 4 2 2" xfId="27495"/>
    <cellStyle name="Normal 9 4 2 2 2" xfId="27496"/>
    <cellStyle name="Normal 9 4 2 2 2 2" xfId="27497"/>
    <cellStyle name="Normal 9 4 2 2 2 3" xfId="27498"/>
    <cellStyle name="Normal 9 4 2 2 3" xfId="27499"/>
    <cellStyle name="Normal 9 4 2 2 3 2" xfId="34297"/>
    <cellStyle name="Normal 9 4 2 2 4" xfId="27500"/>
    <cellStyle name="Normal 9 4 2 2 5" xfId="27501"/>
    <cellStyle name="Normal 9 4 2 3" xfId="27502"/>
    <cellStyle name="Normal 9 4 2 3 2" xfId="27503"/>
    <cellStyle name="Normal 9 4 2 3 3" xfId="27504"/>
    <cellStyle name="Normal 9 4 2 4" xfId="27505"/>
    <cellStyle name="Normal 9 4 2 4 2" xfId="33911"/>
    <cellStyle name="Normal 9 4 2 5" xfId="27506"/>
    <cellStyle name="Normal 9 4 2 6" xfId="27507"/>
    <cellStyle name="Normal 9 4 3" xfId="27508"/>
    <cellStyle name="Normal 9 4 3 2" xfId="27509"/>
    <cellStyle name="Normal 9 4 3 2 2" xfId="27510"/>
    <cellStyle name="Normal 9 4 3 2 3" xfId="27511"/>
    <cellStyle name="Normal 9 4 3 3" xfId="27512"/>
    <cellStyle name="Normal 9 4 3 4" xfId="27513"/>
    <cellStyle name="Normal 9 4 3 5" xfId="27514"/>
    <cellStyle name="Normal 9 4 4" xfId="27515"/>
    <cellStyle name="Normal 9 4 4 2" xfId="27516"/>
    <cellStyle name="Normal 9 4 4 2 2" xfId="27517"/>
    <cellStyle name="Normal 9 4 4 2 3" xfId="27518"/>
    <cellStyle name="Normal 9 4 4 3" xfId="27519"/>
    <cellStyle name="Normal 9 4 4 3 2" xfId="34298"/>
    <cellStyle name="Normal 9 4 4 4" xfId="27520"/>
    <cellStyle name="Normal 9 4 4 5" xfId="27521"/>
    <cellStyle name="Normal 9 4 5" xfId="27522"/>
    <cellStyle name="Normal 9 4 5 2" xfId="27523"/>
    <cellStyle name="Normal 9 4 5 3" xfId="27524"/>
    <cellStyle name="Normal 9 4 6" xfId="27525"/>
    <cellStyle name="Normal 9 4 6 2" xfId="33910"/>
    <cellStyle name="Normal 9 4 7" xfId="27526"/>
    <cellStyle name="Normal 9 4 8" xfId="27527"/>
    <cellStyle name="Normal 9 4 9" xfId="27528"/>
    <cellStyle name="Normal 9 5" xfId="27529"/>
    <cellStyle name="Normal 9 5 2" xfId="27530"/>
    <cellStyle name="Normal 9 5 2 2" xfId="27531"/>
    <cellStyle name="Normal 9 5 2 2 2" xfId="27532"/>
    <cellStyle name="Normal 9 5 2 2 2 2" xfId="27533"/>
    <cellStyle name="Normal 9 5 2 2 2 3" xfId="27534"/>
    <cellStyle name="Normal 9 5 2 2 3" xfId="27535"/>
    <cellStyle name="Normal 9 5 2 2 3 2" xfId="34299"/>
    <cellStyle name="Normal 9 5 2 2 4" xfId="27536"/>
    <cellStyle name="Normal 9 5 2 2 5" xfId="27537"/>
    <cellStyle name="Normal 9 5 2 3" xfId="27538"/>
    <cellStyle name="Normal 9 5 2 3 2" xfId="27539"/>
    <cellStyle name="Normal 9 5 2 3 3" xfId="27540"/>
    <cellStyle name="Normal 9 5 2 4" xfId="27541"/>
    <cellStyle name="Normal 9 5 2 4 2" xfId="33913"/>
    <cellStyle name="Normal 9 5 2 5" xfId="27542"/>
    <cellStyle name="Normal 9 5 2 6" xfId="27543"/>
    <cellStyle name="Normal 9 5 3" xfId="27544"/>
    <cellStyle name="Normal 9 5 3 2" xfId="27545"/>
    <cellStyle name="Normal 9 5 3 2 2" xfId="27546"/>
    <cellStyle name="Normal 9 5 3 2 3" xfId="27547"/>
    <cellStyle name="Normal 9 5 3 3" xfId="27548"/>
    <cellStyle name="Normal 9 5 3 4" xfId="27549"/>
    <cellStyle name="Normal 9 5 3 5" xfId="27550"/>
    <cellStyle name="Normal 9 5 4" xfId="27551"/>
    <cellStyle name="Normal 9 5 4 2" xfId="27552"/>
    <cellStyle name="Normal 9 5 4 2 2" xfId="27553"/>
    <cellStyle name="Normal 9 5 4 2 3" xfId="27554"/>
    <cellStyle name="Normal 9 5 4 3" xfId="27555"/>
    <cellStyle name="Normal 9 5 4 3 2" xfId="34795"/>
    <cellStyle name="Normal 9 5 4 4" xfId="27556"/>
    <cellStyle name="Normal 9 5 4 5" xfId="27557"/>
    <cellStyle name="Normal 9 5 5" xfId="27558"/>
    <cellStyle name="Normal 9 5 5 2" xfId="27559"/>
    <cellStyle name="Normal 9 5 5 3" xfId="27560"/>
    <cellStyle name="Normal 9 5 6" xfId="27561"/>
    <cellStyle name="Normal 9 5 6 2" xfId="33912"/>
    <cellStyle name="Normal 9 5 7" xfId="27562"/>
    <cellStyle name="Normal 9 5 8" xfId="27563"/>
    <cellStyle name="Normal 9 5 9" xfId="27564"/>
    <cellStyle name="Normal 9 6" xfId="27565"/>
    <cellStyle name="Normal 9 6 2" xfId="27566"/>
    <cellStyle name="Normal 9 6 2 2" xfId="27567"/>
    <cellStyle name="Normal 9 6 2 2 2" xfId="27568"/>
    <cellStyle name="Normal 9 6 2 2 2 2" xfId="27569"/>
    <cellStyle name="Normal 9 6 2 2 2 3" xfId="27570"/>
    <cellStyle name="Normal 9 6 2 2 3" xfId="27571"/>
    <cellStyle name="Normal 9 6 2 2 3 2" xfId="34496"/>
    <cellStyle name="Normal 9 6 2 2 4" xfId="27572"/>
    <cellStyle name="Normal 9 6 2 2 5" xfId="27573"/>
    <cellStyle name="Normal 9 6 2 3" xfId="27574"/>
    <cellStyle name="Normal 9 6 2 3 2" xfId="27575"/>
    <cellStyle name="Normal 9 6 2 3 3" xfId="27576"/>
    <cellStyle name="Normal 9 6 2 4" xfId="27577"/>
    <cellStyle name="Normal 9 6 2 4 2" xfId="33915"/>
    <cellStyle name="Normal 9 6 2 5" xfId="27578"/>
    <cellStyle name="Normal 9 6 2 6" xfId="27579"/>
    <cellStyle name="Normal 9 6 3" xfId="27580"/>
    <cellStyle name="Normal 9 6 3 2" xfId="27581"/>
    <cellStyle name="Normal 9 6 3 2 2" xfId="27582"/>
    <cellStyle name="Normal 9 6 3 2 3" xfId="27583"/>
    <cellStyle name="Normal 9 6 3 3" xfId="27584"/>
    <cellStyle name="Normal 9 6 3 4" xfId="27585"/>
    <cellStyle name="Normal 9 6 3 5" xfId="27586"/>
    <cellStyle name="Normal 9 6 4" xfId="27587"/>
    <cellStyle name="Normal 9 6 4 2" xfId="27588"/>
    <cellStyle name="Normal 9 6 4 2 2" xfId="27589"/>
    <cellStyle name="Normal 9 6 4 2 3" xfId="27590"/>
    <cellStyle name="Normal 9 6 4 3" xfId="27591"/>
    <cellStyle name="Normal 9 6 4 3 2" xfId="34300"/>
    <cellStyle name="Normal 9 6 4 4" xfId="27592"/>
    <cellStyle name="Normal 9 6 4 5" xfId="27593"/>
    <cellStyle name="Normal 9 6 5" xfId="27594"/>
    <cellStyle name="Normal 9 6 5 2" xfId="27595"/>
    <cellStyle name="Normal 9 6 5 3" xfId="27596"/>
    <cellStyle name="Normal 9 6 6" xfId="27597"/>
    <cellStyle name="Normal 9 6 6 2" xfId="33914"/>
    <cellStyle name="Normal 9 6 7" xfId="27598"/>
    <cellStyle name="Normal 9 6 8" xfId="27599"/>
    <cellStyle name="Normal 9 7" xfId="27600"/>
    <cellStyle name="Normal 9 7 2" xfId="27601"/>
    <cellStyle name="Normal 9 7 2 2" xfId="27602"/>
    <cellStyle name="Normal 9 7 2 2 2" xfId="27603"/>
    <cellStyle name="Normal 9 7 2 2 2 2" xfId="27604"/>
    <cellStyle name="Normal 9 7 2 2 2 3" xfId="27605"/>
    <cellStyle name="Normal 9 7 2 2 3" xfId="27606"/>
    <cellStyle name="Normal 9 7 2 2 3 2" xfId="34301"/>
    <cellStyle name="Normal 9 7 2 2 4" xfId="27607"/>
    <cellStyle name="Normal 9 7 2 2 5" xfId="27608"/>
    <cellStyle name="Normal 9 7 2 3" xfId="27609"/>
    <cellStyle name="Normal 9 7 2 3 2" xfId="27610"/>
    <cellStyle name="Normal 9 7 2 3 3" xfId="27611"/>
    <cellStyle name="Normal 9 7 2 4" xfId="27612"/>
    <cellStyle name="Normal 9 7 2 4 2" xfId="33917"/>
    <cellStyle name="Normal 9 7 2 5" xfId="27613"/>
    <cellStyle name="Normal 9 7 2 6" xfId="27614"/>
    <cellStyle name="Normal 9 7 3" xfId="27615"/>
    <cellStyle name="Normal 9 7 3 2" xfId="27616"/>
    <cellStyle name="Normal 9 7 3 2 2" xfId="27617"/>
    <cellStyle name="Normal 9 7 3 2 3" xfId="27618"/>
    <cellStyle name="Normal 9 7 3 3" xfId="27619"/>
    <cellStyle name="Normal 9 7 3 4" xfId="27620"/>
    <cellStyle name="Normal 9 7 3 5" xfId="27621"/>
    <cellStyle name="Normal 9 7 4" xfId="27622"/>
    <cellStyle name="Normal 9 7 4 2" xfId="27623"/>
    <cellStyle name="Normal 9 7 4 2 2" xfId="27624"/>
    <cellStyle name="Normal 9 7 4 2 3" xfId="27625"/>
    <cellStyle name="Normal 9 7 4 3" xfId="27626"/>
    <cellStyle name="Normal 9 7 4 3 2" xfId="34848"/>
    <cellStyle name="Normal 9 7 4 4" xfId="27627"/>
    <cellStyle name="Normal 9 7 4 5" xfId="27628"/>
    <cellStyle name="Normal 9 7 5" xfId="27629"/>
    <cellStyle name="Normal 9 7 5 2" xfId="27630"/>
    <cellStyle name="Normal 9 7 5 3" xfId="27631"/>
    <cellStyle name="Normal 9 7 6" xfId="27632"/>
    <cellStyle name="Normal 9 7 6 2" xfId="33916"/>
    <cellStyle name="Normal 9 7 7" xfId="27633"/>
    <cellStyle name="Normal 9 7 8" xfId="27634"/>
    <cellStyle name="Normal 9 8" xfId="27635"/>
    <cellStyle name="Normal 9 8 2" xfId="27636"/>
    <cellStyle name="Normal 9 8 2 2" xfId="27637"/>
    <cellStyle name="Normal 9 8 2 2 2" xfId="27638"/>
    <cellStyle name="Normal 9 8 2 2 3" xfId="27639"/>
    <cellStyle name="Normal 9 8 2 3" xfId="27640"/>
    <cellStyle name="Normal 9 8 2 4" xfId="27641"/>
    <cellStyle name="Normal 9 8 2 5" xfId="27642"/>
    <cellStyle name="Normal 9 8 3" xfId="27643"/>
    <cellStyle name="Normal 9 8 3 2" xfId="27644"/>
    <cellStyle name="Normal 9 8 3 2 2" xfId="27645"/>
    <cellStyle name="Normal 9 8 3 2 3" xfId="27646"/>
    <cellStyle name="Normal 9 8 3 3" xfId="27647"/>
    <cellStyle name="Normal 9 8 3 3 2" xfId="34901"/>
    <cellStyle name="Normal 9 8 3 4" xfId="27648"/>
    <cellStyle name="Normal 9 8 3 5" xfId="27649"/>
    <cellStyle name="Normal 9 8 4" xfId="27650"/>
    <cellStyle name="Normal 9 8 4 2" xfId="27651"/>
    <cellStyle name="Normal 9 8 4 3" xfId="27652"/>
    <cellStyle name="Normal 9 8 5" xfId="27653"/>
    <cellStyle name="Normal 9 8 5 2" xfId="33918"/>
    <cellStyle name="Normal 9 8 6" xfId="27654"/>
    <cellStyle name="Normal 9 8 7" xfId="27655"/>
    <cellStyle name="Normal 9 9" xfId="27656"/>
    <cellStyle name="Normal 9 9 2" xfId="27657"/>
    <cellStyle name="Normal 9 9 2 2" xfId="27658"/>
    <cellStyle name="Normal 9 9 2 2 2" xfId="27659"/>
    <cellStyle name="Normal 9 9 2 2 3" xfId="27660"/>
    <cellStyle name="Normal 9 9 2 3" xfId="27661"/>
    <cellStyle name="Normal 9 9 2 4" xfId="27662"/>
    <cellStyle name="Normal 9 9 2 5" xfId="27663"/>
    <cellStyle name="Normal 9 9 3" xfId="27664"/>
    <cellStyle name="Normal 9 9 3 2" xfId="27665"/>
    <cellStyle name="Normal 9 9 3 2 2" xfId="27666"/>
    <cellStyle name="Normal 9 9 3 2 3" xfId="27667"/>
    <cellStyle name="Normal 9 9 3 3" xfId="27668"/>
    <cellStyle name="Normal 9 9 3 3 2" xfId="34302"/>
    <cellStyle name="Normal 9 9 3 4" xfId="27669"/>
    <cellStyle name="Normal 9 9 3 5" xfId="27670"/>
    <cellStyle name="Normal 9 9 4" xfId="27671"/>
    <cellStyle name="Normal 9 9 4 2" xfId="27672"/>
    <cellStyle name="Normal 9 9 4 3" xfId="27673"/>
    <cellStyle name="Normal 9 9 5" xfId="27674"/>
    <cellStyle name="Normal 9 9 5 2" xfId="33919"/>
    <cellStyle name="Normal 9 9 6" xfId="27675"/>
    <cellStyle name="Normal 9 9 7" xfId="27676"/>
    <cellStyle name="Normal_Sheet1 3" xfId="35387"/>
    <cellStyle name="Normal_Sheet1 3 2" xfId="35389"/>
    <cellStyle name="Normal_SVS 2" xfId="35388"/>
    <cellStyle name="Note 10" xfId="27677"/>
    <cellStyle name="Note 10 2" xfId="27678"/>
    <cellStyle name="Note 10 2 2" xfId="27679"/>
    <cellStyle name="Note 10 2 3" xfId="27680"/>
    <cellStyle name="Note 10 3" xfId="27681"/>
    <cellStyle name="Note 10 3 2" xfId="34125"/>
    <cellStyle name="Note 10 4" xfId="27682"/>
    <cellStyle name="Note 10 5" xfId="27683"/>
    <cellStyle name="Note 11" xfId="27684"/>
    <cellStyle name="Note 11 2" xfId="27685"/>
    <cellStyle name="Note 11 2 2" xfId="27686"/>
    <cellStyle name="Note 11 2 3" xfId="27687"/>
    <cellStyle name="Note 11 3" xfId="27688"/>
    <cellStyle name="Note 11 3 2" xfId="34124"/>
    <cellStyle name="Note 11 4" xfId="27689"/>
    <cellStyle name="Note 11 5" xfId="27690"/>
    <cellStyle name="Note 12" xfId="27691"/>
    <cellStyle name="Note 12 2" xfId="27692"/>
    <cellStyle name="Note 12 2 2" xfId="27693"/>
    <cellStyle name="Note 12 2 3" xfId="27694"/>
    <cellStyle name="Note 12 3" xfId="27695"/>
    <cellStyle name="Note 12 3 2" xfId="34123"/>
    <cellStyle name="Note 12 4" xfId="27696"/>
    <cellStyle name="Note 12 5" xfId="27697"/>
    <cellStyle name="Note 13" xfId="27698"/>
    <cellStyle name="Note 2" xfId="27699"/>
    <cellStyle name="Note 2 10" xfId="27700"/>
    <cellStyle name="Note 2 10 2" xfId="27701"/>
    <cellStyle name="Note 2 11" xfId="27702"/>
    <cellStyle name="Note 2 12" xfId="27703"/>
    <cellStyle name="Note 2 2" xfId="27704"/>
    <cellStyle name="Note 2 2 2" xfId="27705"/>
    <cellStyle name="Note 2 2 2 2" xfId="27706"/>
    <cellStyle name="Note 2 2 2 2 2" xfId="27707"/>
    <cellStyle name="Note 2 2 2 2 2 2" xfId="27708"/>
    <cellStyle name="Note 2 2 2 2 2 3" xfId="27709"/>
    <cellStyle name="Note 2 2 2 2 3" xfId="27710"/>
    <cellStyle name="Note 2 2 2 2 3 2" xfId="34796"/>
    <cellStyle name="Note 2 2 2 2 4" xfId="27711"/>
    <cellStyle name="Note 2 2 2 2 5" xfId="27712"/>
    <cellStyle name="Note 2 2 2 3" xfId="27713"/>
    <cellStyle name="Note 2 2 2 3 2" xfId="27714"/>
    <cellStyle name="Note 2 2 2 3 3" xfId="27715"/>
    <cellStyle name="Note 2 2 2 4" xfId="27716"/>
    <cellStyle name="Note 2 2 2 4 2" xfId="33920"/>
    <cellStyle name="Note 2 2 2 5" xfId="27717"/>
    <cellStyle name="Note 2 2 2 6" xfId="27718"/>
    <cellStyle name="Note 2 2 3" xfId="27719"/>
    <cellStyle name="Note 2 2 3 2" xfId="27720"/>
    <cellStyle name="Note 2 2 3 2 2" xfId="27721"/>
    <cellStyle name="Note 2 2 3 2 3" xfId="27722"/>
    <cellStyle name="Note 2 2 3 3" xfId="27723"/>
    <cellStyle name="Note 2 2 3 3 2" xfId="34847"/>
    <cellStyle name="Note 2 2 3 4" xfId="27724"/>
    <cellStyle name="Note 2 2 3 5" xfId="27725"/>
    <cellStyle name="Note 2 2 4" xfId="27726"/>
    <cellStyle name="Note 2 2 4 2" xfId="27727"/>
    <cellStyle name="Note 2 2 4 3" xfId="27728"/>
    <cellStyle name="Note 2 2 5" xfId="27729"/>
    <cellStyle name="Note 2 2 5 2" xfId="33058"/>
    <cellStyle name="Note 2 2 6" xfId="27730"/>
    <cellStyle name="Note 2 2 7" xfId="27731"/>
    <cellStyle name="Note 2 2 8" xfId="27732"/>
    <cellStyle name="Note 2 3" xfId="27733"/>
    <cellStyle name="Note 2 3 10" xfId="27734"/>
    <cellStyle name="Note 2 3 10 2" xfId="27735"/>
    <cellStyle name="Note 2 3 10 2 2" xfId="27736"/>
    <cellStyle name="Note 2 3 10 2 2 2" xfId="27737"/>
    <cellStyle name="Note 2 3 10 2 2 3" xfId="27738"/>
    <cellStyle name="Note 2 3 10 2 3" xfId="27739"/>
    <cellStyle name="Note 2 3 10 2 3 2" xfId="33061"/>
    <cellStyle name="Note 2 3 10 2 4" xfId="27740"/>
    <cellStyle name="Note 2 3 10 2 5" xfId="27741"/>
    <cellStyle name="Note 2 3 10 3" xfId="27742"/>
    <cellStyle name="Note 2 3 10 3 2" xfId="27743"/>
    <cellStyle name="Note 2 3 10 3 3" xfId="27744"/>
    <cellStyle name="Note 2 3 10 4" xfId="27745"/>
    <cellStyle name="Note 2 3 10 4 2" xfId="33060"/>
    <cellStyle name="Note 2 3 10 5" xfId="27746"/>
    <cellStyle name="Note 2 3 10 6" xfId="27747"/>
    <cellStyle name="Note 2 3 11" xfId="27748"/>
    <cellStyle name="Note 2 3 11 2" xfId="27749"/>
    <cellStyle name="Note 2 3 11 2 2" xfId="27750"/>
    <cellStyle name="Note 2 3 11 2 2 2" xfId="27751"/>
    <cellStyle name="Note 2 3 11 2 2 3" xfId="27752"/>
    <cellStyle name="Note 2 3 11 2 3" xfId="27753"/>
    <cellStyle name="Note 2 3 11 2 3 2" xfId="33063"/>
    <cellStyle name="Note 2 3 11 2 4" xfId="27754"/>
    <cellStyle name="Note 2 3 11 2 5" xfId="27755"/>
    <cellStyle name="Note 2 3 11 3" xfId="27756"/>
    <cellStyle name="Note 2 3 11 3 2" xfId="27757"/>
    <cellStyle name="Note 2 3 11 3 3" xfId="27758"/>
    <cellStyle name="Note 2 3 11 4" xfId="27759"/>
    <cellStyle name="Note 2 3 11 4 2" xfId="33062"/>
    <cellStyle name="Note 2 3 11 5" xfId="27760"/>
    <cellStyle name="Note 2 3 11 6" xfId="27761"/>
    <cellStyle name="Note 2 3 12" xfId="27762"/>
    <cellStyle name="Note 2 3 12 2" xfId="27763"/>
    <cellStyle name="Note 2 3 12 2 2" xfId="27764"/>
    <cellStyle name="Note 2 3 12 2 2 2" xfId="27765"/>
    <cellStyle name="Note 2 3 12 2 2 3" xfId="27766"/>
    <cellStyle name="Note 2 3 12 2 3" xfId="27767"/>
    <cellStyle name="Note 2 3 12 2 3 2" xfId="33065"/>
    <cellStyle name="Note 2 3 12 2 4" xfId="27768"/>
    <cellStyle name="Note 2 3 12 2 5" xfId="27769"/>
    <cellStyle name="Note 2 3 12 3" xfId="27770"/>
    <cellStyle name="Note 2 3 12 3 2" xfId="27771"/>
    <cellStyle name="Note 2 3 12 3 3" xfId="27772"/>
    <cellStyle name="Note 2 3 12 4" xfId="27773"/>
    <cellStyle name="Note 2 3 12 4 2" xfId="33064"/>
    <cellStyle name="Note 2 3 12 5" xfId="27774"/>
    <cellStyle name="Note 2 3 12 6" xfId="27775"/>
    <cellStyle name="Note 2 3 13" xfId="27776"/>
    <cellStyle name="Note 2 3 13 2" xfId="27777"/>
    <cellStyle name="Note 2 3 13 2 2" xfId="27778"/>
    <cellStyle name="Note 2 3 13 2 2 2" xfId="27779"/>
    <cellStyle name="Note 2 3 13 2 2 3" xfId="27780"/>
    <cellStyle name="Note 2 3 13 2 3" xfId="27781"/>
    <cellStyle name="Note 2 3 13 2 3 2" xfId="33067"/>
    <cellStyle name="Note 2 3 13 2 4" xfId="27782"/>
    <cellStyle name="Note 2 3 13 2 5" xfId="27783"/>
    <cellStyle name="Note 2 3 13 3" xfId="27784"/>
    <cellStyle name="Note 2 3 13 3 2" xfId="27785"/>
    <cellStyle name="Note 2 3 13 3 3" xfId="27786"/>
    <cellStyle name="Note 2 3 13 4" xfId="27787"/>
    <cellStyle name="Note 2 3 13 4 2" xfId="33066"/>
    <cellStyle name="Note 2 3 13 5" xfId="27788"/>
    <cellStyle name="Note 2 3 13 6" xfId="27789"/>
    <cellStyle name="Note 2 3 14" xfId="27790"/>
    <cellStyle name="Note 2 3 14 2" xfId="27791"/>
    <cellStyle name="Note 2 3 14 2 2" xfId="27792"/>
    <cellStyle name="Note 2 3 14 2 2 2" xfId="27793"/>
    <cellStyle name="Note 2 3 14 2 2 3" xfId="27794"/>
    <cellStyle name="Note 2 3 14 2 3" xfId="27795"/>
    <cellStyle name="Note 2 3 14 2 3 2" xfId="33069"/>
    <cellStyle name="Note 2 3 14 2 4" xfId="27796"/>
    <cellStyle name="Note 2 3 14 2 5" xfId="27797"/>
    <cellStyle name="Note 2 3 14 3" xfId="27798"/>
    <cellStyle name="Note 2 3 14 3 2" xfId="27799"/>
    <cellStyle name="Note 2 3 14 3 3" xfId="27800"/>
    <cellStyle name="Note 2 3 14 4" xfId="27801"/>
    <cellStyle name="Note 2 3 14 4 2" xfId="33068"/>
    <cellStyle name="Note 2 3 14 5" xfId="27802"/>
    <cellStyle name="Note 2 3 14 6" xfId="27803"/>
    <cellStyle name="Note 2 3 15" xfId="27804"/>
    <cellStyle name="Note 2 3 15 2" xfId="27805"/>
    <cellStyle name="Note 2 3 15 2 2" xfId="27806"/>
    <cellStyle name="Note 2 3 15 2 2 2" xfId="27807"/>
    <cellStyle name="Note 2 3 15 2 2 3" xfId="27808"/>
    <cellStyle name="Note 2 3 15 2 3" xfId="27809"/>
    <cellStyle name="Note 2 3 15 2 3 2" xfId="33071"/>
    <cellStyle name="Note 2 3 15 2 4" xfId="27810"/>
    <cellStyle name="Note 2 3 15 2 5" xfId="27811"/>
    <cellStyle name="Note 2 3 15 3" xfId="27812"/>
    <cellStyle name="Note 2 3 15 3 2" xfId="27813"/>
    <cellStyle name="Note 2 3 15 3 3" xfId="27814"/>
    <cellStyle name="Note 2 3 15 4" xfId="27815"/>
    <cellStyle name="Note 2 3 15 4 2" xfId="33070"/>
    <cellStyle name="Note 2 3 15 5" xfId="27816"/>
    <cellStyle name="Note 2 3 15 6" xfId="27817"/>
    <cellStyle name="Note 2 3 16" xfId="27818"/>
    <cellStyle name="Note 2 3 16 2" xfId="27819"/>
    <cellStyle name="Note 2 3 16 2 2" xfId="27820"/>
    <cellStyle name="Note 2 3 16 2 2 2" xfId="27821"/>
    <cellStyle name="Note 2 3 16 2 2 3" xfId="27822"/>
    <cellStyle name="Note 2 3 16 2 3" xfId="27823"/>
    <cellStyle name="Note 2 3 16 2 3 2" xfId="33073"/>
    <cellStyle name="Note 2 3 16 2 4" xfId="27824"/>
    <cellStyle name="Note 2 3 16 2 5" xfId="27825"/>
    <cellStyle name="Note 2 3 16 3" xfId="27826"/>
    <cellStyle name="Note 2 3 16 3 2" xfId="27827"/>
    <cellStyle name="Note 2 3 16 3 3" xfId="27828"/>
    <cellStyle name="Note 2 3 16 4" xfId="27829"/>
    <cellStyle name="Note 2 3 16 4 2" xfId="33072"/>
    <cellStyle name="Note 2 3 16 5" xfId="27830"/>
    <cellStyle name="Note 2 3 16 6" xfId="27831"/>
    <cellStyle name="Note 2 3 17" xfId="27832"/>
    <cellStyle name="Note 2 3 17 2" xfId="27833"/>
    <cellStyle name="Note 2 3 17 2 2" xfId="27834"/>
    <cellStyle name="Note 2 3 17 2 2 2" xfId="27835"/>
    <cellStyle name="Note 2 3 17 2 2 3" xfId="27836"/>
    <cellStyle name="Note 2 3 17 2 3" xfId="27837"/>
    <cellStyle name="Note 2 3 17 2 3 2" xfId="33075"/>
    <cellStyle name="Note 2 3 17 2 4" xfId="27838"/>
    <cellStyle name="Note 2 3 17 2 5" xfId="27839"/>
    <cellStyle name="Note 2 3 17 3" xfId="27840"/>
    <cellStyle name="Note 2 3 17 3 2" xfId="27841"/>
    <cellStyle name="Note 2 3 17 3 3" xfId="27842"/>
    <cellStyle name="Note 2 3 17 4" xfId="27843"/>
    <cellStyle name="Note 2 3 17 4 2" xfId="33074"/>
    <cellStyle name="Note 2 3 17 5" xfId="27844"/>
    <cellStyle name="Note 2 3 17 6" xfId="27845"/>
    <cellStyle name="Note 2 3 18" xfId="27846"/>
    <cellStyle name="Note 2 3 18 2" xfId="27847"/>
    <cellStyle name="Note 2 3 18 2 2" xfId="27848"/>
    <cellStyle name="Note 2 3 18 2 2 2" xfId="27849"/>
    <cellStyle name="Note 2 3 18 2 2 3" xfId="27850"/>
    <cellStyle name="Note 2 3 18 2 3" xfId="27851"/>
    <cellStyle name="Note 2 3 18 2 3 2" xfId="33077"/>
    <cellStyle name="Note 2 3 18 2 4" xfId="27852"/>
    <cellStyle name="Note 2 3 18 2 5" xfId="27853"/>
    <cellStyle name="Note 2 3 18 3" xfId="27854"/>
    <cellStyle name="Note 2 3 18 3 2" xfId="27855"/>
    <cellStyle name="Note 2 3 18 3 3" xfId="27856"/>
    <cellStyle name="Note 2 3 18 4" xfId="27857"/>
    <cellStyle name="Note 2 3 18 4 2" xfId="33076"/>
    <cellStyle name="Note 2 3 18 5" xfId="27858"/>
    <cellStyle name="Note 2 3 18 6" xfId="27859"/>
    <cellStyle name="Note 2 3 19" xfId="27860"/>
    <cellStyle name="Note 2 3 19 2" xfId="27861"/>
    <cellStyle name="Note 2 3 19 2 2" xfId="27862"/>
    <cellStyle name="Note 2 3 19 2 2 2" xfId="27863"/>
    <cellStyle name="Note 2 3 19 2 2 3" xfId="27864"/>
    <cellStyle name="Note 2 3 19 2 3" xfId="27865"/>
    <cellStyle name="Note 2 3 19 2 3 2" xfId="33079"/>
    <cellStyle name="Note 2 3 19 2 4" xfId="27866"/>
    <cellStyle name="Note 2 3 19 2 5" xfId="27867"/>
    <cellStyle name="Note 2 3 19 3" xfId="27868"/>
    <cellStyle name="Note 2 3 19 3 2" xfId="27869"/>
    <cellStyle name="Note 2 3 19 3 3" xfId="27870"/>
    <cellStyle name="Note 2 3 19 4" xfId="27871"/>
    <cellStyle name="Note 2 3 19 4 2" xfId="33078"/>
    <cellStyle name="Note 2 3 19 5" xfId="27872"/>
    <cellStyle name="Note 2 3 19 6" xfId="27873"/>
    <cellStyle name="Note 2 3 2" xfId="27874"/>
    <cellStyle name="Note 2 3 2 10" xfId="27875"/>
    <cellStyle name="Note 2 3 2 10 2" xfId="27876"/>
    <cellStyle name="Note 2 3 2 10 2 2" xfId="27877"/>
    <cellStyle name="Note 2 3 2 10 2 3" xfId="27878"/>
    <cellStyle name="Note 2 3 2 10 3" xfId="27879"/>
    <cellStyle name="Note 2 3 2 10 3 2" xfId="33081"/>
    <cellStyle name="Note 2 3 2 10 4" xfId="27880"/>
    <cellStyle name="Note 2 3 2 10 5" xfId="27881"/>
    <cellStyle name="Note 2 3 2 11" xfId="27882"/>
    <cellStyle name="Note 2 3 2 11 2" xfId="27883"/>
    <cellStyle name="Note 2 3 2 11 2 2" xfId="27884"/>
    <cellStyle name="Note 2 3 2 11 2 3" xfId="27885"/>
    <cellStyle name="Note 2 3 2 11 3" xfId="27886"/>
    <cellStyle name="Note 2 3 2 11 3 2" xfId="33082"/>
    <cellStyle name="Note 2 3 2 11 4" xfId="27887"/>
    <cellStyle name="Note 2 3 2 11 5" xfId="27888"/>
    <cellStyle name="Note 2 3 2 12" xfId="27889"/>
    <cellStyle name="Note 2 3 2 12 2" xfId="27890"/>
    <cellStyle name="Note 2 3 2 12 2 2" xfId="27891"/>
    <cellStyle name="Note 2 3 2 12 2 3" xfId="27892"/>
    <cellStyle name="Note 2 3 2 12 3" xfId="27893"/>
    <cellStyle name="Note 2 3 2 12 3 2" xfId="33083"/>
    <cellStyle name="Note 2 3 2 12 4" xfId="27894"/>
    <cellStyle name="Note 2 3 2 12 5" xfId="27895"/>
    <cellStyle name="Note 2 3 2 13" xfId="27896"/>
    <cellStyle name="Note 2 3 2 13 2" xfId="27897"/>
    <cellStyle name="Note 2 3 2 13 2 2" xfId="27898"/>
    <cellStyle name="Note 2 3 2 13 2 3" xfId="27899"/>
    <cellStyle name="Note 2 3 2 13 3" xfId="27900"/>
    <cellStyle name="Note 2 3 2 13 3 2" xfId="33084"/>
    <cellStyle name="Note 2 3 2 13 4" xfId="27901"/>
    <cellStyle name="Note 2 3 2 13 5" xfId="27902"/>
    <cellStyle name="Note 2 3 2 14" xfId="27903"/>
    <cellStyle name="Note 2 3 2 14 2" xfId="27904"/>
    <cellStyle name="Note 2 3 2 14 2 2" xfId="27905"/>
    <cellStyle name="Note 2 3 2 14 2 3" xfId="27906"/>
    <cellStyle name="Note 2 3 2 14 3" xfId="27907"/>
    <cellStyle name="Note 2 3 2 14 3 2" xfId="33085"/>
    <cellStyle name="Note 2 3 2 14 4" xfId="27908"/>
    <cellStyle name="Note 2 3 2 14 5" xfId="27909"/>
    <cellStyle name="Note 2 3 2 15" xfId="27910"/>
    <cellStyle name="Note 2 3 2 15 2" xfId="27911"/>
    <cellStyle name="Note 2 3 2 15 2 2" xfId="27912"/>
    <cellStyle name="Note 2 3 2 15 2 3" xfId="27913"/>
    <cellStyle name="Note 2 3 2 15 3" xfId="27914"/>
    <cellStyle name="Note 2 3 2 15 3 2" xfId="33086"/>
    <cellStyle name="Note 2 3 2 15 4" xfId="27915"/>
    <cellStyle name="Note 2 3 2 15 5" xfId="27916"/>
    <cellStyle name="Note 2 3 2 16" xfId="27917"/>
    <cellStyle name="Note 2 3 2 16 2" xfId="27918"/>
    <cellStyle name="Note 2 3 2 16 2 2" xfId="27919"/>
    <cellStyle name="Note 2 3 2 16 2 3" xfId="27920"/>
    <cellStyle name="Note 2 3 2 16 3" xfId="27921"/>
    <cellStyle name="Note 2 3 2 16 3 2" xfId="33087"/>
    <cellStyle name="Note 2 3 2 16 4" xfId="27922"/>
    <cellStyle name="Note 2 3 2 16 5" xfId="27923"/>
    <cellStyle name="Note 2 3 2 17" xfId="27924"/>
    <cellStyle name="Note 2 3 2 17 2" xfId="27925"/>
    <cellStyle name="Note 2 3 2 17 2 2" xfId="27926"/>
    <cellStyle name="Note 2 3 2 17 2 3" xfId="27927"/>
    <cellStyle name="Note 2 3 2 17 3" xfId="27928"/>
    <cellStyle name="Note 2 3 2 17 3 2" xfId="33088"/>
    <cellStyle name="Note 2 3 2 17 4" xfId="27929"/>
    <cellStyle name="Note 2 3 2 17 5" xfId="27930"/>
    <cellStyle name="Note 2 3 2 18" xfId="27931"/>
    <cellStyle name="Note 2 3 2 18 2" xfId="27932"/>
    <cellStyle name="Note 2 3 2 18 2 2" xfId="27933"/>
    <cellStyle name="Note 2 3 2 18 2 3" xfId="27934"/>
    <cellStyle name="Note 2 3 2 18 3" xfId="27935"/>
    <cellStyle name="Note 2 3 2 18 3 2" xfId="33089"/>
    <cellStyle name="Note 2 3 2 18 4" xfId="27936"/>
    <cellStyle name="Note 2 3 2 18 5" xfId="27937"/>
    <cellStyle name="Note 2 3 2 19" xfId="27938"/>
    <cellStyle name="Note 2 3 2 19 2" xfId="27939"/>
    <cellStyle name="Note 2 3 2 19 2 2" xfId="27940"/>
    <cellStyle name="Note 2 3 2 19 2 3" xfId="27941"/>
    <cellStyle name="Note 2 3 2 19 3" xfId="27942"/>
    <cellStyle name="Note 2 3 2 19 3 2" xfId="33090"/>
    <cellStyle name="Note 2 3 2 19 4" xfId="27943"/>
    <cellStyle name="Note 2 3 2 19 5" xfId="27944"/>
    <cellStyle name="Note 2 3 2 2" xfId="27945"/>
    <cellStyle name="Note 2 3 2 2 2" xfId="27946"/>
    <cellStyle name="Note 2 3 2 2 2 2" xfId="27947"/>
    <cellStyle name="Note 2 3 2 2 2 3" xfId="27948"/>
    <cellStyle name="Note 2 3 2 2 3" xfId="27949"/>
    <cellStyle name="Note 2 3 2 2 3 2" xfId="33091"/>
    <cellStyle name="Note 2 3 2 2 4" xfId="27950"/>
    <cellStyle name="Note 2 3 2 2 5" xfId="27951"/>
    <cellStyle name="Note 2 3 2 20" xfId="27952"/>
    <cellStyle name="Note 2 3 2 20 2" xfId="27953"/>
    <cellStyle name="Note 2 3 2 20 3" xfId="27954"/>
    <cellStyle name="Note 2 3 2 21" xfId="27955"/>
    <cellStyle name="Note 2 3 2 21 2" xfId="33080"/>
    <cellStyle name="Note 2 3 2 22" xfId="27956"/>
    <cellStyle name="Note 2 3 2 23" xfId="27957"/>
    <cellStyle name="Note 2 3 2 3" xfId="27958"/>
    <cellStyle name="Note 2 3 2 3 2" xfId="27959"/>
    <cellStyle name="Note 2 3 2 3 2 2" xfId="27960"/>
    <cellStyle name="Note 2 3 2 3 2 3" xfId="27961"/>
    <cellStyle name="Note 2 3 2 3 3" xfId="27962"/>
    <cellStyle name="Note 2 3 2 3 3 2" xfId="33092"/>
    <cellStyle name="Note 2 3 2 3 4" xfId="27963"/>
    <cellStyle name="Note 2 3 2 3 5" xfId="27964"/>
    <cellStyle name="Note 2 3 2 4" xfId="27965"/>
    <cellStyle name="Note 2 3 2 4 2" xfId="27966"/>
    <cellStyle name="Note 2 3 2 4 2 2" xfId="27967"/>
    <cellStyle name="Note 2 3 2 4 2 3" xfId="27968"/>
    <cellStyle name="Note 2 3 2 4 3" xfId="27969"/>
    <cellStyle name="Note 2 3 2 4 3 2" xfId="33093"/>
    <cellStyle name="Note 2 3 2 4 4" xfId="27970"/>
    <cellStyle name="Note 2 3 2 4 5" xfId="27971"/>
    <cellStyle name="Note 2 3 2 5" xfId="27972"/>
    <cellStyle name="Note 2 3 2 5 2" xfId="27973"/>
    <cellStyle name="Note 2 3 2 5 2 2" xfId="27974"/>
    <cellStyle name="Note 2 3 2 5 2 3" xfId="27975"/>
    <cellStyle name="Note 2 3 2 5 3" xfId="27976"/>
    <cellStyle name="Note 2 3 2 5 3 2" xfId="33094"/>
    <cellStyle name="Note 2 3 2 5 4" xfId="27977"/>
    <cellStyle name="Note 2 3 2 5 5" xfId="27978"/>
    <cellStyle name="Note 2 3 2 6" xfId="27979"/>
    <cellStyle name="Note 2 3 2 6 2" xfId="27980"/>
    <cellStyle name="Note 2 3 2 6 2 2" xfId="27981"/>
    <cellStyle name="Note 2 3 2 6 2 3" xfId="27982"/>
    <cellStyle name="Note 2 3 2 6 3" xfId="27983"/>
    <cellStyle name="Note 2 3 2 6 3 2" xfId="33095"/>
    <cellStyle name="Note 2 3 2 6 4" xfId="27984"/>
    <cellStyle name="Note 2 3 2 6 5" xfId="27985"/>
    <cellStyle name="Note 2 3 2 7" xfId="27986"/>
    <cellStyle name="Note 2 3 2 7 2" xfId="27987"/>
    <cellStyle name="Note 2 3 2 7 2 2" xfId="27988"/>
    <cellStyle name="Note 2 3 2 7 2 3" xfId="27989"/>
    <cellStyle name="Note 2 3 2 7 3" xfId="27990"/>
    <cellStyle name="Note 2 3 2 7 3 2" xfId="33096"/>
    <cellStyle name="Note 2 3 2 7 4" xfId="27991"/>
    <cellStyle name="Note 2 3 2 7 5" xfId="27992"/>
    <cellStyle name="Note 2 3 2 8" xfId="27993"/>
    <cellStyle name="Note 2 3 2 8 2" xfId="27994"/>
    <cellStyle name="Note 2 3 2 8 2 2" xfId="27995"/>
    <cellStyle name="Note 2 3 2 8 2 3" xfId="27996"/>
    <cellStyle name="Note 2 3 2 8 3" xfId="27997"/>
    <cellStyle name="Note 2 3 2 8 3 2" xfId="33097"/>
    <cellStyle name="Note 2 3 2 8 4" xfId="27998"/>
    <cellStyle name="Note 2 3 2 8 5" xfId="27999"/>
    <cellStyle name="Note 2 3 2 9" xfId="28000"/>
    <cellStyle name="Note 2 3 2 9 2" xfId="28001"/>
    <cellStyle name="Note 2 3 2 9 2 2" xfId="28002"/>
    <cellStyle name="Note 2 3 2 9 2 3" xfId="28003"/>
    <cellStyle name="Note 2 3 2 9 3" xfId="28004"/>
    <cellStyle name="Note 2 3 2 9 3 2" xfId="33098"/>
    <cellStyle name="Note 2 3 2 9 4" xfId="28005"/>
    <cellStyle name="Note 2 3 2 9 5" xfId="28006"/>
    <cellStyle name="Note 2 3 20" xfId="28007"/>
    <cellStyle name="Note 2 3 20 2" xfId="28008"/>
    <cellStyle name="Note 2 3 20 2 2" xfId="28009"/>
    <cellStyle name="Note 2 3 20 2 2 2" xfId="28010"/>
    <cellStyle name="Note 2 3 20 2 2 3" xfId="28011"/>
    <cellStyle name="Note 2 3 20 2 3" xfId="28012"/>
    <cellStyle name="Note 2 3 20 2 3 2" xfId="33100"/>
    <cellStyle name="Note 2 3 20 2 4" xfId="28013"/>
    <cellStyle name="Note 2 3 20 2 5" xfId="28014"/>
    <cellStyle name="Note 2 3 20 3" xfId="28015"/>
    <cellStyle name="Note 2 3 20 3 2" xfId="28016"/>
    <cellStyle name="Note 2 3 20 3 3" xfId="28017"/>
    <cellStyle name="Note 2 3 20 4" xfId="28018"/>
    <cellStyle name="Note 2 3 20 4 2" xfId="33099"/>
    <cellStyle name="Note 2 3 20 5" xfId="28019"/>
    <cellStyle name="Note 2 3 20 6" xfId="28020"/>
    <cellStyle name="Note 2 3 21" xfId="28021"/>
    <cellStyle name="Note 2 3 21 2" xfId="28022"/>
    <cellStyle name="Note 2 3 21 2 2" xfId="28023"/>
    <cellStyle name="Note 2 3 21 2 2 2" xfId="28024"/>
    <cellStyle name="Note 2 3 21 2 2 3" xfId="28025"/>
    <cellStyle name="Note 2 3 21 2 3" xfId="28026"/>
    <cellStyle name="Note 2 3 21 2 3 2" xfId="33102"/>
    <cellStyle name="Note 2 3 21 2 4" xfId="28027"/>
    <cellStyle name="Note 2 3 21 2 5" xfId="28028"/>
    <cellStyle name="Note 2 3 21 3" xfId="28029"/>
    <cellStyle name="Note 2 3 21 3 2" xfId="28030"/>
    <cellStyle name="Note 2 3 21 3 3" xfId="28031"/>
    <cellStyle name="Note 2 3 21 4" xfId="28032"/>
    <cellStyle name="Note 2 3 21 4 2" xfId="33101"/>
    <cellStyle name="Note 2 3 21 5" xfId="28033"/>
    <cellStyle name="Note 2 3 21 6" xfId="28034"/>
    <cellStyle name="Note 2 3 22" xfId="28035"/>
    <cellStyle name="Note 2 3 22 2" xfId="28036"/>
    <cellStyle name="Note 2 3 22 2 2" xfId="28037"/>
    <cellStyle name="Note 2 3 22 2 2 2" xfId="28038"/>
    <cellStyle name="Note 2 3 22 2 2 3" xfId="28039"/>
    <cellStyle name="Note 2 3 22 2 3" xfId="28040"/>
    <cellStyle name="Note 2 3 22 2 3 2" xfId="33104"/>
    <cellStyle name="Note 2 3 22 2 4" xfId="28041"/>
    <cellStyle name="Note 2 3 22 2 5" xfId="28042"/>
    <cellStyle name="Note 2 3 22 3" xfId="28043"/>
    <cellStyle name="Note 2 3 22 3 2" xfId="28044"/>
    <cellStyle name="Note 2 3 22 3 3" xfId="28045"/>
    <cellStyle name="Note 2 3 22 4" xfId="28046"/>
    <cellStyle name="Note 2 3 22 4 2" xfId="33103"/>
    <cellStyle name="Note 2 3 22 5" xfId="28047"/>
    <cellStyle name="Note 2 3 22 6" xfId="28048"/>
    <cellStyle name="Note 2 3 23" xfId="28049"/>
    <cellStyle name="Note 2 3 23 2" xfId="28050"/>
    <cellStyle name="Note 2 3 23 3" xfId="28051"/>
    <cellStyle name="Note 2 3 24" xfId="28052"/>
    <cellStyle name="Note 2 3 24 2" xfId="33059"/>
    <cellStyle name="Note 2 3 25" xfId="28053"/>
    <cellStyle name="Note 2 3 26" xfId="28054"/>
    <cellStyle name="Note 2 3 27" xfId="28055"/>
    <cellStyle name="Note 2 3 3" xfId="28056"/>
    <cellStyle name="Note 2 3 3 2" xfId="28057"/>
    <cellStyle name="Note 2 3 3 2 2" xfId="28058"/>
    <cellStyle name="Note 2 3 3 2 3" xfId="28059"/>
    <cellStyle name="Note 2 3 3 3" xfId="28060"/>
    <cellStyle name="Note 2 3 3 3 2" xfId="33105"/>
    <cellStyle name="Note 2 3 3 4" xfId="28061"/>
    <cellStyle name="Note 2 3 3 5" xfId="28062"/>
    <cellStyle name="Note 2 3 4" xfId="28063"/>
    <cellStyle name="Note 2 3 4 2" xfId="28064"/>
    <cellStyle name="Note 2 3 4 2 2" xfId="28065"/>
    <cellStyle name="Note 2 3 4 2 3" xfId="28066"/>
    <cellStyle name="Note 2 3 4 3" xfId="28067"/>
    <cellStyle name="Note 2 3 4 3 2" xfId="33106"/>
    <cellStyle name="Note 2 3 4 4" xfId="28068"/>
    <cellStyle name="Note 2 3 4 5" xfId="28069"/>
    <cellStyle name="Note 2 3 5" xfId="28070"/>
    <cellStyle name="Note 2 3 5 2" xfId="28071"/>
    <cellStyle name="Note 2 3 5 2 2" xfId="28072"/>
    <cellStyle name="Note 2 3 5 2 3" xfId="28073"/>
    <cellStyle name="Note 2 3 5 3" xfId="28074"/>
    <cellStyle name="Note 2 3 5 3 2" xfId="33107"/>
    <cellStyle name="Note 2 3 5 4" xfId="28075"/>
    <cellStyle name="Note 2 3 5 5" xfId="28076"/>
    <cellStyle name="Note 2 3 6" xfId="28077"/>
    <cellStyle name="Note 2 3 6 2" xfId="28078"/>
    <cellStyle name="Note 2 3 6 2 2" xfId="28079"/>
    <cellStyle name="Note 2 3 6 2 3" xfId="28080"/>
    <cellStyle name="Note 2 3 6 3" xfId="28081"/>
    <cellStyle name="Note 2 3 6 3 2" xfId="33108"/>
    <cellStyle name="Note 2 3 6 4" xfId="28082"/>
    <cellStyle name="Note 2 3 6 5" xfId="28083"/>
    <cellStyle name="Note 2 3 7" xfId="28084"/>
    <cellStyle name="Note 2 3 7 2" xfId="28085"/>
    <cellStyle name="Note 2 3 7 2 2" xfId="28086"/>
    <cellStyle name="Note 2 3 7 2 3" xfId="28087"/>
    <cellStyle name="Note 2 3 7 3" xfId="28088"/>
    <cellStyle name="Note 2 3 7 3 2" xfId="33109"/>
    <cellStyle name="Note 2 3 7 4" xfId="28089"/>
    <cellStyle name="Note 2 3 7 5" xfId="28090"/>
    <cellStyle name="Note 2 3 8" xfId="28091"/>
    <cellStyle name="Note 2 3 8 2" xfId="28092"/>
    <cellStyle name="Note 2 3 8 2 2" xfId="28093"/>
    <cellStyle name="Note 2 3 8 2 2 2" xfId="28094"/>
    <cellStyle name="Note 2 3 8 2 2 3" xfId="28095"/>
    <cellStyle name="Note 2 3 8 2 3" xfId="28096"/>
    <cellStyle name="Note 2 3 8 2 3 2" xfId="33111"/>
    <cellStyle name="Note 2 3 8 2 4" xfId="28097"/>
    <cellStyle name="Note 2 3 8 2 5" xfId="28098"/>
    <cellStyle name="Note 2 3 8 3" xfId="28099"/>
    <cellStyle name="Note 2 3 8 3 2" xfId="28100"/>
    <cellStyle name="Note 2 3 8 3 3" xfId="28101"/>
    <cellStyle name="Note 2 3 8 4" xfId="28102"/>
    <cellStyle name="Note 2 3 8 4 2" xfId="33110"/>
    <cellStyle name="Note 2 3 8 5" xfId="28103"/>
    <cellStyle name="Note 2 3 8 6" xfId="28104"/>
    <cellStyle name="Note 2 3 9" xfId="28105"/>
    <cellStyle name="Note 2 3 9 2" xfId="28106"/>
    <cellStyle name="Note 2 3 9 2 2" xfId="28107"/>
    <cellStyle name="Note 2 3 9 2 2 2" xfId="28108"/>
    <cellStyle name="Note 2 3 9 2 2 3" xfId="28109"/>
    <cellStyle name="Note 2 3 9 2 3" xfId="28110"/>
    <cellStyle name="Note 2 3 9 2 3 2" xfId="33113"/>
    <cellStyle name="Note 2 3 9 2 4" xfId="28111"/>
    <cellStyle name="Note 2 3 9 2 5" xfId="28112"/>
    <cellStyle name="Note 2 3 9 3" xfId="28113"/>
    <cellStyle name="Note 2 3 9 3 2" xfId="28114"/>
    <cellStyle name="Note 2 3 9 3 3" xfId="28115"/>
    <cellStyle name="Note 2 3 9 4" xfId="28116"/>
    <cellStyle name="Note 2 3 9 4 2" xfId="33112"/>
    <cellStyle name="Note 2 3 9 5" xfId="28117"/>
    <cellStyle name="Note 2 3 9 6" xfId="28118"/>
    <cellStyle name="Note 2 4" xfId="28119"/>
    <cellStyle name="Note 2 4 2" xfId="28120"/>
    <cellStyle name="Note 2 4 2 2" xfId="28121"/>
    <cellStyle name="Note 2 4 2 2 2" xfId="28122"/>
    <cellStyle name="Note 2 4 2 2 2 2" xfId="28123"/>
    <cellStyle name="Note 2 4 2 2 2 3" xfId="28124"/>
    <cellStyle name="Note 2 4 2 2 3" xfId="28125"/>
    <cellStyle name="Note 2 4 2 2 3 2" xfId="34797"/>
    <cellStyle name="Note 2 4 2 2 4" xfId="28126"/>
    <cellStyle name="Note 2 4 2 2 5" xfId="28127"/>
    <cellStyle name="Note 2 4 2 3" xfId="28128"/>
    <cellStyle name="Note 2 4 2 3 2" xfId="28129"/>
    <cellStyle name="Note 2 4 2 3 3" xfId="28130"/>
    <cellStyle name="Note 2 4 2 4" xfId="28131"/>
    <cellStyle name="Note 2 4 2 4 2" xfId="33922"/>
    <cellStyle name="Note 2 4 2 5" xfId="28132"/>
    <cellStyle name="Note 2 4 2 6" xfId="28133"/>
    <cellStyle name="Note 2 4 3" xfId="28134"/>
    <cellStyle name="Note 2 4 3 2" xfId="28135"/>
    <cellStyle name="Note 2 4 3 2 2" xfId="28136"/>
    <cellStyle name="Note 2 4 3 2 3" xfId="28137"/>
    <cellStyle name="Note 2 4 3 3" xfId="28138"/>
    <cellStyle name="Note 2 4 3 3 2" xfId="34303"/>
    <cellStyle name="Note 2 4 3 4" xfId="28139"/>
    <cellStyle name="Note 2 4 3 5" xfId="28140"/>
    <cellStyle name="Note 2 4 4" xfId="28141"/>
    <cellStyle name="Note 2 4 4 2" xfId="28142"/>
    <cellStyle name="Note 2 4 4 3" xfId="28143"/>
    <cellStyle name="Note 2 4 5" xfId="28144"/>
    <cellStyle name="Note 2 4 5 2" xfId="33921"/>
    <cellStyle name="Note 2 4 6" xfId="28145"/>
    <cellStyle name="Note 2 4 7" xfId="28146"/>
    <cellStyle name="Note 2 5" xfId="28147"/>
    <cellStyle name="Note 2 5 2" xfId="28148"/>
    <cellStyle name="Note 2 5 2 2" xfId="28149"/>
    <cellStyle name="Note 2 5 2 2 2" xfId="28150"/>
    <cellStyle name="Note 2 5 2 2 2 2" xfId="28151"/>
    <cellStyle name="Note 2 5 2 2 2 3" xfId="28152"/>
    <cellStyle name="Note 2 5 2 2 3" xfId="28153"/>
    <cellStyle name="Note 2 5 2 2 3 2" xfId="34910"/>
    <cellStyle name="Note 2 5 2 2 4" xfId="28154"/>
    <cellStyle name="Note 2 5 2 2 5" xfId="28155"/>
    <cellStyle name="Note 2 5 2 3" xfId="28156"/>
    <cellStyle name="Note 2 5 2 3 2" xfId="28157"/>
    <cellStyle name="Note 2 5 2 3 3" xfId="28158"/>
    <cellStyle name="Note 2 5 2 4" xfId="28159"/>
    <cellStyle name="Note 2 5 2 4 2" xfId="33924"/>
    <cellStyle name="Note 2 5 2 5" xfId="28160"/>
    <cellStyle name="Note 2 5 2 6" xfId="28161"/>
    <cellStyle name="Note 2 5 3" xfId="28162"/>
    <cellStyle name="Note 2 5 3 2" xfId="28163"/>
    <cellStyle name="Note 2 5 3 2 2" xfId="28164"/>
    <cellStyle name="Note 2 5 3 2 3" xfId="28165"/>
    <cellStyle name="Note 2 5 3 3" xfId="28166"/>
    <cellStyle name="Note 2 5 3 3 2" xfId="34304"/>
    <cellStyle name="Note 2 5 3 4" xfId="28167"/>
    <cellStyle name="Note 2 5 3 5" xfId="28168"/>
    <cellStyle name="Note 2 5 4" xfId="28169"/>
    <cellStyle name="Note 2 5 4 2" xfId="28170"/>
    <cellStyle name="Note 2 5 4 3" xfId="28171"/>
    <cellStyle name="Note 2 5 5" xfId="28172"/>
    <cellStyle name="Note 2 5 5 2" xfId="33923"/>
    <cellStyle name="Note 2 5 6" xfId="28173"/>
    <cellStyle name="Note 2 5 7" xfId="28174"/>
    <cellStyle name="Note 2 6" xfId="28175"/>
    <cellStyle name="Note 2 6 2" xfId="28176"/>
    <cellStyle name="Note 2 6 2 2" xfId="28177"/>
    <cellStyle name="Note 2 6 2 2 2" xfId="28178"/>
    <cellStyle name="Note 2 6 2 2 2 2" xfId="28179"/>
    <cellStyle name="Note 2 6 2 2 2 3" xfId="28180"/>
    <cellStyle name="Note 2 6 2 2 3" xfId="28181"/>
    <cellStyle name="Note 2 6 2 2 3 2" xfId="34121"/>
    <cellStyle name="Note 2 6 2 2 4" xfId="28182"/>
    <cellStyle name="Note 2 6 2 2 5" xfId="28183"/>
    <cellStyle name="Note 2 6 2 3" xfId="28184"/>
    <cellStyle name="Note 2 6 2 3 2" xfId="28185"/>
    <cellStyle name="Note 2 6 2 3 3" xfId="28186"/>
    <cellStyle name="Note 2 6 2 4" xfId="28187"/>
    <cellStyle name="Note 2 6 2 4 2" xfId="34122"/>
    <cellStyle name="Note 2 6 2 5" xfId="28188"/>
    <cellStyle name="Note 2 6 2 6" xfId="28189"/>
    <cellStyle name="Note 2 6 3" xfId="28190"/>
    <cellStyle name="Note 2 6 3 2" xfId="28191"/>
    <cellStyle name="Note 2 6 3 2 2" xfId="28192"/>
    <cellStyle name="Note 2 6 3 2 2 2" xfId="28193"/>
    <cellStyle name="Note 2 6 3 2 2 3" xfId="28194"/>
    <cellStyle name="Note 2 6 3 2 3" xfId="28195"/>
    <cellStyle name="Note 2 6 3 2 3 2" xfId="34119"/>
    <cellStyle name="Note 2 6 3 2 4" xfId="28196"/>
    <cellStyle name="Note 2 6 3 2 5" xfId="28197"/>
    <cellStyle name="Note 2 6 3 3" xfId="28198"/>
    <cellStyle name="Note 2 6 3 3 2" xfId="28199"/>
    <cellStyle name="Note 2 6 3 3 3" xfId="28200"/>
    <cellStyle name="Note 2 6 3 4" xfId="28201"/>
    <cellStyle name="Note 2 6 3 4 2" xfId="34120"/>
    <cellStyle name="Note 2 6 3 5" xfId="28202"/>
    <cellStyle name="Note 2 6 3 6" xfId="28203"/>
    <cellStyle name="Note 2 6 4" xfId="28204"/>
    <cellStyle name="Note 2 6 4 2" xfId="28205"/>
    <cellStyle name="Note 2 6 4 2 2" xfId="28206"/>
    <cellStyle name="Note 2 6 4 2 2 2" xfId="28207"/>
    <cellStyle name="Note 2 6 4 2 2 3" xfId="28208"/>
    <cellStyle name="Note 2 6 4 2 3" xfId="28209"/>
    <cellStyle name="Note 2 6 4 2 3 2" xfId="34147"/>
    <cellStyle name="Note 2 6 4 2 4" xfId="28210"/>
    <cellStyle name="Note 2 6 4 2 5" xfId="28211"/>
    <cellStyle name="Note 2 6 4 3" xfId="28212"/>
    <cellStyle name="Note 2 6 4 3 2" xfId="28213"/>
    <cellStyle name="Note 2 6 4 3 3" xfId="28214"/>
    <cellStyle name="Note 2 6 4 4" xfId="28215"/>
    <cellStyle name="Note 2 6 4 4 2" xfId="34148"/>
    <cellStyle name="Note 2 6 4 5" xfId="28216"/>
    <cellStyle name="Note 2 6 4 6" xfId="28217"/>
    <cellStyle name="Note 2 6 5" xfId="28218"/>
    <cellStyle name="Note 2 6 5 2" xfId="28219"/>
    <cellStyle name="Note 2 6 5 3" xfId="28220"/>
    <cellStyle name="Note 2 6 6" xfId="28221"/>
    <cellStyle name="Note 2 6 6 2" xfId="33925"/>
    <cellStyle name="Note 2 6 7" xfId="28222"/>
    <cellStyle name="Note 2 6 8" xfId="28223"/>
    <cellStyle name="Note 2 7" xfId="28224"/>
    <cellStyle name="Note 2 7 2" xfId="28225"/>
    <cellStyle name="Note 2 7 2 2" xfId="28226"/>
    <cellStyle name="Note 2 7 2 3" xfId="28227"/>
    <cellStyle name="Note 2 7 3" xfId="28228"/>
    <cellStyle name="Note 2 7 3 2" xfId="34486"/>
    <cellStyle name="Note 2 7 4" xfId="28229"/>
    <cellStyle name="Note 2 7 5" xfId="28230"/>
    <cellStyle name="Note 2 8" xfId="28231"/>
    <cellStyle name="Note 2 8 2" xfId="28232"/>
    <cellStyle name="Note 2 8 3" xfId="28233"/>
    <cellStyle name="Note 2 9" xfId="28234"/>
    <cellStyle name="Note 2 9 2" xfId="33057"/>
    <cellStyle name="Note 3" xfId="28235"/>
    <cellStyle name="Note 3 10" xfId="28236"/>
    <cellStyle name="Note 3 11" xfId="28237"/>
    <cellStyle name="Note 3 2" xfId="28238"/>
    <cellStyle name="Note 3 2 2" xfId="28239"/>
    <cellStyle name="Note 3 2 2 2" xfId="28240"/>
    <cellStyle name="Note 3 2 2 2 2" xfId="28241"/>
    <cellStyle name="Note 3 2 2 2 2 2" xfId="28242"/>
    <cellStyle name="Note 3 2 2 2 2 3" xfId="28243"/>
    <cellStyle name="Note 3 2 2 2 3" xfId="28244"/>
    <cellStyle name="Note 3 2 2 2 3 2" xfId="34629"/>
    <cellStyle name="Note 3 2 2 2 4" xfId="28245"/>
    <cellStyle name="Note 3 2 2 2 5" xfId="28246"/>
    <cellStyle name="Note 3 2 2 3" xfId="28247"/>
    <cellStyle name="Note 3 2 2 3 2" xfId="28248"/>
    <cellStyle name="Note 3 2 2 3 3" xfId="28249"/>
    <cellStyle name="Note 3 2 2 4" xfId="28250"/>
    <cellStyle name="Note 3 2 2 4 2" xfId="33926"/>
    <cellStyle name="Note 3 2 2 5" xfId="28251"/>
    <cellStyle name="Note 3 2 2 6" xfId="28252"/>
    <cellStyle name="Note 3 2 3" xfId="28253"/>
    <cellStyle name="Note 3 2 3 2" xfId="28254"/>
    <cellStyle name="Note 3 2 3 2 2" xfId="28255"/>
    <cellStyle name="Note 3 2 3 2 3" xfId="28256"/>
    <cellStyle name="Note 3 2 3 3" xfId="28257"/>
    <cellStyle name="Note 3 2 3 3 2" xfId="34305"/>
    <cellStyle name="Note 3 2 3 4" xfId="28258"/>
    <cellStyle name="Note 3 2 3 5" xfId="28259"/>
    <cellStyle name="Note 3 2 4" xfId="28260"/>
    <cellStyle name="Note 3 2 4 2" xfId="28261"/>
    <cellStyle name="Note 3 2 4 3" xfId="28262"/>
    <cellStyle name="Note 3 2 5" xfId="28263"/>
    <cellStyle name="Note 3 2 5 2" xfId="33115"/>
    <cellStyle name="Note 3 2 6" xfId="28264"/>
    <cellStyle name="Note 3 2 7" xfId="28265"/>
    <cellStyle name="Note 3 3" xfId="28266"/>
    <cellStyle name="Note 3 3 10" xfId="28267"/>
    <cellStyle name="Note 3 3 10 2" xfId="28268"/>
    <cellStyle name="Note 3 3 10 2 2" xfId="28269"/>
    <cellStyle name="Note 3 3 10 2 2 2" xfId="28270"/>
    <cellStyle name="Note 3 3 10 2 2 3" xfId="28271"/>
    <cellStyle name="Note 3 3 10 2 3" xfId="28272"/>
    <cellStyle name="Note 3 3 10 2 3 2" xfId="33118"/>
    <cellStyle name="Note 3 3 10 2 4" xfId="28273"/>
    <cellStyle name="Note 3 3 10 2 5" xfId="28274"/>
    <cellStyle name="Note 3 3 10 3" xfId="28275"/>
    <cellStyle name="Note 3 3 10 3 2" xfId="28276"/>
    <cellStyle name="Note 3 3 10 3 3" xfId="28277"/>
    <cellStyle name="Note 3 3 10 4" xfId="28278"/>
    <cellStyle name="Note 3 3 10 4 2" xfId="33117"/>
    <cellStyle name="Note 3 3 10 5" xfId="28279"/>
    <cellStyle name="Note 3 3 10 6" xfId="28280"/>
    <cellStyle name="Note 3 3 11" xfId="28281"/>
    <cellStyle name="Note 3 3 11 2" xfId="28282"/>
    <cellStyle name="Note 3 3 11 2 2" xfId="28283"/>
    <cellStyle name="Note 3 3 11 2 2 2" xfId="28284"/>
    <cellStyle name="Note 3 3 11 2 2 3" xfId="28285"/>
    <cellStyle name="Note 3 3 11 2 3" xfId="28286"/>
    <cellStyle name="Note 3 3 11 2 3 2" xfId="33120"/>
    <cellStyle name="Note 3 3 11 2 4" xfId="28287"/>
    <cellStyle name="Note 3 3 11 2 5" xfId="28288"/>
    <cellStyle name="Note 3 3 11 3" xfId="28289"/>
    <cellStyle name="Note 3 3 11 3 2" xfId="28290"/>
    <cellStyle name="Note 3 3 11 3 3" xfId="28291"/>
    <cellStyle name="Note 3 3 11 4" xfId="28292"/>
    <cellStyle name="Note 3 3 11 4 2" xfId="33119"/>
    <cellStyle name="Note 3 3 11 5" xfId="28293"/>
    <cellStyle name="Note 3 3 11 6" xfId="28294"/>
    <cellStyle name="Note 3 3 12" xfId="28295"/>
    <cellStyle name="Note 3 3 12 2" xfId="28296"/>
    <cellStyle name="Note 3 3 12 2 2" xfId="28297"/>
    <cellStyle name="Note 3 3 12 2 2 2" xfId="28298"/>
    <cellStyle name="Note 3 3 12 2 2 3" xfId="28299"/>
    <cellStyle name="Note 3 3 12 2 3" xfId="28300"/>
    <cellStyle name="Note 3 3 12 2 3 2" xfId="33122"/>
    <cellStyle name="Note 3 3 12 2 4" xfId="28301"/>
    <cellStyle name="Note 3 3 12 2 5" xfId="28302"/>
    <cellStyle name="Note 3 3 12 3" xfId="28303"/>
    <cellStyle name="Note 3 3 12 3 2" xfId="28304"/>
    <cellStyle name="Note 3 3 12 3 3" xfId="28305"/>
    <cellStyle name="Note 3 3 12 4" xfId="28306"/>
    <cellStyle name="Note 3 3 12 4 2" xfId="33121"/>
    <cellStyle name="Note 3 3 12 5" xfId="28307"/>
    <cellStyle name="Note 3 3 12 6" xfId="28308"/>
    <cellStyle name="Note 3 3 13" xfId="28309"/>
    <cellStyle name="Note 3 3 13 2" xfId="28310"/>
    <cellStyle name="Note 3 3 13 2 2" xfId="28311"/>
    <cellStyle name="Note 3 3 13 2 2 2" xfId="28312"/>
    <cellStyle name="Note 3 3 13 2 2 3" xfId="28313"/>
    <cellStyle name="Note 3 3 13 2 3" xfId="28314"/>
    <cellStyle name="Note 3 3 13 2 3 2" xfId="33124"/>
    <cellStyle name="Note 3 3 13 2 4" xfId="28315"/>
    <cellStyle name="Note 3 3 13 2 5" xfId="28316"/>
    <cellStyle name="Note 3 3 13 3" xfId="28317"/>
    <cellStyle name="Note 3 3 13 3 2" xfId="28318"/>
    <cellStyle name="Note 3 3 13 3 3" xfId="28319"/>
    <cellStyle name="Note 3 3 13 4" xfId="28320"/>
    <cellStyle name="Note 3 3 13 4 2" xfId="33123"/>
    <cellStyle name="Note 3 3 13 5" xfId="28321"/>
    <cellStyle name="Note 3 3 13 6" xfId="28322"/>
    <cellStyle name="Note 3 3 14" xfId="28323"/>
    <cellStyle name="Note 3 3 14 2" xfId="28324"/>
    <cellStyle name="Note 3 3 14 2 2" xfId="28325"/>
    <cellStyle name="Note 3 3 14 2 2 2" xfId="28326"/>
    <cellStyle name="Note 3 3 14 2 2 3" xfId="28327"/>
    <cellStyle name="Note 3 3 14 2 3" xfId="28328"/>
    <cellStyle name="Note 3 3 14 2 3 2" xfId="33126"/>
    <cellStyle name="Note 3 3 14 2 4" xfId="28329"/>
    <cellStyle name="Note 3 3 14 2 5" xfId="28330"/>
    <cellStyle name="Note 3 3 14 3" xfId="28331"/>
    <cellStyle name="Note 3 3 14 3 2" xfId="28332"/>
    <cellStyle name="Note 3 3 14 3 3" xfId="28333"/>
    <cellStyle name="Note 3 3 14 4" xfId="28334"/>
    <cellStyle name="Note 3 3 14 4 2" xfId="33125"/>
    <cellStyle name="Note 3 3 14 5" xfId="28335"/>
    <cellStyle name="Note 3 3 14 6" xfId="28336"/>
    <cellStyle name="Note 3 3 15" xfId="28337"/>
    <cellStyle name="Note 3 3 15 2" xfId="28338"/>
    <cellStyle name="Note 3 3 15 2 2" xfId="28339"/>
    <cellStyle name="Note 3 3 15 2 2 2" xfId="28340"/>
    <cellStyle name="Note 3 3 15 2 2 3" xfId="28341"/>
    <cellStyle name="Note 3 3 15 2 3" xfId="28342"/>
    <cellStyle name="Note 3 3 15 2 3 2" xfId="33128"/>
    <cellStyle name="Note 3 3 15 2 4" xfId="28343"/>
    <cellStyle name="Note 3 3 15 2 5" xfId="28344"/>
    <cellStyle name="Note 3 3 15 3" xfId="28345"/>
    <cellStyle name="Note 3 3 15 3 2" xfId="28346"/>
    <cellStyle name="Note 3 3 15 3 3" xfId="28347"/>
    <cellStyle name="Note 3 3 15 4" xfId="28348"/>
    <cellStyle name="Note 3 3 15 4 2" xfId="33127"/>
    <cellStyle name="Note 3 3 15 5" xfId="28349"/>
    <cellStyle name="Note 3 3 15 6" xfId="28350"/>
    <cellStyle name="Note 3 3 16" xfId="28351"/>
    <cellStyle name="Note 3 3 16 2" xfId="28352"/>
    <cellStyle name="Note 3 3 16 2 2" xfId="28353"/>
    <cellStyle name="Note 3 3 16 2 2 2" xfId="28354"/>
    <cellStyle name="Note 3 3 16 2 2 3" xfId="28355"/>
    <cellStyle name="Note 3 3 16 2 3" xfId="28356"/>
    <cellStyle name="Note 3 3 16 2 3 2" xfId="33130"/>
    <cellStyle name="Note 3 3 16 2 4" xfId="28357"/>
    <cellStyle name="Note 3 3 16 2 5" xfId="28358"/>
    <cellStyle name="Note 3 3 16 3" xfId="28359"/>
    <cellStyle name="Note 3 3 16 3 2" xfId="28360"/>
    <cellStyle name="Note 3 3 16 3 3" xfId="28361"/>
    <cellStyle name="Note 3 3 16 4" xfId="28362"/>
    <cellStyle name="Note 3 3 16 4 2" xfId="33129"/>
    <cellStyle name="Note 3 3 16 5" xfId="28363"/>
    <cellStyle name="Note 3 3 16 6" xfId="28364"/>
    <cellStyle name="Note 3 3 17" xfId="28365"/>
    <cellStyle name="Note 3 3 17 2" xfId="28366"/>
    <cellStyle name="Note 3 3 17 2 2" xfId="28367"/>
    <cellStyle name="Note 3 3 17 2 2 2" xfId="28368"/>
    <cellStyle name="Note 3 3 17 2 2 3" xfId="28369"/>
    <cellStyle name="Note 3 3 17 2 3" xfId="28370"/>
    <cellStyle name="Note 3 3 17 2 3 2" xfId="33132"/>
    <cellStyle name="Note 3 3 17 2 4" xfId="28371"/>
    <cellStyle name="Note 3 3 17 2 5" xfId="28372"/>
    <cellStyle name="Note 3 3 17 3" xfId="28373"/>
    <cellStyle name="Note 3 3 17 3 2" xfId="28374"/>
    <cellStyle name="Note 3 3 17 3 3" xfId="28375"/>
    <cellStyle name="Note 3 3 17 4" xfId="28376"/>
    <cellStyle name="Note 3 3 17 4 2" xfId="33131"/>
    <cellStyle name="Note 3 3 17 5" xfId="28377"/>
    <cellStyle name="Note 3 3 17 6" xfId="28378"/>
    <cellStyle name="Note 3 3 18" xfId="28379"/>
    <cellStyle name="Note 3 3 18 2" xfId="28380"/>
    <cellStyle name="Note 3 3 18 2 2" xfId="28381"/>
    <cellStyle name="Note 3 3 18 2 2 2" xfId="28382"/>
    <cellStyle name="Note 3 3 18 2 2 3" xfId="28383"/>
    <cellStyle name="Note 3 3 18 2 3" xfId="28384"/>
    <cellStyle name="Note 3 3 18 2 3 2" xfId="33134"/>
    <cellStyle name="Note 3 3 18 2 4" xfId="28385"/>
    <cellStyle name="Note 3 3 18 2 5" xfId="28386"/>
    <cellStyle name="Note 3 3 18 3" xfId="28387"/>
    <cellStyle name="Note 3 3 18 3 2" xfId="28388"/>
    <cellStyle name="Note 3 3 18 3 3" xfId="28389"/>
    <cellStyle name="Note 3 3 18 4" xfId="28390"/>
    <cellStyle name="Note 3 3 18 4 2" xfId="33133"/>
    <cellStyle name="Note 3 3 18 5" xfId="28391"/>
    <cellStyle name="Note 3 3 18 6" xfId="28392"/>
    <cellStyle name="Note 3 3 19" xfId="28393"/>
    <cellStyle name="Note 3 3 19 2" xfId="28394"/>
    <cellStyle name="Note 3 3 19 2 2" xfId="28395"/>
    <cellStyle name="Note 3 3 19 2 2 2" xfId="28396"/>
    <cellStyle name="Note 3 3 19 2 2 3" xfId="28397"/>
    <cellStyle name="Note 3 3 19 2 3" xfId="28398"/>
    <cellStyle name="Note 3 3 19 2 3 2" xfId="33136"/>
    <cellStyle name="Note 3 3 19 2 4" xfId="28399"/>
    <cellStyle name="Note 3 3 19 2 5" xfId="28400"/>
    <cellStyle name="Note 3 3 19 3" xfId="28401"/>
    <cellStyle name="Note 3 3 19 3 2" xfId="28402"/>
    <cellStyle name="Note 3 3 19 3 3" xfId="28403"/>
    <cellStyle name="Note 3 3 19 4" xfId="28404"/>
    <cellStyle name="Note 3 3 19 4 2" xfId="33135"/>
    <cellStyle name="Note 3 3 19 5" xfId="28405"/>
    <cellStyle name="Note 3 3 19 6" xfId="28406"/>
    <cellStyle name="Note 3 3 2" xfId="28407"/>
    <cellStyle name="Note 3 3 2 10" xfId="28408"/>
    <cellStyle name="Note 3 3 2 10 2" xfId="28409"/>
    <cellStyle name="Note 3 3 2 10 2 2" xfId="28410"/>
    <cellStyle name="Note 3 3 2 10 2 3" xfId="28411"/>
    <cellStyle name="Note 3 3 2 10 3" xfId="28412"/>
    <cellStyle name="Note 3 3 2 10 3 2" xfId="33138"/>
    <cellStyle name="Note 3 3 2 10 4" xfId="28413"/>
    <cellStyle name="Note 3 3 2 10 5" xfId="28414"/>
    <cellStyle name="Note 3 3 2 11" xfId="28415"/>
    <cellStyle name="Note 3 3 2 11 2" xfId="28416"/>
    <cellStyle name="Note 3 3 2 11 2 2" xfId="28417"/>
    <cellStyle name="Note 3 3 2 11 2 3" xfId="28418"/>
    <cellStyle name="Note 3 3 2 11 3" xfId="28419"/>
    <cellStyle name="Note 3 3 2 11 3 2" xfId="33139"/>
    <cellStyle name="Note 3 3 2 11 4" xfId="28420"/>
    <cellStyle name="Note 3 3 2 11 5" xfId="28421"/>
    <cellStyle name="Note 3 3 2 12" xfId="28422"/>
    <cellStyle name="Note 3 3 2 12 2" xfId="28423"/>
    <cellStyle name="Note 3 3 2 12 2 2" xfId="28424"/>
    <cellStyle name="Note 3 3 2 12 2 3" xfId="28425"/>
    <cellStyle name="Note 3 3 2 12 3" xfId="28426"/>
    <cellStyle name="Note 3 3 2 12 3 2" xfId="33140"/>
    <cellStyle name="Note 3 3 2 12 4" xfId="28427"/>
    <cellStyle name="Note 3 3 2 12 5" xfId="28428"/>
    <cellStyle name="Note 3 3 2 13" xfId="28429"/>
    <cellStyle name="Note 3 3 2 13 2" xfId="28430"/>
    <cellStyle name="Note 3 3 2 13 2 2" xfId="28431"/>
    <cellStyle name="Note 3 3 2 13 2 3" xfId="28432"/>
    <cellStyle name="Note 3 3 2 13 3" xfId="28433"/>
    <cellStyle name="Note 3 3 2 13 3 2" xfId="33141"/>
    <cellStyle name="Note 3 3 2 13 4" xfId="28434"/>
    <cellStyle name="Note 3 3 2 13 5" xfId="28435"/>
    <cellStyle name="Note 3 3 2 14" xfId="28436"/>
    <cellStyle name="Note 3 3 2 14 2" xfId="28437"/>
    <cellStyle name="Note 3 3 2 14 2 2" xfId="28438"/>
    <cellStyle name="Note 3 3 2 14 2 3" xfId="28439"/>
    <cellStyle name="Note 3 3 2 14 3" xfId="28440"/>
    <cellStyle name="Note 3 3 2 14 3 2" xfId="33142"/>
    <cellStyle name="Note 3 3 2 14 4" xfId="28441"/>
    <cellStyle name="Note 3 3 2 14 5" xfId="28442"/>
    <cellStyle name="Note 3 3 2 15" xfId="28443"/>
    <cellStyle name="Note 3 3 2 15 2" xfId="28444"/>
    <cellStyle name="Note 3 3 2 15 2 2" xfId="28445"/>
    <cellStyle name="Note 3 3 2 15 2 3" xfId="28446"/>
    <cellStyle name="Note 3 3 2 15 3" xfId="28447"/>
    <cellStyle name="Note 3 3 2 15 3 2" xfId="33143"/>
    <cellStyle name="Note 3 3 2 15 4" xfId="28448"/>
    <cellStyle name="Note 3 3 2 15 5" xfId="28449"/>
    <cellStyle name="Note 3 3 2 16" xfId="28450"/>
    <cellStyle name="Note 3 3 2 16 2" xfId="28451"/>
    <cellStyle name="Note 3 3 2 16 2 2" xfId="28452"/>
    <cellStyle name="Note 3 3 2 16 2 3" xfId="28453"/>
    <cellStyle name="Note 3 3 2 16 3" xfId="28454"/>
    <cellStyle name="Note 3 3 2 16 3 2" xfId="33144"/>
    <cellStyle name="Note 3 3 2 16 4" xfId="28455"/>
    <cellStyle name="Note 3 3 2 16 5" xfId="28456"/>
    <cellStyle name="Note 3 3 2 17" xfId="28457"/>
    <cellStyle name="Note 3 3 2 17 2" xfId="28458"/>
    <cellStyle name="Note 3 3 2 17 2 2" xfId="28459"/>
    <cellStyle name="Note 3 3 2 17 2 3" xfId="28460"/>
    <cellStyle name="Note 3 3 2 17 3" xfId="28461"/>
    <cellStyle name="Note 3 3 2 17 3 2" xfId="33145"/>
    <cellStyle name="Note 3 3 2 17 4" xfId="28462"/>
    <cellStyle name="Note 3 3 2 17 5" xfId="28463"/>
    <cellStyle name="Note 3 3 2 18" xfId="28464"/>
    <cellStyle name="Note 3 3 2 18 2" xfId="28465"/>
    <cellStyle name="Note 3 3 2 18 2 2" xfId="28466"/>
    <cellStyle name="Note 3 3 2 18 2 3" xfId="28467"/>
    <cellStyle name="Note 3 3 2 18 3" xfId="28468"/>
    <cellStyle name="Note 3 3 2 18 3 2" xfId="33146"/>
    <cellStyle name="Note 3 3 2 18 4" xfId="28469"/>
    <cellStyle name="Note 3 3 2 18 5" xfId="28470"/>
    <cellStyle name="Note 3 3 2 19" xfId="28471"/>
    <cellStyle name="Note 3 3 2 19 2" xfId="28472"/>
    <cellStyle name="Note 3 3 2 19 2 2" xfId="28473"/>
    <cellStyle name="Note 3 3 2 19 2 3" xfId="28474"/>
    <cellStyle name="Note 3 3 2 19 3" xfId="28475"/>
    <cellStyle name="Note 3 3 2 19 3 2" xfId="33147"/>
    <cellStyle name="Note 3 3 2 19 4" xfId="28476"/>
    <cellStyle name="Note 3 3 2 19 5" xfId="28477"/>
    <cellStyle name="Note 3 3 2 2" xfId="28478"/>
    <cellStyle name="Note 3 3 2 2 2" xfId="28479"/>
    <cellStyle name="Note 3 3 2 2 2 2" xfId="28480"/>
    <cellStyle name="Note 3 3 2 2 2 3" xfId="28481"/>
    <cellStyle name="Note 3 3 2 2 3" xfId="28482"/>
    <cellStyle name="Note 3 3 2 2 3 2" xfId="33148"/>
    <cellStyle name="Note 3 3 2 2 4" xfId="28483"/>
    <cellStyle name="Note 3 3 2 2 5" xfId="28484"/>
    <cellStyle name="Note 3 3 2 20" xfId="28485"/>
    <cellStyle name="Note 3 3 2 20 2" xfId="28486"/>
    <cellStyle name="Note 3 3 2 20 3" xfId="28487"/>
    <cellStyle name="Note 3 3 2 21" xfId="28488"/>
    <cellStyle name="Note 3 3 2 21 2" xfId="33137"/>
    <cellStyle name="Note 3 3 2 22" xfId="28489"/>
    <cellStyle name="Note 3 3 2 23" xfId="28490"/>
    <cellStyle name="Note 3 3 2 3" xfId="28491"/>
    <cellStyle name="Note 3 3 2 3 2" xfId="28492"/>
    <cellStyle name="Note 3 3 2 3 2 2" xfId="28493"/>
    <cellStyle name="Note 3 3 2 3 2 3" xfId="28494"/>
    <cellStyle name="Note 3 3 2 3 3" xfId="28495"/>
    <cellStyle name="Note 3 3 2 3 3 2" xfId="33149"/>
    <cellStyle name="Note 3 3 2 3 4" xfId="28496"/>
    <cellStyle name="Note 3 3 2 3 5" xfId="28497"/>
    <cellStyle name="Note 3 3 2 4" xfId="28498"/>
    <cellStyle name="Note 3 3 2 4 2" xfId="28499"/>
    <cellStyle name="Note 3 3 2 4 2 2" xfId="28500"/>
    <cellStyle name="Note 3 3 2 4 2 3" xfId="28501"/>
    <cellStyle name="Note 3 3 2 4 3" xfId="28502"/>
    <cellStyle name="Note 3 3 2 4 3 2" xfId="33150"/>
    <cellStyle name="Note 3 3 2 4 4" xfId="28503"/>
    <cellStyle name="Note 3 3 2 4 5" xfId="28504"/>
    <cellStyle name="Note 3 3 2 5" xfId="28505"/>
    <cellStyle name="Note 3 3 2 5 2" xfId="28506"/>
    <cellStyle name="Note 3 3 2 5 2 2" xfId="28507"/>
    <cellStyle name="Note 3 3 2 5 2 3" xfId="28508"/>
    <cellStyle name="Note 3 3 2 5 3" xfId="28509"/>
    <cellStyle name="Note 3 3 2 5 3 2" xfId="33151"/>
    <cellStyle name="Note 3 3 2 5 4" xfId="28510"/>
    <cellStyle name="Note 3 3 2 5 5" xfId="28511"/>
    <cellStyle name="Note 3 3 2 6" xfId="28512"/>
    <cellStyle name="Note 3 3 2 6 2" xfId="28513"/>
    <cellStyle name="Note 3 3 2 6 2 2" xfId="28514"/>
    <cellStyle name="Note 3 3 2 6 2 3" xfId="28515"/>
    <cellStyle name="Note 3 3 2 6 3" xfId="28516"/>
    <cellStyle name="Note 3 3 2 6 3 2" xfId="33152"/>
    <cellStyle name="Note 3 3 2 6 4" xfId="28517"/>
    <cellStyle name="Note 3 3 2 6 5" xfId="28518"/>
    <cellStyle name="Note 3 3 2 7" xfId="28519"/>
    <cellStyle name="Note 3 3 2 7 2" xfId="28520"/>
    <cellStyle name="Note 3 3 2 7 2 2" xfId="28521"/>
    <cellStyle name="Note 3 3 2 7 2 3" xfId="28522"/>
    <cellStyle name="Note 3 3 2 7 3" xfId="28523"/>
    <cellStyle name="Note 3 3 2 7 3 2" xfId="33153"/>
    <cellStyle name="Note 3 3 2 7 4" xfId="28524"/>
    <cellStyle name="Note 3 3 2 7 5" xfId="28525"/>
    <cellStyle name="Note 3 3 2 8" xfId="28526"/>
    <cellStyle name="Note 3 3 2 8 2" xfId="28527"/>
    <cellStyle name="Note 3 3 2 8 2 2" xfId="28528"/>
    <cellStyle name="Note 3 3 2 8 2 3" xfId="28529"/>
    <cellStyle name="Note 3 3 2 8 3" xfId="28530"/>
    <cellStyle name="Note 3 3 2 8 3 2" xfId="33154"/>
    <cellStyle name="Note 3 3 2 8 4" xfId="28531"/>
    <cellStyle name="Note 3 3 2 8 5" xfId="28532"/>
    <cellStyle name="Note 3 3 2 9" xfId="28533"/>
    <cellStyle name="Note 3 3 2 9 2" xfId="28534"/>
    <cellStyle name="Note 3 3 2 9 2 2" xfId="28535"/>
    <cellStyle name="Note 3 3 2 9 2 3" xfId="28536"/>
    <cellStyle name="Note 3 3 2 9 3" xfId="28537"/>
    <cellStyle name="Note 3 3 2 9 3 2" xfId="33155"/>
    <cellStyle name="Note 3 3 2 9 4" xfId="28538"/>
    <cellStyle name="Note 3 3 2 9 5" xfId="28539"/>
    <cellStyle name="Note 3 3 20" xfId="28540"/>
    <cellStyle name="Note 3 3 20 2" xfId="28541"/>
    <cellStyle name="Note 3 3 20 2 2" xfId="28542"/>
    <cellStyle name="Note 3 3 20 2 2 2" xfId="28543"/>
    <cellStyle name="Note 3 3 20 2 2 3" xfId="28544"/>
    <cellStyle name="Note 3 3 20 2 3" xfId="28545"/>
    <cellStyle name="Note 3 3 20 2 3 2" xfId="33157"/>
    <cellStyle name="Note 3 3 20 2 4" xfId="28546"/>
    <cellStyle name="Note 3 3 20 2 5" xfId="28547"/>
    <cellStyle name="Note 3 3 20 3" xfId="28548"/>
    <cellStyle name="Note 3 3 20 3 2" xfId="28549"/>
    <cellStyle name="Note 3 3 20 3 3" xfId="28550"/>
    <cellStyle name="Note 3 3 20 4" xfId="28551"/>
    <cellStyle name="Note 3 3 20 4 2" xfId="33156"/>
    <cellStyle name="Note 3 3 20 5" xfId="28552"/>
    <cellStyle name="Note 3 3 20 6" xfId="28553"/>
    <cellStyle name="Note 3 3 21" xfId="28554"/>
    <cellStyle name="Note 3 3 21 2" xfId="28555"/>
    <cellStyle name="Note 3 3 21 2 2" xfId="28556"/>
    <cellStyle name="Note 3 3 21 2 2 2" xfId="28557"/>
    <cellStyle name="Note 3 3 21 2 2 3" xfId="28558"/>
    <cellStyle name="Note 3 3 21 2 3" xfId="28559"/>
    <cellStyle name="Note 3 3 21 2 3 2" xfId="33159"/>
    <cellStyle name="Note 3 3 21 2 4" xfId="28560"/>
    <cellStyle name="Note 3 3 21 2 5" xfId="28561"/>
    <cellStyle name="Note 3 3 21 3" xfId="28562"/>
    <cellStyle name="Note 3 3 21 3 2" xfId="28563"/>
    <cellStyle name="Note 3 3 21 3 3" xfId="28564"/>
    <cellStyle name="Note 3 3 21 4" xfId="28565"/>
    <cellStyle name="Note 3 3 21 4 2" xfId="33158"/>
    <cellStyle name="Note 3 3 21 5" xfId="28566"/>
    <cellStyle name="Note 3 3 21 6" xfId="28567"/>
    <cellStyle name="Note 3 3 22" xfId="28568"/>
    <cellStyle name="Note 3 3 22 2" xfId="28569"/>
    <cellStyle name="Note 3 3 22 2 2" xfId="28570"/>
    <cellStyle name="Note 3 3 22 2 2 2" xfId="28571"/>
    <cellStyle name="Note 3 3 22 2 2 3" xfId="28572"/>
    <cellStyle name="Note 3 3 22 2 3" xfId="28573"/>
    <cellStyle name="Note 3 3 22 2 3 2" xfId="33161"/>
    <cellStyle name="Note 3 3 22 2 4" xfId="28574"/>
    <cellStyle name="Note 3 3 22 2 5" xfId="28575"/>
    <cellStyle name="Note 3 3 22 3" xfId="28576"/>
    <cellStyle name="Note 3 3 22 3 2" xfId="28577"/>
    <cellStyle name="Note 3 3 22 3 3" xfId="28578"/>
    <cellStyle name="Note 3 3 22 4" xfId="28579"/>
    <cellStyle name="Note 3 3 22 4 2" xfId="33160"/>
    <cellStyle name="Note 3 3 22 5" xfId="28580"/>
    <cellStyle name="Note 3 3 22 6" xfId="28581"/>
    <cellStyle name="Note 3 3 23" xfId="28582"/>
    <cellStyle name="Note 3 3 23 2" xfId="28583"/>
    <cellStyle name="Note 3 3 23 3" xfId="28584"/>
    <cellStyle name="Note 3 3 24" xfId="28585"/>
    <cellStyle name="Note 3 3 24 2" xfId="33116"/>
    <cellStyle name="Note 3 3 25" xfId="28586"/>
    <cellStyle name="Note 3 3 26" xfId="28587"/>
    <cellStyle name="Note 3 3 3" xfId="28588"/>
    <cellStyle name="Note 3 3 3 2" xfId="28589"/>
    <cellStyle name="Note 3 3 3 2 2" xfId="28590"/>
    <cellStyle name="Note 3 3 3 2 3" xfId="28591"/>
    <cellStyle name="Note 3 3 3 3" xfId="28592"/>
    <cellStyle name="Note 3 3 3 3 2" xfId="33162"/>
    <cellStyle name="Note 3 3 3 4" xfId="28593"/>
    <cellStyle name="Note 3 3 3 5" xfId="28594"/>
    <cellStyle name="Note 3 3 4" xfId="28595"/>
    <cellStyle name="Note 3 3 4 2" xfId="28596"/>
    <cellStyle name="Note 3 3 4 2 2" xfId="28597"/>
    <cellStyle name="Note 3 3 4 2 3" xfId="28598"/>
    <cellStyle name="Note 3 3 4 3" xfId="28599"/>
    <cellStyle name="Note 3 3 4 3 2" xfId="33163"/>
    <cellStyle name="Note 3 3 4 4" xfId="28600"/>
    <cellStyle name="Note 3 3 4 5" xfId="28601"/>
    <cellStyle name="Note 3 3 5" xfId="28602"/>
    <cellStyle name="Note 3 3 5 2" xfId="28603"/>
    <cellStyle name="Note 3 3 5 2 2" xfId="28604"/>
    <cellStyle name="Note 3 3 5 2 3" xfId="28605"/>
    <cellStyle name="Note 3 3 5 3" xfId="28606"/>
    <cellStyle name="Note 3 3 5 3 2" xfId="33164"/>
    <cellStyle name="Note 3 3 5 4" xfId="28607"/>
    <cellStyle name="Note 3 3 5 5" xfId="28608"/>
    <cellStyle name="Note 3 3 6" xfId="28609"/>
    <cellStyle name="Note 3 3 6 2" xfId="28610"/>
    <cellStyle name="Note 3 3 6 2 2" xfId="28611"/>
    <cellStyle name="Note 3 3 6 2 3" xfId="28612"/>
    <cellStyle name="Note 3 3 6 3" xfId="28613"/>
    <cellStyle name="Note 3 3 6 3 2" xfId="33165"/>
    <cellStyle name="Note 3 3 6 4" xfId="28614"/>
    <cellStyle name="Note 3 3 6 5" xfId="28615"/>
    <cellStyle name="Note 3 3 7" xfId="28616"/>
    <cellStyle name="Note 3 3 7 2" xfId="28617"/>
    <cellStyle name="Note 3 3 7 2 2" xfId="28618"/>
    <cellStyle name="Note 3 3 7 2 3" xfId="28619"/>
    <cellStyle name="Note 3 3 7 3" xfId="28620"/>
    <cellStyle name="Note 3 3 7 3 2" xfId="33166"/>
    <cellStyle name="Note 3 3 7 4" xfId="28621"/>
    <cellStyle name="Note 3 3 7 5" xfId="28622"/>
    <cellStyle name="Note 3 3 8" xfId="28623"/>
    <cellStyle name="Note 3 3 8 2" xfId="28624"/>
    <cellStyle name="Note 3 3 8 2 2" xfId="28625"/>
    <cellStyle name="Note 3 3 8 2 2 2" xfId="28626"/>
    <cellStyle name="Note 3 3 8 2 2 3" xfId="28627"/>
    <cellStyle name="Note 3 3 8 2 3" xfId="28628"/>
    <cellStyle name="Note 3 3 8 2 3 2" xfId="33168"/>
    <cellStyle name="Note 3 3 8 2 4" xfId="28629"/>
    <cellStyle name="Note 3 3 8 2 5" xfId="28630"/>
    <cellStyle name="Note 3 3 8 3" xfId="28631"/>
    <cellStyle name="Note 3 3 8 3 2" xfId="28632"/>
    <cellStyle name="Note 3 3 8 3 3" xfId="28633"/>
    <cellStyle name="Note 3 3 8 4" xfId="28634"/>
    <cellStyle name="Note 3 3 8 4 2" xfId="33167"/>
    <cellStyle name="Note 3 3 8 5" xfId="28635"/>
    <cellStyle name="Note 3 3 8 6" xfId="28636"/>
    <cellStyle name="Note 3 3 9" xfId="28637"/>
    <cellStyle name="Note 3 3 9 2" xfId="28638"/>
    <cellStyle name="Note 3 3 9 2 2" xfId="28639"/>
    <cellStyle name="Note 3 3 9 2 2 2" xfId="28640"/>
    <cellStyle name="Note 3 3 9 2 2 3" xfId="28641"/>
    <cellStyle name="Note 3 3 9 2 3" xfId="28642"/>
    <cellStyle name="Note 3 3 9 2 3 2" xfId="33170"/>
    <cellStyle name="Note 3 3 9 2 4" xfId="28643"/>
    <cellStyle name="Note 3 3 9 2 5" xfId="28644"/>
    <cellStyle name="Note 3 3 9 3" xfId="28645"/>
    <cellStyle name="Note 3 3 9 3 2" xfId="28646"/>
    <cellStyle name="Note 3 3 9 3 3" xfId="28647"/>
    <cellStyle name="Note 3 3 9 4" xfId="28648"/>
    <cellStyle name="Note 3 3 9 4 2" xfId="33169"/>
    <cellStyle name="Note 3 3 9 5" xfId="28649"/>
    <cellStyle name="Note 3 3 9 6" xfId="28650"/>
    <cellStyle name="Note 3 4" xfId="28651"/>
    <cellStyle name="Note 3 4 2" xfId="28652"/>
    <cellStyle name="Note 3 4 2 2" xfId="28653"/>
    <cellStyle name="Note 3 4 2 2 2" xfId="28654"/>
    <cellStyle name="Note 3 4 2 2 2 2" xfId="28655"/>
    <cellStyle name="Note 3 4 2 2 2 3" xfId="28656"/>
    <cellStyle name="Note 3 4 2 2 3" xfId="28657"/>
    <cellStyle name="Note 3 4 2 2 3 2" xfId="34306"/>
    <cellStyle name="Note 3 4 2 2 4" xfId="28658"/>
    <cellStyle name="Note 3 4 2 2 5" xfId="28659"/>
    <cellStyle name="Note 3 4 2 3" xfId="28660"/>
    <cellStyle name="Note 3 4 2 3 2" xfId="28661"/>
    <cellStyle name="Note 3 4 2 3 3" xfId="28662"/>
    <cellStyle name="Note 3 4 2 4" xfId="28663"/>
    <cellStyle name="Note 3 4 2 4 2" xfId="33928"/>
    <cellStyle name="Note 3 4 2 5" xfId="28664"/>
    <cellStyle name="Note 3 4 2 6" xfId="28665"/>
    <cellStyle name="Note 3 4 3" xfId="28666"/>
    <cellStyle name="Note 3 4 3 2" xfId="28667"/>
    <cellStyle name="Note 3 4 3 2 2" xfId="28668"/>
    <cellStyle name="Note 3 4 3 2 3" xfId="28669"/>
    <cellStyle name="Note 3 4 3 3" xfId="28670"/>
    <cellStyle name="Note 3 4 3 3 2" xfId="34307"/>
    <cellStyle name="Note 3 4 3 4" xfId="28671"/>
    <cellStyle name="Note 3 4 3 5" xfId="28672"/>
    <cellStyle name="Note 3 4 4" xfId="28673"/>
    <cellStyle name="Note 3 4 4 2" xfId="28674"/>
    <cellStyle name="Note 3 4 4 3" xfId="28675"/>
    <cellStyle name="Note 3 4 5" xfId="28676"/>
    <cellStyle name="Note 3 4 5 2" xfId="33927"/>
    <cellStyle name="Note 3 4 6" xfId="28677"/>
    <cellStyle name="Note 3 4 7" xfId="28678"/>
    <cellStyle name="Note 3 5" xfId="28679"/>
    <cellStyle name="Note 3 5 2" xfId="28680"/>
    <cellStyle name="Note 3 5 2 2" xfId="28681"/>
    <cellStyle name="Note 3 5 2 2 2" xfId="28682"/>
    <cellStyle name="Note 3 5 2 2 2 2" xfId="28683"/>
    <cellStyle name="Note 3 5 2 2 2 3" xfId="28684"/>
    <cellStyle name="Note 3 5 2 2 3" xfId="28685"/>
    <cellStyle name="Note 3 5 2 2 3 2" xfId="34308"/>
    <cellStyle name="Note 3 5 2 2 4" xfId="28686"/>
    <cellStyle name="Note 3 5 2 2 5" xfId="28687"/>
    <cellStyle name="Note 3 5 2 3" xfId="28688"/>
    <cellStyle name="Note 3 5 2 3 2" xfId="28689"/>
    <cellStyle name="Note 3 5 2 3 3" xfId="28690"/>
    <cellStyle name="Note 3 5 2 4" xfId="28691"/>
    <cellStyle name="Note 3 5 2 4 2" xfId="33930"/>
    <cellStyle name="Note 3 5 2 5" xfId="28692"/>
    <cellStyle name="Note 3 5 2 6" xfId="28693"/>
    <cellStyle name="Note 3 5 3" xfId="28694"/>
    <cellStyle name="Note 3 5 3 2" xfId="28695"/>
    <cellStyle name="Note 3 5 3 2 2" xfId="28696"/>
    <cellStyle name="Note 3 5 3 2 3" xfId="28697"/>
    <cellStyle name="Note 3 5 3 3" xfId="28698"/>
    <cellStyle name="Note 3 5 3 3 2" xfId="34309"/>
    <cellStyle name="Note 3 5 3 4" xfId="28699"/>
    <cellStyle name="Note 3 5 3 5" xfId="28700"/>
    <cellStyle name="Note 3 5 4" xfId="28701"/>
    <cellStyle name="Note 3 5 4 2" xfId="28702"/>
    <cellStyle name="Note 3 5 4 3" xfId="28703"/>
    <cellStyle name="Note 3 5 5" xfId="28704"/>
    <cellStyle name="Note 3 5 5 2" xfId="33929"/>
    <cellStyle name="Note 3 5 6" xfId="28705"/>
    <cellStyle name="Note 3 5 7" xfId="28706"/>
    <cellStyle name="Note 3 6" xfId="28707"/>
    <cellStyle name="Note 3 6 2" xfId="28708"/>
    <cellStyle name="Note 3 6 2 2" xfId="28709"/>
    <cellStyle name="Note 3 6 2 3" xfId="28710"/>
    <cellStyle name="Note 3 6 3" xfId="28711"/>
    <cellStyle name="Note 3 6 3 2" xfId="34798"/>
    <cellStyle name="Note 3 6 4" xfId="28712"/>
    <cellStyle name="Note 3 6 5" xfId="28713"/>
    <cellStyle name="Note 3 7" xfId="28714"/>
    <cellStyle name="Note 3 7 2" xfId="28715"/>
    <cellStyle name="Note 3 7 3" xfId="28716"/>
    <cellStyle name="Note 3 8" xfId="28717"/>
    <cellStyle name="Note 3 8 2" xfId="33114"/>
    <cellStyle name="Note 3 9" xfId="28718"/>
    <cellStyle name="Note 4" xfId="28719"/>
    <cellStyle name="Note 4 10" xfId="28720"/>
    <cellStyle name="Note 4 2" xfId="28721"/>
    <cellStyle name="Note 4 2 10" xfId="28722"/>
    <cellStyle name="Note 4 2 10 2" xfId="28723"/>
    <cellStyle name="Note 4 2 10 2 2" xfId="28724"/>
    <cellStyle name="Note 4 2 10 2 2 2" xfId="28725"/>
    <cellStyle name="Note 4 2 10 2 2 3" xfId="28726"/>
    <cellStyle name="Note 4 2 10 2 3" xfId="28727"/>
    <cellStyle name="Note 4 2 10 2 3 2" xfId="33174"/>
    <cellStyle name="Note 4 2 10 2 4" xfId="28728"/>
    <cellStyle name="Note 4 2 10 2 5" xfId="28729"/>
    <cellStyle name="Note 4 2 10 3" xfId="28730"/>
    <cellStyle name="Note 4 2 10 3 2" xfId="28731"/>
    <cellStyle name="Note 4 2 10 3 3" xfId="28732"/>
    <cellStyle name="Note 4 2 10 4" xfId="28733"/>
    <cellStyle name="Note 4 2 10 4 2" xfId="33173"/>
    <cellStyle name="Note 4 2 10 5" xfId="28734"/>
    <cellStyle name="Note 4 2 10 6" xfId="28735"/>
    <cellStyle name="Note 4 2 11" xfId="28736"/>
    <cellStyle name="Note 4 2 11 2" xfId="28737"/>
    <cellStyle name="Note 4 2 11 2 2" xfId="28738"/>
    <cellStyle name="Note 4 2 11 2 2 2" xfId="28739"/>
    <cellStyle name="Note 4 2 11 2 2 3" xfId="28740"/>
    <cellStyle name="Note 4 2 11 2 3" xfId="28741"/>
    <cellStyle name="Note 4 2 11 2 3 2" xfId="33176"/>
    <cellStyle name="Note 4 2 11 2 4" xfId="28742"/>
    <cellStyle name="Note 4 2 11 2 5" xfId="28743"/>
    <cellStyle name="Note 4 2 11 3" xfId="28744"/>
    <cellStyle name="Note 4 2 11 3 2" xfId="28745"/>
    <cellStyle name="Note 4 2 11 3 3" xfId="28746"/>
    <cellStyle name="Note 4 2 11 4" xfId="28747"/>
    <cellStyle name="Note 4 2 11 4 2" xfId="33175"/>
    <cellStyle name="Note 4 2 11 5" xfId="28748"/>
    <cellStyle name="Note 4 2 11 6" xfId="28749"/>
    <cellStyle name="Note 4 2 12" xfId="28750"/>
    <cellStyle name="Note 4 2 12 2" xfId="28751"/>
    <cellStyle name="Note 4 2 12 2 2" xfId="28752"/>
    <cellStyle name="Note 4 2 12 2 2 2" xfId="28753"/>
    <cellStyle name="Note 4 2 12 2 2 3" xfId="28754"/>
    <cellStyle name="Note 4 2 12 2 3" xfId="28755"/>
    <cellStyle name="Note 4 2 12 2 3 2" xfId="33178"/>
    <cellStyle name="Note 4 2 12 2 4" xfId="28756"/>
    <cellStyle name="Note 4 2 12 2 5" xfId="28757"/>
    <cellStyle name="Note 4 2 12 3" xfId="28758"/>
    <cellStyle name="Note 4 2 12 3 2" xfId="28759"/>
    <cellStyle name="Note 4 2 12 3 3" xfId="28760"/>
    <cellStyle name="Note 4 2 12 4" xfId="28761"/>
    <cellStyle name="Note 4 2 12 4 2" xfId="33177"/>
    <cellStyle name="Note 4 2 12 5" xfId="28762"/>
    <cellStyle name="Note 4 2 12 6" xfId="28763"/>
    <cellStyle name="Note 4 2 13" xfId="28764"/>
    <cellStyle name="Note 4 2 13 2" xfId="28765"/>
    <cellStyle name="Note 4 2 13 2 2" xfId="28766"/>
    <cellStyle name="Note 4 2 13 2 2 2" xfId="28767"/>
    <cellStyle name="Note 4 2 13 2 2 3" xfId="28768"/>
    <cellStyle name="Note 4 2 13 2 3" xfId="28769"/>
    <cellStyle name="Note 4 2 13 2 3 2" xfId="33180"/>
    <cellStyle name="Note 4 2 13 2 4" xfId="28770"/>
    <cellStyle name="Note 4 2 13 2 5" xfId="28771"/>
    <cellStyle name="Note 4 2 13 3" xfId="28772"/>
    <cellStyle name="Note 4 2 13 3 2" xfId="28773"/>
    <cellStyle name="Note 4 2 13 3 3" xfId="28774"/>
    <cellStyle name="Note 4 2 13 4" xfId="28775"/>
    <cellStyle name="Note 4 2 13 4 2" xfId="33179"/>
    <cellStyle name="Note 4 2 13 5" xfId="28776"/>
    <cellStyle name="Note 4 2 13 6" xfId="28777"/>
    <cellStyle name="Note 4 2 14" xfId="28778"/>
    <cellStyle name="Note 4 2 14 2" xfId="28779"/>
    <cellStyle name="Note 4 2 14 2 2" xfId="28780"/>
    <cellStyle name="Note 4 2 14 2 2 2" xfId="28781"/>
    <cellStyle name="Note 4 2 14 2 2 3" xfId="28782"/>
    <cellStyle name="Note 4 2 14 2 3" xfId="28783"/>
    <cellStyle name="Note 4 2 14 2 3 2" xfId="33182"/>
    <cellStyle name="Note 4 2 14 2 4" xfId="28784"/>
    <cellStyle name="Note 4 2 14 2 5" xfId="28785"/>
    <cellStyle name="Note 4 2 14 3" xfId="28786"/>
    <cellStyle name="Note 4 2 14 3 2" xfId="28787"/>
    <cellStyle name="Note 4 2 14 3 3" xfId="28788"/>
    <cellStyle name="Note 4 2 14 4" xfId="28789"/>
    <cellStyle name="Note 4 2 14 4 2" xfId="33181"/>
    <cellStyle name="Note 4 2 14 5" xfId="28790"/>
    <cellStyle name="Note 4 2 14 6" xfId="28791"/>
    <cellStyle name="Note 4 2 15" xfId="28792"/>
    <cellStyle name="Note 4 2 15 2" xfId="28793"/>
    <cellStyle name="Note 4 2 15 2 2" xfId="28794"/>
    <cellStyle name="Note 4 2 15 2 2 2" xfId="28795"/>
    <cellStyle name="Note 4 2 15 2 2 3" xfId="28796"/>
    <cellStyle name="Note 4 2 15 2 3" xfId="28797"/>
    <cellStyle name="Note 4 2 15 2 3 2" xfId="33184"/>
    <cellStyle name="Note 4 2 15 2 4" xfId="28798"/>
    <cellStyle name="Note 4 2 15 2 5" xfId="28799"/>
    <cellStyle name="Note 4 2 15 3" xfId="28800"/>
    <cellStyle name="Note 4 2 15 3 2" xfId="28801"/>
    <cellStyle name="Note 4 2 15 3 3" xfId="28802"/>
    <cellStyle name="Note 4 2 15 4" xfId="28803"/>
    <cellStyle name="Note 4 2 15 4 2" xfId="33183"/>
    <cellStyle name="Note 4 2 15 5" xfId="28804"/>
    <cellStyle name="Note 4 2 15 6" xfId="28805"/>
    <cellStyle name="Note 4 2 16" xfId="28806"/>
    <cellStyle name="Note 4 2 16 2" xfId="28807"/>
    <cellStyle name="Note 4 2 16 2 2" xfId="28808"/>
    <cellStyle name="Note 4 2 16 2 2 2" xfId="28809"/>
    <cellStyle name="Note 4 2 16 2 2 3" xfId="28810"/>
    <cellStyle name="Note 4 2 16 2 3" xfId="28811"/>
    <cellStyle name="Note 4 2 16 2 3 2" xfId="33186"/>
    <cellStyle name="Note 4 2 16 2 4" xfId="28812"/>
    <cellStyle name="Note 4 2 16 2 5" xfId="28813"/>
    <cellStyle name="Note 4 2 16 3" xfId="28814"/>
    <cellStyle name="Note 4 2 16 3 2" xfId="28815"/>
    <cellStyle name="Note 4 2 16 3 3" xfId="28816"/>
    <cellStyle name="Note 4 2 16 4" xfId="28817"/>
    <cellStyle name="Note 4 2 16 4 2" xfId="33185"/>
    <cellStyle name="Note 4 2 16 5" xfId="28818"/>
    <cellStyle name="Note 4 2 16 6" xfId="28819"/>
    <cellStyle name="Note 4 2 17" xfId="28820"/>
    <cellStyle name="Note 4 2 17 2" xfId="28821"/>
    <cellStyle name="Note 4 2 17 2 2" xfId="28822"/>
    <cellStyle name="Note 4 2 17 2 2 2" xfId="28823"/>
    <cellStyle name="Note 4 2 17 2 2 3" xfId="28824"/>
    <cellStyle name="Note 4 2 17 2 3" xfId="28825"/>
    <cellStyle name="Note 4 2 17 2 3 2" xfId="33188"/>
    <cellStyle name="Note 4 2 17 2 4" xfId="28826"/>
    <cellStyle name="Note 4 2 17 2 5" xfId="28827"/>
    <cellStyle name="Note 4 2 17 3" xfId="28828"/>
    <cellStyle name="Note 4 2 17 3 2" xfId="28829"/>
    <cellStyle name="Note 4 2 17 3 3" xfId="28830"/>
    <cellStyle name="Note 4 2 17 4" xfId="28831"/>
    <cellStyle name="Note 4 2 17 4 2" xfId="33187"/>
    <cellStyle name="Note 4 2 17 5" xfId="28832"/>
    <cellStyle name="Note 4 2 17 6" xfId="28833"/>
    <cellStyle name="Note 4 2 18" xfId="28834"/>
    <cellStyle name="Note 4 2 18 2" xfId="28835"/>
    <cellStyle name="Note 4 2 18 2 2" xfId="28836"/>
    <cellStyle name="Note 4 2 18 2 2 2" xfId="28837"/>
    <cellStyle name="Note 4 2 18 2 2 3" xfId="28838"/>
    <cellStyle name="Note 4 2 18 2 3" xfId="28839"/>
    <cellStyle name="Note 4 2 18 2 3 2" xfId="33190"/>
    <cellStyle name="Note 4 2 18 2 4" xfId="28840"/>
    <cellStyle name="Note 4 2 18 2 5" xfId="28841"/>
    <cellStyle name="Note 4 2 18 3" xfId="28842"/>
    <cellStyle name="Note 4 2 18 3 2" xfId="28843"/>
    <cellStyle name="Note 4 2 18 3 3" xfId="28844"/>
    <cellStyle name="Note 4 2 18 4" xfId="28845"/>
    <cellStyle name="Note 4 2 18 4 2" xfId="33189"/>
    <cellStyle name="Note 4 2 18 5" xfId="28846"/>
    <cellStyle name="Note 4 2 18 6" xfId="28847"/>
    <cellStyle name="Note 4 2 19" xfId="28848"/>
    <cellStyle name="Note 4 2 19 2" xfId="28849"/>
    <cellStyle name="Note 4 2 19 2 2" xfId="28850"/>
    <cellStyle name="Note 4 2 19 2 2 2" xfId="28851"/>
    <cellStyle name="Note 4 2 19 2 2 3" xfId="28852"/>
    <cellStyle name="Note 4 2 19 2 3" xfId="28853"/>
    <cellStyle name="Note 4 2 19 2 3 2" xfId="33192"/>
    <cellStyle name="Note 4 2 19 2 4" xfId="28854"/>
    <cellStyle name="Note 4 2 19 2 5" xfId="28855"/>
    <cellStyle name="Note 4 2 19 3" xfId="28856"/>
    <cellStyle name="Note 4 2 19 3 2" xfId="28857"/>
    <cellStyle name="Note 4 2 19 3 3" xfId="28858"/>
    <cellStyle name="Note 4 2 19 4" xfId="28859"/>
    <cellStyle name="Note 4 2 19 4 2" xfId="33191"/>
    <cellStyle name="Note 4 2 19 5" xfId="28860"/>
    <cellStyle name="Note 4 2 19 6" xfId="28861"/>
    <cellStyle name="Note 4 2 2" xfId="28862"/>
    <cellStyle name="Note 4 2 2 10" xfId="28863"/>
    <cellStyle name="Note 4 2 2 10 2" xfId="28864"/>
    <cellStyle name="Note 4 2 2 10 2 2" xfId="28865"/>
    <cellStyle name="Note 4 2 2 10 2 3" xfId="28866"/>
    <cellStyle name="Note 4 2 2 10 3" xfId="28867"/>
    <cellStyle name="Note 4 2 2 10 3 2" xfId="33194"/>
    <cellStyle name="Note 4 2 2 10 4" xfId="28868"/>
    <cellStyle name="Note 4 2 2 10 5" xfId="28869"/>
    <cellStyle name="Note 4 2 2 11" xfId="28870"/>
    <cellStyle name="Note 4 2 2 11 2" xfId="28871"/>
    <cellStyle name="Note 4 2 2 11 2 2" xfId="28872"/>
    <cellStyle name="Note 4 2 2 11 2 3" xfId="28873"/>
    <cellStyle name="Note 4 2 2 11 3" xfId="28874"/>
    <cellStyle name="Note 4 2 2 11 3 2" xfId="33195"/>
    <cellStyle name="Note 4 2 2 11 4" xfId="28875"/>
    <cellStyle name="Note 4 2 2 11 5" xfId="28876"/>
    <cellStyle name="Note 4 2 2 12" xfId="28877"/>
    <cellStyle name="Note 4 2 2 12 2" xfId="28878"/>
    <cellStyle name="Note 4 2 2 12 2 2" xfId="28879"/>
    <cellStyle name="Note 4 2 2 12 2 3" xfId="28880"/>
    <cellStyle name="Note 4 2 2 12 3" xfId="28881"/>
    <cellStyle name="Note 4 2 2 12 3 2" xfId="33196"/>
    <cellStyle name="Note 4 2 2 12 4" xfId="28882"/>
    <cellStyle name="Note 4 2 2 12 5" xfId="28883"/>
    <cellStyle name="Note 4 2 2 13" xfId="28884"/>
    <cellStyle name="Note 4 2 2 13 2" xfId="28885"/>
    <cellStyle name="Note 4 2 2 13 2 2" xfId="28886"/>
    <cellStyle name="Note 4 2 2 13 2 3" xfId="28887"/>
    <cellStyle name="Note 4 2 2 13 3" xfId="28888"/>
    <cellStyle name="Note 4 2 2 13 3 2" xfId="33197"/>
    <cellStyle name="Note 4 2 2 13 4" xfId="28889"/>
    <cellStyle name="Note 4 2 2 13 5" xfId="28890"/>
    <cellStyle name="Note 4 2 2 14" xfId="28891"/>
    <cellStyle name="Note 4 2 2 14 2" xfId="28892"/>
    <cellStyle name="Note 4 2 2 14 2 2" xfId="28893"/>
    <cellStyle name="Note 4 2 2 14 2 3" xfId="28894"/>
    <cellStyle name="Note 4 2 2 14 3" xfId="28895"/>
    <cellStyle name="Note 4 2 2 14 3 2" xfId="33198"/>
    <cellStyle name="Note 4 2 2 14 4" xfId="28896"/>
    <cellStyle name="Note 4 2 2 14 5" xfId="28897"/>
    <cellStyle name="Note 4 2 2 15" xfId="28898"/>
    <cellStyle name="Note 4 2 2 15 2" xfId="28899"/>
    <cellStyle name="Note 4 2 2 15 2 2" xfId="28900"/>
    <cellStyle name="Note 4 2 2 15 2 3" xfId="28901"/>
    <cellStyle name="Note 4 2 2 15 3" xfId="28902"/>
    <cellStyle name="Note 4 2 2 15 3 2" xfId="33199"/>
    <cellStyle name="Note 4 2 2 15 4" xfId="28903"/>
    <cellStyle name="Note 4 2 2 15 5" xfId="28904"/>
    <cellStyle name="Note 4 2 2 16" xfId="28905"/>
    <cellStyle name="Note 4 2 2 16 2" xfId="28906"/>
    <cellStyle name="Note 4 2 2 16 2 2" xfId="28907"/>
    <cellStyle name="Note 4 2 2 16 2 3" xfId="28908"/>
    <cellStyle name="Note 4 2 2 16 3" xfId="28909"/>
    <cellStyle name="Note 4 2 2 16 3 2" xfId="33200"/>
    <cellStyle name="Note 4 2 2 16 4" xfId="28910"/>
    <cellStyle name="Note 4 2 2 16 5" xfId="28911"/>
    <cellStyle name="Note 4 2 2 17" xfId="28912"/>
    <cellStyle name="Note 4 2 2 17 2" xfId="28913"/>
    <cellStyle name="Note 4 2 2 17 2 2" xfId="28914"/>
    <cellStyle name="Note 4 2 2 17 2 3" xfId="28915"/>
    <cellStyle name="Note 4 2 2 17 3" xfId="28916"/>
    <cellStyle name="Note 4 2 2 17 3 2" xfId="33201"/>
    <cellStyle name="Note 4 2 2 17 4" xfId="28917"/>
    <cellStyle name="Note 4 2 2 17 5" xfId="28918"/>
    <cellStyle name="Note 4 2 2 18" xfId="28919"/>
    <cellStyle name="Note 4 2 2 18 2" xfId="28920"/>
    <cellStyle name="Note 4 2 2 18 2 2" xfId="28921"/>
    <cellStyle name="Note 4 2 2 18 2 3" xfId="28922"/>
    <cellStyle name="Note 4 2 2 18 3" xfId="28923"/>
    <cellStyle name="Note 4 2 2 18 3 2" xfId="33202"/>
    <cellStyle name="Note 4 2 2 18 4" xfId="28924"/>
    <cellStyle name="Note 4 2 2 18 5" xfId="28925"/>
    <cellStyle name="Note 4 2 2 19" xfId="28926"/>
    <cellStyle name="Note 4 2 2 19 2" xfId="28927"/>
    <cellStyle name="Note 4 2 2 19 2 2" xfId="28928"/>
    <cellStyle name="Note 4 2 2 19 2 3" xfId="28929"/>
    <cellStyle name="Note 4 2 2 19 3" xfId="28930"/>
    <cellStyle name="Note 4 2 2 19 3 2" xfId="33203"/>
    <cellStyle name="Note 4 2 2 19 4" xfId="28931"/>
    <cellStyle name="Note 4 2 2 19 5" xfId="28932"/>
    <cellStyle name="Note 4 2 2 2" xfId="28933"/>
    <cellStyle name="Note 4 2 2 2 2" xfId="28934"/>
    <cellStyle name="Note 4 2 2 2 2 2" xfId="28935"/>
    <cellStyle name="Note 4 2 2 2 2 3" xfId="28936"/>
    <cellStyle name="Note 4 2 2 2 3" xfId="28937"/>
    <cellStyle name="Note 4 2 2 2 3 2" xfId="33204"/>
    <cellStyle name="Note 4 2 2 2 4" xfId="28938"/>
    <cellStyle name="Note 4 2 2 2 5" xfId="28939"/>
    <cellStyle name="Note 4 2 2 20" xfId="28940"/>
    <cellStyle name="Note 4 2 2 20 2" xfId="28941"/>
    <cellStyle name="Note 4 2 2 20 3" xfId="28942"/>
    <cellStyle name="Note 4 2 2 21" xfId="28943"/>
    <cellStyle name="Note 4 2 2 21 2" xfId="28944"/>
    <cellStyle name="Note 4 2 2 21 2 2" xfId="28945"/>
    <cellStyle name="Note 4 2 2 21 2 3" xfId="28946"/>
    <cellStyle name="Note 4 2 2 21 3" xfId="28947"/>
    <cellStyle name="Note 4 2 2 21 3 2" xfId="34144"/>
    <cellStyle name="Note 4 2 2 21 4" xfId="28948"/>
    <cellStyle name="Note 4 2 2 21 5" xfId="28949"/>
    <cellStyle name="Note 4 2 2 22" xfId="28950"/>
    <cellStyle name="Note 4 2 2 22 2" xfId="28951"/>
    <cellStyle name="Note 4 2 2 22 2 2" xfId="28952"/>
    <cellStyle name="Note 4 2 2 22 2 3" xfId="28953"/>
    <cellStyle name="Note 4 2 2 22 3" xfId="28954"/>
    <cellStyle name="Note 4 2 2 22 3 2" xfId="34966"/>
    <cellStyle name="Note 4 2 2 22 4" xfId="28955"/>
    <cellStyle name="Note 4 2 2 22 5" xfId="28956"/>
    <cellStyle name="Note 4 2 2 23" xfId="28957"/>
    <cellStyle name="Note 4 2 2 23 2" xfId="33193"/>
    <cellStyle name="Note 4 2 2 24" xfId="28958"/>
    <cellStyle name="Note 4 2 2 25" xfId="28959"/>
    <cellStyle name="Note 4 2 2 3" xfId="28960"/>
    <cellStyle name="Note 4 2 2 3 2" xfId="28961"/>
    <cellStyle name="Note 4 2 2 3 2 2" xfId="28962"/>
    <cellStyle name="Note 4 2 2 3 2 3" xfId="28963"/>
    <cellStyle name="Note 4 2 2 3 3" xfId="28964"/>
    <cellStyle name="Note 4 2 2 3 3 2" xfId="33205"/>
    <cellStyle name="Note 4 2 2 3 4" xfId="28965"/>
    <cellStyle name="Note 4 2 2 3 5" xfId="28966"/>
    <cellStyle name="Note 4 2 2 4" xfId="28967"/>
    <cellStyle name="Note 4 2 2 4 2" xfId="28968"/>
    <cellStyle name="Note 4 2 2 4 2 2" xfId="28969"/>
    <cellStyle name="Note 4 2 2 4 2 3" xfId="28970"/>
    <cellStyle name="Note 4 2 2 4 3" xfId="28971"/>
    <cellStyle name="Note 4 2 2 4 3 2" xfId="33206"/>
    <cellStyle name="Note 4 2 2 4 4" xfId="28972"/>
    <cellStyle name="Note 4 2 2 4 5" xfId="28973"/>
    <cellStyle name="Note 4 2 2 5" xfId="28974"/>
    <cellStyle name="Note 4 2 2 5 2" xfId="28975"/>
    <cellStyle name="Note 4 2 2 5 2 2" xfId="28976"/>
    <cellStyle name="Note 4 2 2 5 2 3" xfId="28977"/>
    <cellStyle name="Note 4 2 2 5 3" xfId="28978"/>
    <cellStyle name="Note 4 2 2 5 3 2" xfId="33207"/>
    <cellStyle name="Note 4 2 2 5 4" xfId="28979"/>
    <cellStyle name="Note 4 2 2 5 5" xfId="28980"/>
    <cellStyle name="Note 4 2 2 6" xfId="28981"/>
    <cellStyle name="Note 4 2 2 6 2" xfId="28982"/>
    <cellStyle name="Note 4 2 2 6 2 2" xfId="28983"/>
    <cellStyle name="Note 4 2 2 6 2 3" xfId="28984"/>
    <cellStyle name="Note 4 2 2 6 3" xfId="28985"/>
    <cellStyle name="Note 4 2 2 6 3 2" xfId="33208"/>
    <cellStyle name="Note 4 2 2 6 4" xfId="28986"/>
    <cellStyle name="Note 4 2 2 6 5" xfId="28987"/>
    <cellStyle name="Note 4 2 2 7" xfId="28988"/>
    <cellStyle name="Note 4 2 2 7 2" xfId="28989"/>
    <cellStyle name="Note 4 2 2 7 2 2" xfId="28990"/>
    <cellStyle name="Note 4 2 2 7 2 3" xfId="28991"/>
    <cellStyle name="Note 4 2 2 7 3" xfId="28992"/>
    <cellStyle name="Note 4 2 2 7 3 2" xfId="33209"/>
    <cellStyle name="Note 4 2 2 7 4" xfId="28993"/>
    <cellStyle name="Note 4 2 2 7 5" xfId="28994"/>
    <cellStyle name="Note 4 2 2 8" xfId="28995"/>
    <cellStyle name="Note 4 2 2 8 2" xfId="28996"/>
    <cellStyle name="Note 4 2 2 8 2 2" xfId="28997"/>
    <cellStyle name="Note 4 2 2 8 2 3" xfId="28998"/>
    <cellStyle name="Note 4 2 2 8 3" xfId="28999"/>
    <cellStyle name="Note 4 2 2 8 3 2" xfId="33210"/>
    <cellStyle name="Note 4 2 2 8 4" xfId="29000"/>
    <cellStyle name="Note 4 2 2 8 5" xfId="29001"/>
    <cellStyle name="Note 4 2 2 9" xfId="29002"/>
    <cellStyle name="Note 4 2 2 9 2" xfId="29003"/>
    <cellStyle name="Note 4 2 2 9 2 2" xfId="29004"/>
    <cellStyle name="Note 4 2 2 9 2 3" xfId="29005"/>
    <cellStyle name="Note 4 2 2 9 3" xfId="29006"/>
    <cellStyle name="Note 4 2 2 9 3 2" xfId="33211"/>
    <cellStyle name="Note 4 2 2 9 4" xfId="29007"/>
    <cellStyle name="Note 4 2 2 9 5" xfId="29008"/>
    <cellStyle name="Note 4 2 20" xfId="29009"/>
    <cellStyle name="Note 4 2 20 2" xfId="29010"/>
    <cellStyle name="Note 4 2 20 2 2" xfId="29011"/>
    <cellStyle name="Note 4 2 20 2 2 2" xfId="29012"/>
    <cellStyle name="Note 4 2 20 2 2 3" xfId="29013"/>
    <cellStyle name="Note 4 2 20 2 3" xfId="29014"/>
    <cellStyle name="Note 4 2 20 2 3 2" xfId="33213"/>
    <cellStyle name="Note 4 2 20 2 4" xfId="29015"/>
    <cellStyle name="Note 4 2 20 2 5" xfId="29016"/>
    <cellStyle name="Note 4 2 20 3" xfId="29017"/>
    <cellStyle name="Note 4 2 20 3 2" xfId="29018"/>
    <cellStyle name="Note 4 2 20 3 3" xfId="29019"/>
    <cellStyle name="Note 4 2 20 4" xfId="29020"/>
    <cellStyle name="Note 4 2 20 4 2" xfId="33212"/>
    <cellStyle name="Note 4 2 20 5" xfId="29021"/>
    <cellStyle name="Note 4 2 20 6" xfId="29022"/>
    <cellStyle name="Note 4 2 21" xfId="29023"/>
    <cellStyle name="Note 4 2 21 2" xfId="29024"/>
    <cellStyle name="Note 4 2 21 2 2" xfId="29025"/>
    <cellStyle name="Note 4 2 21 2 2 2" xfId="29026"/>
    <cellStyle name="Note 4 2 21 2 2 3" xfId="29027"/>
    <cellStyle name="Note 4 2 21 2 3" xfId="29028"/>
    <cellStyle name="Note 4 2 21 2 3 2" xfId="33215"/>
    <cellStyle name="Note 4 2 21 2 4" xfId="29029"/>
    <cellStyle name="Note 4 2 21 2 5" xfId="29030"/>
    <cellStyle name="Note 4 2 21 3" xfId="29031"/>
    <cellStyle name="Note 4 2 21 3 2" xfId="29032"/>
    <cellStyle name="Note 4 2 21 3 3" xfId="29033"/>
    <cellStyle name="Note 4 2 21 4" xfId="29034"/>
    <cellStyle name="Note 4 2 21 4 2" xfId="33214"/>
    <cellStyle name="Note 4 2 21 5" xfId="29035"/>
    <cellStyle name="Note 4 2 21 6" xfId="29036"/>
    <cellStyle name="Note 4 2 22" xfId="29037"/>
    <cellStyle name="Note 4 2 22 2" xfId="29038"/>
    <cellStyle name="Note 4 2 22 2 2" xfId="29039"/>
    <cellStyle name="Note 4 2 22 2 2 2" xfId="29040"/>
    <cellStyle name="Note 4 2 22 2 2 3" xfId="29041"/>
    <cellStyle name="Note 4 2 22 2 3" xfId="29042"/>
    <cellStyle name="Note 4 2 22 2 3 2" xfId="33217"/>
    <cellStyle name="Note 4 2 22 2 4" xfId="29043"/>
    <cellStyle name="Note 4 2 22 2 5" xfId="29044"/>
    <cellStyle name="Note 4 2 22 3" xfId="29045"/>
    <cellStyle name="Note 4 2 22 3 2" xfId="29046"/>
    <cellStyle name="Note 4 2 22 3 3" xfId="29047"/>
    <cellStyle name="Note 4 2 22 4" xfId="29048"/>
    <cellStyle name="Note 4 2 22 4 2" xfId="33216"/>
    <cellStyle name="Note 4 2 22 5" xfId="29049"/>
    <cellStyle name="Note 4 2 22 6" xfId="29050"/>
    <cellStyle name="Note 4 2 23" xfId="29051"/>
    <cellStyle name="Note 4 2 23 2" xfId="29052"/>
    <cellStyle name="Note 4 2 23 2 2" xfId="29053"/>
    <cellStyle name="Note 4 2 23 2 3" xfId="29054"/>
    <cellStyle name="Note 4 2 23 3" xfId="29055"/>
    <cellStyle name="Note 4 2 23 3 2" xfId="34145"/>
    <cellStyle name="Note 4 2 23 4" xfId="29056"/>
    <cellStyle name="Note 4 2 23 5" xfId="29057"/>
    <cellStyle name="Note 4 2 24" xfId="29058"/>
    <cellStyle name="Note 4 2 24 2" xfId="29059"/>
    <cellStyle name="Note 4 2 24 2 2" xfId="29060"/>
    <cellStyle name="Note 4 2 24 2 3" xfId="29061"/>
    <cellStyle name="Note 4 2 24 3" xfId="29062"/>
    <cellStyle name="Note 4 2 24 3 2" xfId="34965"/>
    <cellStyle name="Note 4 2 24 4" xfId="29063"/>
    <cellStyle name="Note 4 2 24 5" xfId="29064"/>
    <cellStyle name="Note 4 2 25" xfId="29065"/>
    <cellStyle name="Note 4 2 25 2" xfId="33172"/>
    <cellStyle name="Note 4 2 26" xfId="29066"/>
    <cellStyle name="Note 4 2 27" xfId="29067"/>
    <cellStyle name="Note 4 2 3" xfId="29068"/>
    <cellStyle name="Note 4 2 3 2" xfId="29069"/>
    <cellStyle name="Note 4 2 3 2 2" xfId="29070"/>
    <cellStyle name="Note 4 2 3 2 3" xfId="29071"/>
    <cellStyle name="Note 4 2 3 3" xfId="29072"/>
    <cellStyle name="Note 4 2 3 3 2" xfId="33218"/>
    <cellStyle name="Note 4 2 3 4" xfId="29073"/>
    <cellStyle name="Note 4 2 3 5" xfId="29074"/>
    <cellStyle name="Note 4 2 4" xfId="29075"/>
    <cellStyle name="Note 4 2 4 2" xfId="29076"/>
    <cellStyle name="Note 4 2 4 2 2" xfId="29077"/>
    <cellStyle name="Note 4 2 4 2 3" xfId="29078"/>
    <cellStyle name="Note 4 2 4 3" xfId="29079"/>
    <cellStyle name="Note 4 2 4 3 2" xfId="33219"/>
    <cellStyle name="Note 4 2 4 4" xfId="29080"/>
    <cellStyle name="Note 4 2 4 5" xfId="29081"/>
    <cellStyle name="Note 4 2 5" xfId="29082"/>
    <cellStyle name="Note 4 2 5 2" xfId="29083"/>
    <cellStyle name="Note 4 2 5 2 2" xfId="29084"/>
    <cellStyle name="Note 4 2 5 2 3" xfId="29085"/>
    <cellStyle name="Note 4 2 5 3" xfId="29086"/>
    <cellStyle name="Note 4 2 5 3 2" xfId="33220"/>
    <cellStyle name="Note 4 2 5 4" xfId="29087"/>
    <cellStyle name="Note 4 2 5 5" xfId="29088"/>
    <cellStyle name="Note 4 2 6" xfId="29089"/>
    <cellStyle name="Note 4 2 6 2" xfId="29090"/>
    <cellStyle name="Note 4 2 6 2 2" xfId="29091"/>
    <cellStyle name="Note 4 2 6 2 3" xfId="29092"/>
    <cellStyle name="Note 4 2 6 3" xfId="29093"/>
    <cellStyle name="Note 4 2 6 3 2" xfId="33221"/>
    <cellStyle name="Note 4 2 6 4" xfId="29094"/>
    <cellStyle name="Note 4 2 6 5" xfId="29095"/>
    <cellStyle name="Note 4 2 7" xfId="29096"/>
    <cellStyle name="Note 4 2 7 2" xfId="29097"/>
    <cellStyle name="Note 4 2 7 2 2" xfId="29098"/>
    <cellStyle name="Note 4 2 7 2 3" xfId="29099"/>
    <cellStyle name="Note 4 2 7 3" xfId="29100"/>
    <cellStyle name="Note 4 2 7 3 2" xfId="33222"/>
    <cellStyle name="Note 4 2 7 4" xfId="29101"/>
    <cellStyle name="Note 4 2 7 5" xfId="29102"/>
    <cellStyle name="Note 4 2 8" xfId="29103"/>
    <cellStyle name="Note 4 2 8 2" xfId="29104"/>
    <cellStyle name="Note 4 2 8 2 2" xfId="29105"/>
    <cellStyle name="Note 4 2 8 2 2 2" xfId="29106"/>
    <cellStyle name="Note 4 2 8 2 2 3" xfId="29107"/>
    <cellStyle name="Note 4 2 8 2 3" xfId="29108"/>
    <cellStyle name="Note 4 2 8 2 3 2" xfId="33224"/>
    <cellStyle name="Note 4 2 8 2 4" xfId="29109"/>
    <cellStyle name="Note 4 2 8 2 5" xfId="29110"/>
    <cellStyle name="Note 4 2 8 3" xfId="29111"/>
    <cellStyle name="Note 4 2 8 3 2" xfId="29112"/>
    <cellStyle name="Note 4 2 8 3 3" xfId="29113"/>
    <cellStyle name="Note 4 2 8 4" xfId="29114"/>
    <cellStyle name="Note 4 2 8 4 2" xfId="33223"/>
    <cellStyle name="Note 4 2 8 5" xfId="29115"/>
    <cellStyle name="Note 4 2 8 6" xfId="29116"/>
    <cellStyle name="Note 4 2 9" xfId="29117"/>
    <cellStyle name="Note 4 2 9 2" xfId="29118"/>
    <cellStyle name="Note 4 2 9 2 2" xfId="29119"/>
    <cellStyle name="Note 4 2 9 2 2 2" xfId="29120"/>
    <cellStyle name="Note 4 2 9 2 2 3" xfId="29121"/>
    <cellStyle name="Note 4 2 9 2 3" xfId="29122"/>
    <cellStyle name="Note 4 2 9 2 3 2" xfId="33226"/>
    <cellStyle name="Note 4 2 9 2 4" xfId="29123"/>
    <cellStyle name="Note 4 2 9 2 5" xfId="29124"/>
    <cellStyle name="Note 4 2 9 3" xfId="29125"/>
    <cellStyle name="Note 4 2 9 3 2" xfId="29126"/>
    <cellStyle name="Note 4 2 9 3 3" xfId="29127"/>
    <cellStyle name="Note 4 2 9 4" xfId="29128"/>
    <cellStyle name="Note 4 2 9 4 2" xfId="33225"/>
    <cellStyle name="Note 4 2 9 5" xfId="29129"/>
    <cellStyle name="Note 4 2 9 6" xfId="29130"/>
    <cellStyle name="Note 4 3" xfId="29131"/>
    <cellStyle name="Note 4 3 2" xfId="29132"/>
    <cellStyle name="Note 4 3 2 2" xfId="29133"/>
    <cellStyle name="Note 4 3 2 2 2" xfId="29134"/>
    <cellStyle name="Note 4 3 2 2 3" xfId="29135"/>
    <cellStyle name="Note 4 3 2 3" xfId="29136"/>
    <cellStyle name="Note 4 3 2 3 2" xfId="34176"/>
    <cellStyle name="Note 4 3 2 4" xfId="29137"/>
    <cellStyle name="Note 4 3 2 5" xfId="29138"/>
    <cellStyle name="Note 4 3 3" xfId="29139"/>
    <cellStyle name="Note 4 3 3 2" xfId="29140"/>
    <cellStyle name="Note 4 3 3 2 2" xfId="29141"/>
    <cellStyle name="Note 4 3 3 2 3" xfId="29142"/>
    <cellStyle name="Note 4 3 3 3" xfId="29143"/>
    <cellStyle name="Note 4 3 3 3 2" xfId="34118"/>
    <cellStyle name="Note 4 3 3 4" xfId="29144"/>
    <cellStyle name="Note 4 3 3 5" xfId="29145"/>
    <cellStyle name="Note 4 3 4" xfId="29146"/>
    <cellStyle name="Note 4 3 4 2" xfId="29147"/>
    <cellStyle name="Note 4 3 4 3" xfId="29148"/>
    <cellStyle name="Note 4 3 5" xfId="29149"/>
    <cellStyle name="Note 4 3 6" xfId="29150"/>
    <cellStyle name="Note 4 4" xfId="29151"/>
    <cellStyle name="Note 4 4 2" xfId="29152"/>
    <cellStyle name="Note 4 4 2 2" xfId="29153"/>
    <cellStyle name="Note 4 4 2 2 2" xfId="29154"/>
    <cellStyle name="Note 4 4 2 2 3" xfId="29155"/>
    <cellStyle name="Note 4 4 2 3" xfId="29156"/>
    <cellStyle name="Note 4 4 2 3 2" xfId="34142"/>
    <cellStyle name="Note 4 4 2 4" xfId="29157"/>
    <cellStyle name="Note 4 4 2 5" xfId="29158"/>
    <cellStyle name="Note 4 4 3" xfId="29159"/>
    <cellStyle name="Note 4 4 3 2" xfId="29160"/>
    <cellStyle name="Note 4 4 3 3" xfId="29161"/>
    <cellStyle name="Note 4 4 4" xfId="29162"/>
    <cellStyle name="Note 4 4 4 2" xfId="34143"/>
    <cellStyle name="Note 4 4 5" xfId="29163"/>
    <cellStyle name="Note 4 4 6" xfId="29164"/>
    <cellStyle name="Note 4 5" xfId="29165"/>
    <cellStyle name="Note 4 5 2" xfId="29166"/>
    <cellStyle name="Note 4 5 2 2" xfId="29167"/>
    <cellStyle name="Note 4 5 2 3" xfId="29168"/>
    <cellStyle name="Note 4 5 3" xfId="29169"/>
    <cellStyle name="Note 4 5 3 2" xfId="34146"/>
    <cellStyle name="Note 4 5 4" xfId="29170"/>
    <cellStyle name="Note 4 5 5" xfId="29171"/>
    <cellStyle name="Note 4 6" xfId="29172"/>
    <cellStyle name="Note 4 6 2" xfId="29173"/>
    <cellStyle name="Note 4 6 2 2" xfId="29174"/>
    <cellStyle name="Note 4 6 2 3" xfId="29175"/>
    <cellStyle name="Note 4 6 3" xfId="29176"/>
    <cellStyle name="Note 4 6 3 2" xfId="34964"/>
    <cellStyle name="Note 4 6 4" xfId="29177"/>
    <cellStyle name="Note 4 6 5" xfId="29178"/>
    <cellStyle name="Note 4 7" xfId="29179"/>
    <cellStyle name="Note 4 7 2" xfId="33171"/>
    <cellStyle name="Note 4 8" xfId="29180"/>
    <cellStyle name="Note 4 9" xfId="29181"/>
    <cellStyle name="Note 5" xfId="29182"/>
    <cellStyle name="Note 5 2" xfId="29183"/>
    <cellStyle name="Note 5 2 2" xfId="29184"/>
    <cellStyle name="Note 5 2 2 2" xfId="29185"/>
    <cellStyle name="Note 5 2 2 2 2" xfId="29186"/>
    <cellStyle name="Note 5 2 2 2 3" xfId="29187"/>
    <cellStyle name="Note 5 2 2 3" xfId="29188"/>
    <cellStyle name="Note 5 2 2 3 2" xfId="34140"/>
    <cellStyle name="Note 5 2 2 4" xfId="29189"/>
    <cellStyle name="Note 5 2 2 5" xfId="29190"/>
    <cellStyle name="Note 5 2 3" xfId="29191"/>
    <cellStyle name="Note 5 2 3 2" xfId="29192"/>
    <cellStyle name="Note 5 2 3 3" xfId="29193"/>
    <cellStyle name="Note 5 2 4" xfId="29194"/>
    <cellStyle name="Note 5 2 4 2" xfId="34141"/>
    <cellStyle name="Note 5 2 5" xfId="29195"/>
    <cellStyle name="Note 5 2 6" xfId="29196"/>
    <cellStyle name="Note 5 3" xfId="29197"/>
    <cellStyle name="Note 5 3 2" xfId="29198"/>
    <cellStyle name="Note 5 3 2 2" xfId="29199"/>
    <cellStyle name="Note 5 3 2 3" xfId="29200"/>
    <cellStyle name="Note 5 3 3" xfId="29201"/>
    <cellStyle name="Note 5 3 3 2" xfId="34139"/>
    <cellStyle name="Note 5 3 4" xfId="29202"/>
    <cellStyle name="Note 5 3 5" xfId="29203"/>
    <cellStyle name="Note 5 4" xfId="29204"/>
    <cellStyle name="Note 5 4 2" xfId="29205"/>
    <cellStyle name="Note 5 4 3" xfId="29206"/>
    <cellStyle name="Note 5 5" xfId="29207"/>
    <cellStyle name="Note 5 5 2" xfId="34117"/>
    <cellStyle name="Note 5 6" xfId="29208"/>
    <cellStyle name="Note 5 7" xfId="29209"/>
    <cellStyle name="Note 5 8" xfId="29210"/>
    <cellStyle name="Note 6" xfId="29211"/>
    <cellStyle name="Note 6 2" xfId="29212"/>
    <cellStyle name="Note 6 2 2" xfId="29213"/>
    <cellStyle name="Note 6 2 2 2" xfId="29214"/>
    <cellStyle name="Note 6 2 2 3" xfId="29215"/>
    <cellStyle name="Note 6 2 3" xfId="29216"/>
    <cellStyle name="Note 6 2 3 2" xfId="34137"/>
    <cellStyle name="Note 6 2 4" xfId="29217"/>
    <cellStyle name="Note 6 2 5" xfId="29218"/>
    <cellStyle name="Note 6 3" xfId="29219"/>
    <cellStyle name="Note 6 3 2" xfId="29220"/>
    <cellStyle name="Note 6 3 3" xfId="29221"/>
    <cellStyle name="Note 6 4" xfId="29222"/>
    <cellStyle name="Note 6 4 2" xfId="34138"/>
    <cellStyle name="Note 6 5" xfId="29223"/>
    <cellStyle name="Note 6 6" xfId="29224"/>
    <cellStyle name="Note 7" xfId="29225"/>
    <cellStyle name="Note 7 2" xfId="29226"/>
    <cellStyle name="Note 7 2 2" xfId="29227"/>
    <cellStyle name="Note 7 2 2 2" xfId="29228"/>
    <cellStyle name="Note 7 2 2 3" xfId="29229"/>
    <cellStyle name="Note 7 2 3" xfId="29230"/>
    <cellStyle name="Note 7 2 3 2" xfId="34135"/>
    <cellStyle name="Note 7 2 4" xfId="29231"/>
    <cellStyle name="Note 7 2 5" xfId="29232"/>
    <cellStyle name="Note 7 3" xfId="29233"/>
    <cellStyle name="Note 7 3 2" xfId="29234"/>
    <cellStyle name="Note 7 3 3" xfId="29235"/>
    <cellStyle name="Note 7 4" xfId="29236"/>
    <cellStyle name="Note 7 4 2" xfId="34136"/>
    <cellStyle name="Note 7 5" xfId="29237"/>
    <cellStyle name="Note 7 6" xfId="29238"/>
    <cellStyle name="Note 8" xfId="29239"/>
    <cellStyle name="Note 8 2" xfId="29240"/>
    <cellStyle name="Note 8 2 2" xfId="29241"/>
    <cellStyle name="Note 8 2 2 2" xfId="29242"/>
    <cellStyle name="Note 8 2 2 3" xfId="29243"/>
    <cellStyle name="Note 8 2 3" xfId="29244"/>
    <cellStyle name="Note 8 2 3 2" xfId="34133"/>
    <cellStyle name="Note 8 2 4" xfId="29245"/>
    <cellStyle name="Note 8 2 5" xfId="29246"/>
    <cellStyle name="Note 8 3" xfId="29247"/>
    <cellStyle name="Note 8 3 2" xfId="29248"/>
    <cellStyle name="Note 8 3 3" xfId="29249"/>
    <cellStyle name="Note 8 4" xfId="29250"/>
    <cellStyle name="Note 8 4 2" xfId="34134"/>
    <cellStyle name="Note 8 5" xfId="29251"/>
    <cellStyle name="Note 8 6" xfId="29252"/>
    <cellStyle name="Note 9" xfId="29253"/>
    <cellStyle name="Note 9 2" xfId="29254"/>
    <cellStyle name="Note 9 2 2" xfId="29255"/>
    <cellStyle name="Note 9 2 3" xfId="29256"/>
    <cellStyle name="Note 9 3" xfId="29257"/>
    <cellStyle name="Note 9 3 2" xfId="34132"/>
    <cellStyle name="Note 9 4" xfId="29258"/>
    <cellStyle name="Note 9 5" xfId="29259"/>
    <cellStyle name="Output" xfId="11" builtinId="21" customBuiltin="1"/>
    <cellStyle name="Output 2" xfId="29260"/>
    <cellStyle name="Output 2 2" xfId="29261"/>
    <cellStyle name="Output 2 2 2" xfId="29262"/>
    <cellStyle name="Output 2 2 2 2" xfId="29263"/>
    <cellStyle name="Output 2 2 2 3" xfId="29264"/>
    <cellStyle name="Output 2 2 3" xfId="29265"/>
    <cellStyle name="Output 2 2 4" xfId="29266"/>
    <cellStyle name="Output 2 2 5" xfId="29267"/>
    <cellStyle name="Output 2 3" xfId="29268"/>
    <cellStyle name="Output 2 3 2" xfId="29269"/>
    <cellStyle name="Output 2 3 3" xfId="29270"/>
    <cellStyle name="Output 2 4" xfId="29271"/>
    <cellStyle name="Output 2 5" xfId="29272"/>
    <cellStyle name="Output 2 6" xfId="29273"/>
    <cellStyle name="Output 3" xfId="29274"/>
    <cellStyle name="Output 3 2" xfId="29275"/>
    <cellStyle name="Output 3 2 2" xfId="29276"/>
    <cellStyle name="Output 3 2 2 2" xfId="29277"/>
    <cellStyle name="Output 3 2 2 3" xfId="29278"/>
    <cellStyle name="Output 3 2 3" xfId="29279"/>
    <cellStyle name="Output 3 2 4" xfId="29280"/>
    <cellStyle name="Output 3 2 5" xfId="29281"/>
    <cellStyle name="Output 3 3" xfId="29282"/>
    <cellStyle name="Output 3 3 2" xfId="29283"/>
    <cellStyle name="Output 3 3 3" xfId="29284"/>
    <cellStyle name="Output 3 4" xfId="29285"/>
    <cellStyle name="Output 3 5" xfId="29286"/>
    <cellStyle name="Output 3 6" xfId="29287"/>
    <cellStyle name="Output 4" xfId="29288"/>
    <cellStyle name="Output 4 2" xfId="29289"/>
    <cellStyle name="Output 4 2 2" xfId="29290"/>
    <cellStyle name="Output 4 2 3" xfId="29291"/>
    <cellStyle name="Output 4 3" xfId="29292"/>
    <cellStyle name="Output 4 4" xfId="29293"/>
    <cellStyle name="Output 4 5" xfId="29294"/>
    <cellStyle name="Output 5" xfId="29295"/>
    <cellStyle name="Output 5 2" xfId="29296"/>
    <cellStyle name="Output 5 3" xfId="29297"/>
    <cellStyle name="Output 6" xfId="29298"/>
    <cellStyle name="Output 6 2" xfId="29299"/>
    <cellStyle name="Output 6 3" xfId="29300"/>
    <cellStyle name="Percent" xfId="35390" builtinId="5"/>
    <cellStyle name="Percent 2" xfId="29301"/>
    <cellStyle name="Percent 2 10" xfId="29302"/>
    <cellStyle name="Percent 2 11" xfId="29303"/>
    <cellStyle name="Percent 2 12" xfId="29304"/>
    <cellStyle name="Percent 2 2" xfId="29305"/>
    <cellStyle name="Percent 2 2 2" xfId="29306"/>
    <cellStyle name="Percent 2 2 2 2" xfId="29307"/>
    <cellStyle name="Percent 2 2 2 3" xfId="29308"/>
    <cellStyle name="Percent 2 2 3" xfId="29309"/>
    <cellStyle name="Percent 2 2 4" xfId="29310"/>
    <cellStyle name="Percent 2 2 5" xfId="29311"/>
    <cellStyle name="Percent 2 2 6" xfId="29312"/>
    <cellStyle name="Percent 2 3" xfId="29313"/>
    <cellStyle name="Percent 2 3 2" xfId="29314"/>
    <cellStyle name="Percent 2 3 2 2" xfId="29315"/>
    <cellStyle name="Percent 2 3 2 3" xfId="29316"/>
    <cellStyle name="Percent 2 3 3" xfId="29317"/>
    <cellStyle name="Percent 2 3 3 2" xfId="35204"/>
    <cellStyle name="Percent 2 3 4" xfId="29318"/>
    <cellStyle name="Percent 2 3 5" xfId="29319"/>
    <cellStyle name="Percent 2 3 6" xfId="29320"/>
    <cellStyle name="Percent 2 4" xfId="29321"/>
    <cellStyle name="Percent 2 4 2" xfId="29322"/>
    <cellStyle name="Percent 2 4 2 2" xfId="29323"/>
    <cellStyle name="Percent 2 4 2 3" xfId="29324"/>
    <cellStyle name="Percent 2 4 3" xfId="29325"/>
    <cellStyle name="Percent 2 4 3 2" xfId="35325"/>
    <cellStyle name="Percent 2 4 4" xfId="29326"/>
    <cellStyle name="Percent 2 4 5" xfId="29327"/>
    <cellStyle name="Percent 2 4 6" xfId="29328"/>
    <cellStyle name="Percent 2 5" xfId="29329"/>
    <cellStyle name="Percent 2 5 2" xfId="29330"/>
    <cellStyle name="Percent 2 5 2 2" xfId="29331"/>
    <cellStyle name="Percent 2 5 2 3" xfId="29332"/>
    <cellStyle name="Percent 2 5 3" xfId="29333"/>
    <cellStyle name="Percent 2 5 3 2" xfId="35069"/>
    <cellStyle name="Percent 2 5 4" xfId="29334"/>
    <cellStyle name="Percent 2 5 5" xfId="29335"/>
    <cellStyle name="Percent 2 5 6" xfId="29336"/>
    <cellStyle name="Percent 2 6" xfId="29337"/>
    <cellStyle name="Percent 2 6 2" xfId="29338"/>
    <cellStyle name="Percent 2 6 2 2" xfId="29339"/>
    <cellStyle name="Percent 2 6 2 3" xfId="29340"/>
    <cellStyle name="Percent 2 6 3" xfId="29341"/>
    <cellStyle name="Percent 2 6 3 2" xfId="29342"/>
    <cellStyle name="Percent 2 6 3 3" xfId="29343"/>
    <cellStyle name="Percent 2 6 4" xfId="29344"/>
    <cellStyle name="Percent 2 6 5" xfId="29345"/>
    <cellStyle name="Percent 2 6 6" xfId="29346"/>
    <cellStyle name="Percent 2 7" xfId="29347"/>
    <cellStyle name="Percent 2 7 2" xfId="29348"/>
    <cellStyle name="Percent 2 7 2 2" xfId="29349"/>
    <cellStyle name="Percent 2 7 2 3" xfId="29350"/>
    <cellStyle name="Percent 2 7 3" xfId="29351"/>
    <cellStyle name="Percent 2 7 3 2" xfId="35068"/>
    <cellStyle name="Percent 2 7 4" xfId="29352"/>
    <cellStyle name="Percent 2 7 5" xfId="29353"/>
    <cellStyle name="Percent 2 8" xfId="29354"/>
    <cellStyle name="Percent 2 8 2" xfId="29355"/>
    <cellStyle name="Percent 2 8 3" xfId="29356"/>
    <cellStyle name="Percent 2 9" xfId="29357"/>
    <cellStyle name="Title" xfId="2" builtinId="15" customBuiltin="1"/>
    <cellStyle name="Title 2" xfId="29358"/>
    <cellStyle name="Title 2 2" xfId="29359"/>
    <cellStyle name="Title 2 2 2" xfId="29360"/>
    <cellStyle name="Title 2 2 2 2" xfId="29361"/>
    <cellStyle name="Title 2 2 2 3" xfId="29362"/>
    <cellStyle name="Title 2 2 3" xfId="29363"/>
    <cellStyle name="Title 2 2 4" xfId="29364"/>
    <cellStyle name="Title 2 2 5" xfId="29365"/>
    <cellStyle name="Title 2 3" xfId="29366"/>
    <cellStyle name="Title 2 3 2" xfId="29367"/>
    <cellStyle name="Title 2 3 3" xfId="29368"/>
    <cellStyle name="Title 2 4" xfId="29369"/>
    <cellStyle name="Title 2 5" xfId="29370"/>
    <cellStyle name="Title 2 6" xfId="29371"/>
    <cellStyle name="Title 3" xfId="29372"/>
    <cellStyle name="Title 3 2" xfId="29373"/>
    <cellStyle name="Title 3 2 2" xfId="29374"/>
    <cellStyle name="Title 3 2 2 2" xfId="29375"/>
    <cellStyle name="Title 3 2 2 3" xfId="29376"/>
    <cellStyle name="Title 3 2 3" xfId="29377"/>
    <cellStyle name="Title 3 2 4" xfId="29378"/>
    <cellStyle name="Title 3 2 5" xfId="29379"/>
    <cellStyle name="Title 3 3" xfId="29380"/>
    <cellStyle name="Title 3 3 2" xfId="29381"/>
    <cellStyle name="Title 3 3 3" xfId="29382"/>
    <cellStyle name="Title 3 4" xfId="29383"/>
    <cellStyle name="Title 3 5" xfId="29384"/>
    <cellStyle name="Title 3 6" xfId="29385"/>
    <cellStyle name="Title 4" xfId="29386"/>
    <cellStyle name="Title 4 2" xfId="29387"/>
    <cellStyle name="Title 4 2 2" xfId="29388"/>
    <cellStyle name="Title 4 2 3" xfId="29389"/>
    <cellStyle name="Title 4 3" xfId="29390"/>
    <cellStyle name="Title 4 3 2" xfId="29391"/>
    <cellStyle name="Title 4 3 3" xfId="29392"/>
    <cellStyle name="Title 4 4" xfId="29393"/>
    <cellStyle name="Title 4 4 2" xfId="29394"/>
    <cellStyle name="Title 4 4 2 2" xfId="29395"/>
    <cellStyle name="Title 4 4 2 3" xfId="29396"/>
    <cellStyle name="Title 4 4 3" xfId="29397"/>
    <cellStyle name="Title 4 4 4" xfId="29398"/>
    <cellStyle name="Title 4 4 5" xfId="29399"/>
    <cellStyle name="Title 4 5" xfId="29400"/>
    <cellStyle name="Title 4 5 2" xfId="29401"/>
    <cellStyle name="Title 4 5 2 2" xfId="29402"/>
    <cellStyle name="Title 4 5 2 3" xfId="29403"/>
    <cellStyle name="Title 4 5 3" xfId="29404"/>
    <cellStyle name="Title 4 5 4" xfId="29405"/>
    <cellStyle name="Title 4 5 5" xfId="29406"/>
    <cellStyle name="Title 4 6" xfId="29407"/>
    <cellStyle name="Title 4 7" xfId="29408"/>
    <cellStyle name="Title 4 8" xfId="29409"/>
    <cellStyle name="Title 5" xfId="29410"/>
    <cellStyle name="Title 5 2" xfId="29411"/>
    <cellStyle name="Title 5 3" xfId="29412"/>
    <cellStyle name="Total" xfId="17" builtinId="25" customBuiltin="1"/>
    <cellStyle name="Total 2" xfId="29413"/>
    <cellStyle name="Total 2 2" xfId="29414"/>
    <cellStyle name="Total 2 2 2" xfId="29415"/>
    <cellStyle name="Total 2 2 2 2" xfId="29416"/>
    <cellStyle name="Total 2 2 2 3" xfId="29417"/>
    <cellStyle name="Total 2 2 3" xfId="29418"/>
    <cellStyle name="Total 2 2 4" xfId="29419"/>
    <cellStyle name="Total 2 2 5" xfId="29420"/>
    <cellStyle name="Total 2 3" xfId="29421"/>
    <cellStyle name="Total 2 3 2" xfId="29422"/>
    <cellStyle name="Total 2 3 3" xfId="29423"/>
    <cellStyle name="Total 2 4" xfId="29424"/>
    <cellStyle name="Total 2 5" xfId="29425"/>
    <cellStyle name="Total 2 6" xfId="29426"/>
    <cellStyle name="Total 3" xfId="29427"/>
    <cellStyle name="Total 3 2" xfId="29428"/>
    <cellStyle name="Total 3 2 2" xfId="29429"/>
    <cellStyle name="Total 3 2 2 2" xfId="29430"/>
    <cellStyle name="Total 3 2 2 3" xfId="29431"/>
    <cellStyle name="Total 3 2 3" xfId="29432"/>
    <cellStyle name="Total 3 2 4" xfId="29433"/>
    <cellStyle name="Total 3 2 5" xfId="29434"/>
    <cellStyle name="Total 3 3" xfId="29435"/>
    <cellStyle name="Total 3 3 2" xfId="29436"/>
    <cellStyle name="Total 3 3 3" xfId="29437"/>
    <cellStyle name="Total 3 4" xfId="29438"/>
    <cellStyle name="Total 3 5" xfId="29439"/>
    <cellStyle name="Total 3 6" xfId="29440"/>
    <cellStyle name="Total 4" xfId="29441"/>
    <cellStyle name="Total 4 2" xfId="29442"/>
    <cellStyle name="Total 4 2 2" xfId="29443"/>
    <cellStyle name="Total 4 2 3" xfId="29444"/>
    <cellStyle name="Total 4 3" xfId="29445"/>
    <cellStyle name="Total 4 3 2" xfId="29446"/>
    <cellStyle name="Total 4 3 3" xfId="29447"/>
    <cellStyle name="Total 4 4" xfId="29448"/>
    <cellStyle name="Total 4 4 2" xfId="29449"/>
    <cellStyle name="Total 4 4 2 2" xfId="29450"/>
    <cellStyle name="Total 4 4 2 3" xfId="29451"/>
    <cellStyle name="Total 4 4 3" xfId="29452"/>
    <cellStyle name="Total 4 4 4" xfId="29453"/>
    <cellStyle name="Total 4 4 5" xfId="29454"/>
    <cellStyle name="Total 4 5" xfId="29455"/>
    <cellStyle name="Total 4 5 2" xfId="29456"/>
    <cellStyle name="Total 4 5 2 2" xfId="29457"/>
    <cellStyle name="Total 4 5 2 3" xfId="29458"/>
    <cellStyle name="Total 4 5 3" xfId="29459"/>
    <cellStyle name="Total 4 5 4" xfId="29460"/>
    <cellStyle name="Total 4 5 5" xfId="29461"/>
    <cellStyle name="Total 4 6" xfId="29462"/>
    <cellStyle name="Total 4 7" xfId="29463"/>
    <cellStyle name="Total 4 8" xfId="29464"/>
    <cellStyle name="Total 5" xfId="29465"/>
    <cellStyle name="Total 5 2" xfId="29466"/>
    <cellStyle name="Total 5 3" xfId="29467"/>
    <cellStyle name="Warning Text" xfId="15" builtinId="11" customBuiltin="1"/>
    <cellStyle name="Warning Text 2" xfId="29468"/>
    <cellStyle name="Warning Text 2 2" xfId="29469"/>
    <cellStyle name="Warning Text 2 2 2" xfId="29470"/>
    <cellStyle name="Warning Text 2 2 2 2" xfId="29471"/>
    <cellStyle name="Warning Text 2 2 2 3" xfId="29472"/>
    <cellStyle name="Warning Text 2 2 3" xfId="29473"/>
    <cellStyle name="Warning Text 2 2 4" xfId="29474"/>
    <cellStyle name="Warning Text 2 2 5" xfId="29475"/>
    <cellStyle name="Warning Text 2 3" xfId="29476"/>
    <cellStyle name="Warning Text 2 3 2" xfId="29477"/>
    <cellStyle name="Warning Text 2 3 3" xfId="29478"/>
    <cellStyle name="Warning Text 2 4" xfId="29479"/>
    <cellStyle name="Warning Text 2 5" xfId="29480"/>
    <cellStyle name="Warning Text 2 6" xfId="29481"/>
    <cellStyle name="Warning Text 3" xfId="29482"/>
    <cellStyle name="Warning Text 3 2" xfId="29483"/>
    <cellStyle name="Warning Text 3 2 2" xfId="29484"/>
    <cellStyle name="Warning Text 3 2 2 2" xfId="29485"/>
    <cellStyle name="Warning Text 3 2 2 3" xfId="29486"/>
    <cellStyle name="Warning Text 3 2 3" xfId="29487"/>
    <cellStyle name="Warning Text 3 2 4" xfId="29488"/>
    <cellStyle name="Warning Text 3 2 5" xfId="29489"/>
    <cellStyle name="Warning Text 3 3" xfId="29490"/>
    <cellStyle name="Warning Text 3 3 2" xfId="29491"/>
    <cellStyle name="Warning Text 3 3 3" xfId="29492"/>
    <cellStyle name="Warning Text 3 4" xfId="29493"/>
    <cellStyle name="Warning Text 3 5" xfId="29494"/>
    <cellStyle name="Warning Text 3 6" xfId="29495"/>
    <cellStyle name="Warning Text 4" xfId="29496"/>
    <cellStyle name="Warning Text 4 2" xfId="29497"/>
    <cellStyle name="Warning Text 4 2 2" xfId="29498"/>
    <cellStyle name="Warning Text 4 2 3" xfId="29499"/>
    <cellStyle name="Warning Text 4 3" xfId="29500"/>
    <cellStyle name="Warning Text 4 3 2" xfId="29501"/>
    <cellStyle name="Warning Text 4 3 3" xfId="29502"/>
    <cellStyle name="Warning Text 4 4" xfId="29503"/>
    <cellStyle name="Warning Text 4 4 2" xfId="29504"/>
    <cellStyle name="Warning Text 4 4 2 2" xfId="29505"/>
    <cellStyle name="Warning Text 4 4 2 3" xfId="29506"/>
    <cellStyle name="Warning Text 4 4 3" xfId="29507"/>
    <cellStyle name="Warning Text 4 4 4" xfId="29508"/>
    <cellStyle name="Warning Text 4 4 5" xfId="29509"/>
    <cellStyle name="Warning Text 4 5" xfId="29510"/>
    <cellStyle name="Warning Text 4 5 2" xfId="29511"/>
    <cellStyle name="Warning Text 4 5 2 2" xfId="29512"/>
    <cellStyle name="Warning Text 4 5 2 3" xfId="29513"/>
    <cellStyle name="Warning Text 4 5 3" xfId="29514"/>
    <cellStyle name="Warning Text 4 5 4" xfId="29515"/>
    <cellStyle name="Warning Text 4 5 5" xfId="29516"/>
    <cellStyle name="Warning Text 4 6" xfId="29517"/>
    <cellStyle name="Warning Text 4 7" xfId="29518"/>
    <cellStyle name="Warning Text 4 8" xfId="29519"/>
    <cellStyle name="Warning Text 5" xfId="29520"/>
    <cellStyle name="Warning Text 5 2" xfId="29521"/>
    <cellStyle name="Warning Text 5 3" xfId="29522"/>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6"/>
  <sheetViews>
    <sheetView zoomScaleNormal="100" workbookViewId="0">
      <pane ySplit="2" topLeftCell="A3" activePane="bottomLeft" state="frozen"/>
      <selection activeCell="J4" sqref="J4"/>
      <selection pane="bottomLeft" activeCell="I12" sqref="I12:I13"/>
    </sheetView>
  </sheetViews>
  <sheetFormatPr defaultColWidth="9.140625" defaultRowHeight="15"/>
  <cols>
    <col min="1" max="1" width="8.85546875" style="12" customWidth="1"/>
    <col min="2" max="2" width="10.42578125" style="12" customWidth="1"/>
    <col min="3" max="3" width="27.42578125" style="12" bestFit="1" customWidth="1"/>
    <col min="4" max="4" width="16.140625" style="12" bestFit="1" customWidth="1"/>
    <col min="5" max="5" width="17.42578125" style="12" bestFit="1" customWidth="1"/>
    <col min="6" max="6" width="17.42578125" style="12" customWidth="1"/>
    <col min="7" max="7" width="11" style="12" bestFit="1" customWidth="1"/>
    <col min="8" max="16384" width="9.140625" style="12"/>
  </cols>
  <sheetData>
    <row r="1" spans="1:6" ht="30" customHeight="1">
      <c r="A1" s="99" t="s">
        <v>559</v>
      </c>
      <c r="B1" s="99"/>
      <c r="C1" s="99"/>
      <c r="D1" s="99"/>
      <c r="E1" s="99"/>
      <c r="F1" s="99"/>
    </row>
    <row r="2" spans="1:6" ht="30">
      <c r="A2" s="8" t="s">
        <v>0</v>
      </c>
      <c r="B2" s="8" t="s">
        <v>1</v>
      </c>
      <c r="C2" s="8" t="s">
        <v>2</v>
      </c>
      <c r="D2" s="8" t="s">
        <v>477</v>
      </c>
      <c r="E2" s="16" t="s">
        <v>497</v>
      </c>
      <c r="F2" s="17" t="s">
        <v>494</v>
      </c>
    </row>
    <row r="3" spans="1:6">
      <c r="A3" s="22" t="s">
        <v>3</v>
      </c>
      <c r="B3" s="12">
        <v>100002</v>
      </c>
      <c r="C3" s="14" t="s">
        <v>4</v>
      </c>
      <c r="D3" s="41" t="s">
        <v>478</v>
      </c>
      <c r="E3" s="41" t="s">
        <v>495</v>
      </c>
      <c r="F3" s="1">
        <v>0</v>
      </c>
    </row>
    <row r="4" spans="1:6">
      <c r="A4" s="22" t="s">
        <v>3</v>
      </c>
      <c r="B4" s="12">
        <v>100019</v>
      </c>
      <c r="C4" s="14" t="s">
        <v>5</v>
      </c>
      <c r="D4" s="41" t="s">
        <v>478</v>
      </c>
      <c r="E4" s="41" t="s">
        <v>495</v>
      </c>
      <c r="F4" s="1">
        <v>365796</v>
      </c>
    </row>
    <row r="5" spans="1:6">
      <c r="A5" s="22" t="s">
        <v>3</v>
      </c>
      <c r="B5" s="12">
        <v>100029</v>
      </c>
      <c r="C5" s="14" t="s">
        <v>6</v>
      </c>
      <c r="D5" s="41" t="s">
        <v>478</v>
      </c>
      <c r="E5" s="41" t="s">
        <v>495</v>
      </c>
      <c r="F5" s="1">
        <v>238416</v>
      </c>
    </row>
    <row r="6" spans="1:6">
      <c r="A6" s="22" t="s">
        <v>7</v>
      </c>
      <c r="B6" s="12">
        <v>120039</v>
      </c>
      <c r="C6" s="14" t="s">
        <v>8</v>
      </c>
      <c r="D6" s="41" t="s">
        <v>478</v>
      </c>
      <c r="E6" s="41" t="s">
        <v>495</v>
      </c>
      <c r="F6" s="1">
        <v>0</v>
      </c>
    </row>
    <row r="7" spans="1:6">
      <c r="A7" s="22" t="s">
        <v>7</v>
      </c>
      <c r="B7" s="12">
        <v>120042</v>
      </c>
      <c r="C7" s="14" t="s">
        <v>9</v>
      </c>
      <c r="D7" s="41" t="s">
        <v>478</v>
      </c>
      <c r="E7" s="41" t="s">
        <v>495</v>
      </c>
      <c r="F7" s="1">
        <v>0</v>
      </c>
    </row>
    <row r="8" spans="1:6">
      <c r="A8" s="22" t="s">
        <v>7</v>
      </c>
      <c r="B8" s="12">
        <v>120043</v>
      </c>
      <c r="C8" s="14" t="s">
        <v>10</v>
      </c>
      <c r="D8" s="41" t="s">
        <v>478</v>
      </c>
      <c r="E8" s="41" t="s">
        <v>495</v>
      </c>
      <c r="F8" s="1">
        <v>4320</v>
      </c>
    </row>
    <row r="9" spans="1:6">
      <c r="A9" s="22" t="s">
        <v>11</v>
      </c>
      <c r="B9" s="12">
        <v>140053</v>
      </c>
      <c r="C9" s="14" t="s">
        <v>12</v>
      </c>
      <c r="D9" s="41" t="s">
        <v>478</v>
      </c>
      <c r="E9" s="41" t="s">
        <v>495</v>
      </c>
      <c r="F9" s="1">
        <v>15336</v>
      </c>
    </row>
    <row r="10" spans="1:6">
      <c r="A10" s="22" t="s">
        <v>11</v>
      </c>
      <c r="B10" s="12">
        <v>140068</v>
      </c>
      <c r="C10" s="14" t="s">
        <v>13</v>
      </c>
      <c r="D10" s="41" t="s">
        <v>478</v>
      </c>
      <c r="E10" s="41" t="s">
        <v>495</v>
      </c>
      <c r="F10" s="1">
        <v>255564</v>
      </c>
    </row>
    <row r="11" spans="1:6">
      <c r="A11" s="22" t="s">
        <v>11</v>
      </c>
      <c r="B11" s="12">
        <v>140069</v>
      </c>
      <c r="C11" s="14" t="s">
        <v>14</v>
      </c>
      <c r="D11" s="41" t="s">
        <v>478</v>
      </c>
      <c r="E11" s="41" t="s">
        <v>495</v>
      </c>
      <c r="F11" s="1">
        <v>0</v>
      </c>
    </row>
    <row r="12" spans="1:6">
      <c r="A12" s="22" t="s">
        <v>11</v>
      </c>
      <c r="B12" s="12">
        <v>147332</v>
      </c>
      <c r="C12" s="14" t="s">
        <v>15</v>
      </c>
      <c r="D12" s="41" t="s">
        <v>478</v>
      </c>
      <c r="E12" s="41" t="s">
        <v>495</v>
      </c>
      <c r="F12" s="1">
        <v>509208</v>
      </c>
    </row>
    <row r="13" spans="1:6">
      <c r="A13" s="22" t="s">
        <v>16</v>
      </c>
      <c r="B13" s="12">
        <v>150076</v>
      </c>
      <c r="C13" s="14" t="s">
        <v>17</v>
      </c>
      <c r="D13" s="41" t="s">
        <v>478</v>
      </c>
      <c r="E13" s="41" t="s">
        <v>495</v>
      </c>
      <c r="F13" s="1">
        <v>48552</v>
      </c>
    </row>
    <row r="14" spans="1:6">
      <c r="A14" s="22" t="s">
        <v>16</v>
      </c>
      <c r="B14" s="12">
        <v>150077</v>
      </c>
      <c r="C14" s="14" t="s">
        <v>18</v>
      </c>
      <c r="D14" s="41" t="s">
        <v>478</v>
      </c>
      <c r="E14" s="41" t="s">
        <v>495</v>
      </c>
      <c r="F14" s="1">
        <v>0</v>
      </c>
    </row>
    <row r="15" spans="1:6">
      <c r="A15" s="22" t="s">
        <v>16</v>
      </c>
      <c r="B15" s="12">
        <v>150085</v>
      </c>
      <c r="C15" s="14" t="s">
        <v>19</v>
      </c>
      <c r="D15" s="41" t="s">
        <v>478</v>
      </c>
      <c r="E15" s="41" t="s">
        <v>495</v>
      </c>
      <c r="F15" s="1">
        <v>209472</v>
      </c>
    </row>
    <row r="16" spans="1:6">
      <c r="A16" s="22" t="s">
        <v>16</v>
      </c>
      <c r="B16" s="12">
        <v>150091</v>
      </c>
      <c r="C16" s="14" t="s">
        <v>20</v>
      </c>
      <c r="D16" s="41" t="s">
        <v>478</v>
      </c>
      <c r="E16" s="41" t="s">
        <v>495</v>
      </c>
      <c r="F16" s="1">
        <v>0</v>
      </c>
    </row>
    <row r="17" spans="1:6">
      <c r="A17" s="22" t="s">
        <v>16</v>
      </c>
      <c r="B17" s="12">
        <v>150097</v>
      </c>
      <c r="C17" s="14" t="s">
        <v>21</v>
      </c>
      <c r="D17" s="41" t="s">
        <v>478</v>
      </c>
      <c r="E17" s="41" t="s">
        <v>495</v>
      </c>
      <c r="F17" s="1">
        <v>169680</v>
      </c>
    </row>
    <row r="18" spans="1:6">
      <c r="A18" s="22" t="s">
        <v>16</v>
      </c>
      <c r="B18" s="12">
        <v>150111</v>
      </c>
      <c r="C18" s="14" t="s">
        <v>22</v>
      </c>
      <c r="D18" s="41" t="s">
        <v>478</v>
      </c>
      <c r="E18" s="41" t="s">
        <v>495</v>
      </c>
      <c r="F18" s="1">
        <v>22560</v>
      </c>
    </row>
    <row r="19" spans="1:6">
      <c r="A19" s="22" t="s">
        <v>16</v>
      </c>
      <c r="B19" s="12">
        <v>150112</v>
      </c>
      <c r="C19" s="14" t="s">
        <v>23</v>
      </c>
      <c r="D19" s="41" t="s">
        <v>478</v>
      </c>
      <c r="E19" s="41" t="s">
        <v>495</v>
      </c>
      <c r="F19" s="1">
        <v>391848</v>
      </c>
    </row>
    <row r="20" spans="1:6">
      <c r="A20" s="22" t="s">
        <v>16</v>
      </c>
      <c r="B20" s="12">
        <v>150125</v>
      </c>
      <c r="C20" s="14" t="s">
        <v>24</v>
      </c>
      <c r="D20" s="41" t="s">
        <v>478</v>
      </c>
      <c r="E20" s="41" t="s">
        <v>495</v>
      </c>
      <c r="F20" s="1">
        <v>0</v>
      </c>
    </row>
    <row r="21" spans="1:6">
      <c r="A21" s="22" t="s">
        <v>16</v>
      </c>
      <c r="B21" s="12">
        <v>150131</v>
      </c>
      <c r="C21" s="14" t="s">
        <v>25</v>
      </c>
      <c r="D21" s="41" t="s">
        <v>478</v>
      </c>
      <c r="E21" s="41" t="s">
        <v>495</v>
      </c>
      <c r="F21" s="1">
        <v>96816</v>
      </c>
    </row>
    <row r="22" spans="1:6">
      <c r="A22" s="22" t="s">
        <v>26</v>
      </c>
      <c r="B22" s="12">
        <v>160135</v>
      </c>
      <c r="C22" s="14" t="s">
        <v>27</v>
      </c>
      <c r="D22" s="41" t="s">
        <v>478</v>
      </c>
      <c r="E22" s="41" t="s">
        <v>495</v>
      </c>
      <c r="F22" s="1">
        <v>0</v>
      </c>
    </row>
    <row r="23" spans="1:6">
      <c r="A23" s="22" t="s">
        <v>28</v>
      </c>
      <c r="B23" s="12">
        <v>170156</v>
      </c>
      <c r="C23" s="14" t="s">
        <v>29</v>
      </c>
      <c r="D23" s="41" t="s">
        <v>478</v>
      </c>
      <c r="E23" s="41" t="s">
        <v>495</v>
      </c>
      <c r="F23" s="1">
        <v>0</v>
      </c>
    </row>
    <row r="24" spans="1:6">
      <c r="A24" s="22" t="s">
        <v>28</v>
      </c>
      <c r="B24" s="12">
        <v>170171</v>
      </c>
      <c r="C24" s="14" t="s">
        <v>30</v>
      </c>
      <c r="D24" s="41" t="s">
        <v>478</v>
      </c>
      <c r="E24" s="41" t="s">
        <v>495</v>
      </c>
      <c r="F24" s="1">
        <v>15096</v>
      </c>
    </row>
    <row r="25" spans="1:6">
      <c r="A25" s="22" t="s">
        <v>28</v>
      </c>
      <c r="B25" s="12">
        <v>170175</v>
      </c>
      <c r="C25" s="14" t="s">
        <v>31</v>
      </c>
      <c r="D25" s="41" t="s">
        <v>478</v>
      </c>
      <c r="E25" s="41" t="s">
        <v>495</v>
      </c>
      <c r="F25" s="1">
        <v>0</v>
      </c>
    </row>
    <row r="26" spans="1:6">
      <c r="A26" s="22" t="s">
        <v>28</v>
      </c>
      <c r="B26" s="12">
        <v>170177</v>
      </c>
      <c r="C26" s="14" t="s">
        <v>32</v>
      </c>
      <c r="D26" s="41" t="s">
        <v>478</v>
      </c>
      <c r="E26" s="41" t="s">
        <v>495</v>
      </c>
      <c r="F26" s="1">
        <v>60732</v>
      </c>
    </row>
    <row r="27" spans="1:6">
      <c r="A27" s="22" t="s">
        <v>28</v>
      </c>
      <c r="B27" s="12">
        <v>170179</v>
      </c>
      <c r="C27" s="14" t="s">
        <v>33</v>
      </c>
      <c r="D27" s="41" t="s">
        <v>478</v>
      </c>
      <c r="E27" s="41" t="s">
        <v>495</v>
      </c>
      <c r="F27" s="1">
        <v>0</v>
      </c>
    </row>
    <row r="28" spans="1:6">
      <c r="A28" s="22" t="s">
        <v>28</v>
      </c>
      <c r="B28" s="12">
        <v>170189</v>
      </c>
      <c r="C28" s="14" t="s">
        <v>34</v>
      </c>
      <c r="D28" s="41" t="s">
        <v>478</v>
      </c>
      <c r="E28" s="41" t="s">
        <v>495</v>
      </c>
      <c r="F28" s="1">
        <v>155652</v>
      </c>
    </row>
    <row r="29" spans="1:6">
      <c r="A29" s="22" t="s">
        <v>28</v>
      </c>
      <c r="B29" s="12">
        <v>170195</v>
      </c>
      <c r="C29" s="14" t="s">
        <v>35</v>
      </c>
      <c r="D29" s="41" t="s">
        <v>478</v>
      </c>
      <c r="E29" s="41" t="s">
        <v>495</v>
      </c>
      <c r="F29" s="1">
        <v>59124</v>
      </c>
    </row>
    <row r="30" spans="1:6">
      <c r="A30" s="22" t="s">
        <v>28</v>
      </c>
      <c r="B30" s="12">
        <v>170196</v>
      </c>
      <c r="C30" s="14" t="s">
        <v>36</v>
      </c>
      <c r="D30" s="41" t="s">
        <v>478</v>
      </c>
      <c r="E30" s="41" t="s">
        <v>495</v>
      </c>
      <c r="F30" s="1">
        <v>61284</v>
      </c>
    </row>
    <row r="31" spans="1:6">
      <c r="A31" s="22" t="s">
        <v>28</v>
      </c>
      <c r="B31" s="12">
        <v>170197</v>
      </c>
      <c r="C31" s="14" t="s">
        <v>37</v>
      </c>
      <c r="D31" s="41" t="s">
        <v>478</v>
      </c>
      <c r="E31" s="41" t="s">
        <v>495</v>
      </c>
      <c r="F31" s="1">
        <v>15420</v>
      </c>
    </row>
    <row r="32" spans="1:6">
      <c r="A32" s="22" t="s">
        <v>28</v>
      </c>
      <c r="B32" s="12">
        <v>170205</v>
      </c>
      <c r="C32" s="14" t="s">
        <v>38</v>
      </c>
      <c r="D32" s="41" t="s">
        <v>478</v>
      </c>
      <c r="E32" s="41" t="s">
        <v>495</v>
      </c>
      <c r="F32" s="1">
        <v>63660</v>
      </c>
    </row>
    <row r="33" spans="1:6">
      <c r="A33" s="22" t="s">
        <v>28</v>
      </c>
      <c r="B33" s="12">
        <v>170215</v>
      </c>
      <c r="C33" s="14" t="s">
        <v>39</v>
      </c>
      <c r="D33" s="41" t="s">
        <v>478</v>
      </c>
      <c r="E33" s="41" t="s">
        <v>495</v>
      </c>
      <c r="F33" s="1">
        <v>0</v>
      </c>
    </row>
    <row r="34" spans="1:6">
      <c r="A34" s="22" t="s">
        <v>40</v>
      </c>
      <c r="B34" s="12">
        <v>180216</v>
      </c>
      <c r="C34" s="14" t="s">
        <v>41</v>
      </c>
      <c r="D34" s="41" t="s">
        <v>478</v>
      </c>
      <c r="E34" s="41" t="s">
        <v>495</v>
      </c>
      <c r="F34" s="1">
        <v>0</v>
      </c>
    </row>
    <row r="35" spans="1:6">
      <c r="A35" s="22" t="s">
        <v>42</v>
      </c>
      <c r="B35" s="12">
        <v>190219</v>
      </c>
      <c r="C35" s="14" t="s">
        <v>43</v>
      </c>
      <c r="D35" s="41" t="s">
        <v>478</v>
      </c>
      <c r="E35" s="41" t="s">
        <v>495</v>
      </c>
      <c r="F35" s="1">
        <v>0</v>
      </c>
    </row>
    <row r="36" spans="1:6">
      <c r="A36" s="22" t="s">
        <v>42</v>
      </c>
      <c r="B36" s="12">
        <v>190220</v>
      </c>
      <c r="C36" s="14" t="s">
        <v>44</v>
      </c>
      <c r="D36" s="41" t="s">
        <v>478</v>
      </c>
      <c r="E36" s="41" t="s">
        <v>495</v>
      </c>
      <c r="F36" s="1">
        <v>41508</v>
      </c>
    </row>
    <row r="37" spans="1:6">
      <c r="A37" s="22" t="s">
        <v>42</v>
      </c>
      <c r="B37" s="12">
        <v>190239</v>
      </c>
      <c r="C37" s="14" t="s">
        <v>45</v>
      </c>
      <c r="D37" s="41" t="s">
        <v>478</v>
      </c>
      <c r="E37" s="41" t="s">
        <v>495</v>
      </c>
      <c r="F37" s="1">
        <v>304956</v>
      </c>
    </row>
    <row r="38" spans="1:6">
      <c r="A38" s="22" t="s">
        <v>42</v>
      </c>
      <c r="B38" s="12">
        <v>190250</v>
      </c>
      <c r="C38" s="14" t="s">
        <v>46</v>
      </c>
      <c r="D38" s="41" t="s">
        <v>478</v>
      </c>
      <c r="E38" s="41" t="s">
        <v>495</v>
      </c>
      <c r="F38" s="1">
        <v>68760</v>
      </c>
    </row>
    <row r="39" spans="1:6">
      <c r="A39" s="22" t="s">
        <v>42</v>
      </c>
      <c r="B39" s="12">
        <v>197251</v>
      </c>
      <c r="C39" s="14" t="s">
        <v>47</v>
      </c>
      <c r="D39" s="41" t="s">
        <v>478</v>
      </c>
      <c r="E39" s="41" t="s">
        <v>495</v>
      </c>
      <c r="F39" s="1">
        <v>58800</v>
      </c>
    </row>
    <row r="40" spans="1:6">
      <c r="A40" s="22" t="s">
        <v>48</v>
      </c>
      <c r="B40" s="12">
        <v>210331</v>
      </c>
      <c r="C40" s="14" t="s">
        <v>49</v>
      </c>
      <c r="D40" s="41" t="s">
        <v>478</v>
      </c>
      <c r="E40" s="41" t="s">
        <v>495</v>
      </c>
      <c r="F40" s="1">
        <v>902808</v>
      </c>
    </row>
    <row r="41" spans="1:6">
      <c r="A41" s="22" t="s">
        <v>50</v>
      </c>
      <c r="B41" s="12">
        <v>220324</v>
      </c>
      <c r="C41" s="14" t="s">
        <v>51</v>
      </c>
      <c r="D41" s="41" t="s">
        <v>478</v>
      </c>
      <c r="E41" s="41" t="s">
        <v>495</v>
      </c>
      <c r="F41" s="1">
        <v>34428</v>
      </c>
    </row>
    <row r="42" spans="1:6">
      <c r="A42" s="22" t="s">
        <v>50</v>
      </c>
      <c r="B42" s="12">
        <v>220347</v>
      </c>
      <c r="C42" s="14" t="s">
        <v>52</v>
      </c>
      <c r="D42" s="41" t="s">
        <v>478</v>
      </c>
      <c r="E42" s="41" t="s">
        <v>495</v>
      </c>
      <c r="F42" s="1">
        <v>1269972</v>
      </c>
    </row>
    <row r="43" spans="1:6">
      <c r="A43" s="22" t="s">
        <v>50</v>
      </c>
      <c r="B43" s="12">
        <v>220348</v>
      </c>
      <c r="C43" s="14" t="s">
        <v>53</v>
      </c>
      <c r="D43" s="41" t="s">
        <v>478</v>
      </c>
      <c r="E43" s="41" t="s">
        <v>495</v>
      </c>
      <c r="F43" s="1">
        <v>1359672</v>
      </c>
    </row>
    <row r="44" spans="1:6">
      <c r="A44" s="22" t="s">
        <v>50</v>
      </c>
      <c r="B44" s="12">
        <v>220358</v>
      </c>
      <c r="C44" s="14" t="s">
        <v>54</v>
      </c>
      <c r="D44" s="41" t="s">
        <v>478</v>
      </c>
      <c r="E44" s="41" t="s">
        <v>495</v>
      </c>
      <c r="F44" s="1">
        <v>1041204</v>
      </c>
    </row>
    <row r="45" spans="1:6">
      <c r="A45" s="22" t="s">
        <v>50</v>
      </c>
      <c r="B45" s="12">
        <v>220360</v>
      </c>
      <c r="C45" s="14" t="s">
        <v>55</v>
      </c>
      <c r="D45" s="41" t="s">
        <v>478</v>
      </c>
      <c r="E45" s="41" t="s">
        <v>495</v>
      </c>
      <c r="F45" s="1">
        <v>1176276</v>
      </c>
    </row>
    <row r="46" spans="1:6">
      <c r="A46" s="22" t="s">
        <v>50</v>
      </c>
      <c r="B46" s="12">
        <v>220365</v>
      </c>
      <c r="C46" s="14" t="s">
        <v>56</v>
      </c>
      <c r="D46" s="41" t="s">
        <v>478</v>
      </c>
      <c r="E46" s="41" t="s">
        <v>495</v>
      </c>
      <c r="F46" s="1">
        <v>382740</v>
      </c>
    </row>
    <row r="47" spans="1:6">
      <c r="A47" s="22" t="s">
        <v>50</v>
      </c>
      <c r="B47" s="12">
        <v>220368</v>
      </c>
      <c r="C47" s="14" t="s">
        <v>57</v>
      </c>
      <c r="D47" s="41" t="s">
        <v>478</v>
      </c>
      <c r="E47" s="41" t="s">
        <v>495</v>
      </c>
      <c r="F47" s="1">
        <v>780756</v>
      </c>
    </row>
    <row r="48" spans="1:6">
      <c r="A48" s="22" t="s">
        <v>50</v>
      </c>
      <c r="B48" s="12">
        <v>220371</v>
      </c>
      <c r="C48" s="14" t="s">
        <v>58</v>
      </c>
      <c r="D48" s="41" t="s">
        <v>478</v>
      </c>
      <c r="E48" s="41" t="s">
        <v>495</v>
      </c>
      <c r="F48" s="1">
        <v>0</v>
      </c>
    </row>
    <row r="49" spans="1:6">
      <c r="A49" s="22" t="s">
        <v>50</v>
      </c>
      <c r="B49" s="12">
        <v>220376</v>
      </c>
      <c r="C49" s="14" t="s">
        <v>59</v>
      </c>
      <c r="D49" s="41" t="s">
        <v>478</v>
      </c>
      <c r="E49" s="41" t="s">
        <v>495</v>
      </c>
      <c r="F49" s="1">
        <v>718740</v>
      </c>
    </row>
    <row r="50" spans="1:6">
      <c r="A50" s="22" t="s">
        <v>50</v>
      </c>
      <c r="B50" s="12">
        <v>220378</v>
      </c>
      <c r="C50" s="14" t="s">
        <v>60</v>
      </c>
      <c r="D50" s="41" t="s">
        <v>478</v>
      </c>
      <c r="E50" s="41" t="s">
        <v>495</v>
      </c>
      <c r="F50" s="1">
        <v>3074400</v>
      </c>
    </row>
    <row r="51" spans="1:6">
      <c r="A51" s="22" t="s">
        <v>50</v>
      </c>
      <c r="B51" s="12">
        <v>220381</v>
      </c>
      <c r="C51" s="14" t="s">
        <v>61</v>
      </c>
      <c r="D51" s="41" t="s">
        <v>478</v>
      </c>
      <c r="E51" s="41" t="s">
        <v>495</v>
      </c>
      <c r="F51" s="1">
        <v>2448084</v>
      </c>
    </row>
    <row r="52" spans="1:6">
      <c r="A52" s="22" t="s">
        <v>50</v>
      </c>
      <c r="B52" s="12">
        <v>220382</v>
      </c>
      <c r="C52" s="14" t="s">
        <v>62</v>
      </c>
      <c r="D52" s="41" t="s">
        <v>478</v>
      </c>
      <c r="E52" s="41" t="s">
        <v>495</v>
      </c>
      <c r="F52" s="1">
        <v>651948</v>
      </c>
    </row>
    <row r="53" spans="1:6">
      <c r="A53" s="22" t="s">
        <v>50</v>
      </c>
      <c r="B53" s="12">
        <v>220389</v>
      </c>
      <c r="C53" s="14" t="s">
        <v>63</v>
      </c>
      <c r="D53" s="41" t="s">
        <v>478</v>
      </c>
      <c r="E53" s="41" t="s">
        <v>495</v>
      </c>
      <c r="F53" s="1">
        <v>43128</v>
      </c>
    </row>
    <row r="54" spans="1:6">
      <c r="A54" s="22" t="s">
        <v>50</v>
      </c>
      <c r="B54" s="12">
        <v>220392</v>
      </c>
      <c r="C54" s="14" t="s">
        <v>64</v>
      </c>
      <c r="D54" s="41" t="s">
        <v>478</v>
      </c>
      <c r="E54" s="41" t="s">
        <v>495</v>
      </c>
      <c r="F54" s="1">
        <v>80784</v>
      </c>
    </row>
    <row r="55" spans="1:6">
      <c r="A55" s="22" t="s">
        <v>65</v>
      </c>
      <c r="B55" s="12">
        <v>230468</v>
      </c>
      <c r="C55" s="14" t="s">
        <v>66</v>
      </c>
      <c r="D55" s="41" t="s">
        <v>478</v>
      </c>
      <c r="E55" s="41" t="s">
        <v>495</v>
      </c>
      <c r="F55" s="1">
        <v>1419276</v>
      </c>
    </row>
    <row r="56" spans="1:6">
      <c r="A56" s="22" t="s">
        <v>65</v>
      </c>
      <c r="B56" s="12">
        <v>230469</v>
      </c>
      <c r="C56" s="14" t="s">
        <v>67</v>
      </c>
      <c r="D56" s="41" t="s">
        <v>478</v>
      </c>
      <c r="E56" s="41" t="s">
        <v>495</v>
      </c>
      <c r="F56" s="1">
        <v>220956</v>
      </c>
    </row>
    <row r="57" spans="1:6">
      <c r="A57" s="22" t="s">
        <v>65</v>
      </c>
      <c r="B57" s="12">
        <v>230473</v>
      </c>
      <c r="C57" s="14" t="s">
        <v>68</v>
      </c>
      <c r="D57" s="41" t="s">
        <v>478</v>
      </c>
      <c r="E57" s="41" t="s">
        <v>495</v>
      </c>
      <c r="F57" s="1">
        <v>0</v>
      </c>
    </row>
    <row r="58" spans="1:6">
      <c r="A58" s="22" t="s">
        <v>65</v>
      </c>
      <c r="B58" s="12">
        <v>230478</v>
      </c>
      <c r="C58" s="14" t="s">
        <v>69</v>
      </c>
      <c r="D58" s="41" t="s">
        <v>478</v>
      </c>
      <c r="E58" s="41" t="s">
        <v>495</v>
      </c>
      <c r="F58" s="1">
        <v>10164</v>
      </c>
    </row>
    <row r="59" spans="1:6">
      <c r="A59" s="22" t="s">
        <v>65</v>
      </c>
      <c r="B59" s="12">
        <v>230496</v>
      </c>
      <c r="C59" s="14" t="s">
        <v>70</v>
      </c>
      <c r="D59" s="41" t="s">
        <v>478</v>
      </c>
      <c r="E59" s="41" t="s">
        <v>495</v>
      </c>
      <c r="F59" s="1">
        <v>44640</v>
      </c>
    </row>
    <row r="60" spans="1:6">
      <c r="A60" s="22" t="s">
        <v>65</v>
      </c>
      <c r="B60" s="12">
        <v>230497</v>
      </c>
      <c r="C60" s="14" t="s">
        <v>71</v>
      </c>
      <c r="D60" s="41" t="s">
        <v>478</v>
      </c>
      <c r="E60" s="41" t="s">
        <v>495</v>
      </c>
      <c r="F60" s="1">
        <v>29904</v>
      </c>
    </row>
    <row r="61" spans="1:6">
      <c r="A61" s="22" t="s">
        <v>65</v>
      </c>
      <c r="B61" s="12">
        <v>230498</v>
      </c>
      <c r="C61" s="14" t="s">
        <v>72</v>
      </c>
      <c r="D61" s="41" t="s">
        <v>478</v>
      </c>
      <c r="E61" s="41" t="s">
        <v>495</v>
      </c>
      <c r="F61" s="1">
        <v>516336</v>
      </c>
    </row>
    <row r="62" spans="1:6">
      <c r="A62" s="22" t="s">
        <v>65</v>
      </c>
      <c r="B62" s="12">
        <v>230500</v>
      </c>
      <c r="C62" s="14" t="s">
        <v>73</v>
      </c>
      <c r="D62" s="41" t="s">
        <v>478</v>
      </c>
      <c r="E62" s="41" t="s">
        <v>495</v>
      </c>
      <c r="F62" s="1">
        <v>100272</v>
      </c>
    </row>
    <row r="63" spans="1:6">
      <c r="A63" s="22" t="s">
        <v>65</v>
      </c>
      <c r="B63" s="12">
        <v>230501</v>
      </c>
      <c r="C63" s="14" t="s">
        <v>74</v>
      </c>
      <c r="D63" s="41" t="s">
        <v>478</v>
      </c>
      <c r="E63" s="41" t="s">
        <v>495</v>
      </c>
      <c r="F63" s="1">
        <v>0</v>
      </c>
    </row>
    <row r="64" spans="1:6">
      <c r="A64" s="22" t="s">
        <v>65</v>
      </c>
      <c r="B64" s="12">
        <v>230502</v>
      </c>
      <c r="C64" s="14" t="s">
        <v>75</v>
      </c>
      <c r="D64" s="41" t="s">
        <v>478</v>
      </c>
      <c r="E64" s="41" t="s">
        <v>495</v>
      </c>
      <c r="F64" s="1">
        <v>314352</v>
      </c>
    </row>
    <row r="65" spans="1:6">
      <c r="A65" s="22" t="s">
        <v>65</v>
      </c>
      <c r="B65" s="12">
        <v>230503</v>
      </c>
      <c r="C65" s="14" t="s">
        <v>76</v>
      </c>
      <c r="D65" s="41" t="s">
        <v>478</v>
      </c>
      <c r="E65" s="41" t="s">
        <v>495</v>
      </c>
      <c r="F65" s="1">
        <v>0</v>
      </c>
    </row>
    <row r="66" spans="1:6">
      <c r="A66" s="22" t="s">
        <v>65</v>
      </c>
      <c r="B66" s="12">
        <v>230505</v>
      </c>
      <c r="C66" s="14" t="s">
        <v>77</v>
      </c>
      <c r="D66" s="41" t="s">
        <v>478</v>
      </c>
      <c r="E66" s="41" t="s">
        <v>495</v>
      </c>
      <c r="F66" s="1">
        <v>46296</v>
      </c>
    </row>
    <row r="67" spans="1:6">
      <c r="A67" s="22" t="s">
        <v>65</v>
      </c>
      <c r="B67" s="12">
        <v>230510</v>
      </c>
      <c r="C67" s="14" t="s">
        <v>78</v>
      </c>
      <c r="D67" s="41" t="s">
        <v>478</v>
      </c>
      <c r="E67" s="41" t="s">
        <v>495</v>
      </c>
      <c r="F67" s="1">
        <v>2184132</v>
      </c>
    </row>
    <row r="68" spans="1:6">
      <c r="A68" s="22" t="s">
        <v>65</v>
      </c>
      <c r="B68" s="12">
        <v>230511</v>
      </c>
      <c r="C68" s="14" t="s">
        <v>79</v>
      </c>
      <c r="D68" s="41" t="s">
        <v>478</v>
      </c>
      <c r="E68" s="41" t="s">
        <v>495</v>
      </c>
      <c r="F68" s="1">
        <v>88356</v>
      </c>
    </row>
    <row r="69" spans="1:6">
      <c r="A69" s="22" t="s">
        <v>80</v>
      </c>
      <c r="B69" s="12">
        <v>240512</v>
      </c>
      <c r="C69" s="14" t="s">
        <v>81</v>
      </c>
      <c r="D69" s="41" t="s">
        <v>478</v>
      </c>
      <c r="E69" s="41" t="s">
        <v>495</v>
      </c>
      <c r="F69" s="1">
        <v>4415196</v>
      </c>
    </row>
    <row r="70" spans="1:6">
      <c r="A70" s="22" t="s">
        <v>80</v>
      </c>
      <c r="B70" s="12">
        <v>240515</v>
      </c>
      <c r="C70" s="14" t="s">
        <v>82</v>
      </c>
      <c r="D70" s="41" t="s">
        <v>478</v>
      </c>
      <c r="E70" s="41" t="s">
        <v>495</v>
      </c>
      <c r="F70" s="1">
        <v>0</v>
      </c>
    </row>
    <row r="71" spans="1:6">
      <c r="A71" s="22" t="s">
        <v>80</v>
      </c>
      <c r="B71" s="12">
        <v>240516</v>
      </c>
      <c r="C71" s="14" t="s">
        <v>83</v>
      </c>
      <c r="D71" s="41" t="s">
        <v>478</v>
      </c>
      <c r="E71" s="41" t="s">
        <v>495</v>
      </c>
      <c r="F71" s="1">
        <v>0</v>
      </c>
    </row>
    <row r="72" spans="1:6">
      <c r="A72" s="22" t="s">
        <v>80</v>
      </c>
      <c r="B72" s="12">
        <v>240520</v>
      </c>
      <c r="C72" s="14" t="s">
        <v>84</v>
      </c>
      <c r="D72" s="41" t="s">
        <v>478</v>
      </c>
      <c r="E72" s="41" t="s">
        <v>495</v>
      </c>
      <c r="F72" s="1">
        <v>2964156</v>
      </c>
    </row>
    <row r="73" spans="1:6">
      <c r="A73" s="22" t="s">
        <v>80</v>
      </c>
      <c r="B73" s="12">
        <v>240521</v>
      </c>
      <c r="C73" s="14" t="s">
        <v>85</v>
      </c>
      <c r="D73" s="41" t="s">
        <v>478</v>
      </c>
      <c r="E73" s="41" t="s">
        <v>495</v>
      </c>
      <c r="F73" s="1">
        <v>0</v>
      </c>
    </row>
    <row r="74" spans="1:6">
      <c r="A74" s="22" t="s">
        <v>80</v>
      </c>
      <c r="B74" s="12">
        <v>240523</v>
      </c>
      <c r="C74" s="14" t="s">
        <v>86</v>
      </c>
      <c r="D74" s="41" t="s">
        <v>478</v>
      </c>
      <c r="E74" s="41" t="s">
        <v>495</v>
      </c>
      <c r="F74" s="1">
        <v>5014764</v>
      </c>
    </row>
    <row r="75" spans="1:6">
      <c r="A75" s="22" t="s">
        <v>80</v>
      </c>
      <c r="B75" s="12">
        <v>240528</v>
      </c>
      <c r="C75" s="14" t="s">
        <v>88</v>
      </c>
      <c r="D75" s="41" t="s">
        <v>478</v>
      </c>
      <c r="E75" s="41" t="s">
        <v>495</v>
      </c>
      <c r="F75" s="1">
        <v>0</v>
      </c>
    </row>
    <row r="76" spans="1:6">
      <c r="A76" s="22" t="s">
        <v>80</v>
      </c>
      <c r="B76" s="12">
        <v>240531</v>
      </c>
      <c r="C76" s="14" t="s">
        <v>89</v>
      </c>
      <c r="D76" s="41" t="s">
        <v>478</v>
      </c>
      <c r="E76" s="41" t="s">
        <v>495</v>
      </c>
      <c r="F76" s="1">
        <v>0</v>
      </c>
    </row>
    <row r="77" spans="1:6">
      <c r="A77" s="22" t="s">
        <v>80</v>
      </c>
      <c r="B77" s="12">
        <v>240532</v>
      </c>
      <c r="C77" s="14" t="s">
        <v>90</v>
      </c>
      <c r="D77" s="41" t="s">
        <v>478</v>
      </c>
      <c r="E77" s="41" t="s">
        <v>495</v>
      </c>
      <c r="F77" s="1">
        <v>48672</v>
      </c>
    </row>
    <row r="78" spans="1:6">
      <c r="A78" s="22" t="s">
        <v>80</v>
      </c>
      <c r="B78" s="12">
        <v>240536</v>
      </c>
      <c r="C78" s="14" t="s">
        <v>91</v>
      </c>
      <c r="D78" s="41" t="s">
        <v>478</v>
      </c>
      <c r="E78" s="41" t="s">
        <v>495</v>
      </c>
      <c r="F78" s="1">
        <v>2201664</v>
      </c>
    </row>
    <row r="79" spans="1:6">
      <c r="A79" s="22" t="s">
        <v>80</v>
      </c>
      <c r="B79" s="12">
        <v>240538</v>
      </c>
      <c r="C79" s="14" t="s">
        <v>92</v>
      </c>
      <c r="D79" s="41" t="s">
        <v>478</v>
      </c>
      <c r="E79" s="41" t="s">
        <v>495</v>
      </c>
      <c r="F79" s="1">
        <v>1309260</v>
      </c>
    </row>
    <row r="80" spans="1:6">
      <c r="A80" s="22" t="s">
        <v>80</v>
      </c>
      <c r="B80" s="12">
        <v>240539</v>
      </c>
      <c r="C80" s="14" t="s">
        <v>93</v>
      </c>
      <c r="D80" s="41" t="s">
        <v>478</v>
      </c>
      <c r="E80" s="41" t="s">
        <v>495</v>
      </c>
      <c r="F80" s="1">
        <v>637308</v>
      </c>
    </row>
    <row r="81" spans="1:6">
      <c r="A81" s="22" t="s">
        <v>80</v>
      </c>
      <c r="B81" s="12">
        <v>240541</v>
      </c>
      <c r="C81" s="14" t="s">
        <v>94</v>
      </c>
      <c r="D81" s="41" t="s">
        <v>478</v>
      </c>
      <c r="E81" s="41" t="s">
        <v>495</v>
      </c>
      <c r="F81" s="1">
        <v>0</v>
      </c>
    </row>
    <row r="82" spans="1:6">
      <c r="A82" s="22" t="s">
        <v>80</v>
      </c>
      <c r="B82" s="12">
        <v>240542</v>
      </c>
      <c r="C82" s="14" t="s">
        <v>95</v>
      </c>
      <c r="D82" s="41" t="s">
        <v>478</v>
      </c>
      <c r="E82" s="41" t="s">
        <v>495</v>
      </c>
      <c r="F82" s="1">
        <v>0</v>
      </c>
    </row>
    <row r="83" spans="1:6">
      <c r="A83" s="22" t="s">
        <v>80</v>
      </c>
      <c r="B83" s="12">
        <v>240546</v>
      </c>
      <c r="C83" s="14" t="s">
        <v>96</v>
      </c>
      <c r="D83" s="41" t="s">
        <v>478</v>
      </c>
      <c r="E83" s="41" t="s">
        <v>495</v>
      </c>
      <c r="F83" s="1">
        <v>0</v>
      </c>
    </row>
    <row r="84" spans="1:6">
      <c r="A84" s="22" t="s">
        <v>97</v>
      </c>
      <c r="B84" s="12">
        <v>250285</v>
      </c>
      <c r="C84" s="14" t="s">
        <v>98</v>
      </c>
      <c r="D84" s="41" t="s">
        <v>478</v>
      </c>
      <c r="E84" s="41" t="s">
        <v>495</v>
      </c>
      <c r="F84" s="1">
        <v>44892</v>
      </c>
    </row>
    <row r="85" spans="1:6">
      <c r="A85" s="22" t="s">
        <v>97</v>
      </c>
      <c r="B85" s="12">
        <v>250290</v>
      </c>
      <c r="C85" s="14" t="s">
        <v>99</v>
      </c>
      <c r="D85" s="41" t="s">
        <v>478</v>
      </c>
      <c r="E85" s="41" t="s">
        <v>495</v>
      </c>
      <c r="F85" s="1">
        <v>2419044</v>
      </c>
    </row>
    <row r="86" spans="1:6">
      <c r="A86" s="22" t="s">
        <v>97</v>
      </c>
      <c r="B86" s="12">
        <v>250295</v>
      </c>
      <c r="C86" s="14" t="s">
        <v>100</v>
      </c>
      <c r="D86" s="41" t="s">
        <v>478</v>
      </c>
      <c r="E86" s="41" t="s">
        <v>495</v>
      </c>
      <c r="F86" s="1">
        <v>426372</v>
      </c>
    </row>
    <row r="87" spans="1:6">
      <c r="A87" s="22" t="s">
        <v>97</v>
      </c>
      <c r="B87" s="12">
        <v>250299</v>
      </c>
      <c r="C87" s="14" t="s">
        <v>101</v>
      </c>
      <c r="D87" s="41" t="s">
        <v>478</v>
      </c>
      <c r="E87" s="41" t="s">
        <v>495</v>
      </c>
      <c r="F87" s="1">
        <v>62232</v>
      </c>
    </row>
    <row r="88" spans="1:6">
      <c r="A88" s="22" t="s">
        <v>97</v>
      </c>
      <c r="B88" s="12">
        <v>250305</v>
      </c>
      <c r="C88" s="14" t="s">
        <v>102</v>
      </c>
      <c r="D88" s="41" t="s">
        <v>478</v>
      </c>
      <c r="E88" s="41" t="s">
        <v>495</v>
      </c>
      <c r="F88" s="1">
        <v>1690296</v>
      </c>
    </row>
    <row r="89" spans="1:6">
      <c r="A89" s="22" t="s">
        <v>97</v>
      </c>
      <c r="B89" s="12">
        <v>250307</v>
      </c>
      <c r="C89" s="14" t="s">
        <v>103</v>
      </c>
      <c r="D89" s="41" t="s">
        <v>478</v>
      </c>
      <c r="E89" s="41" t="s">
        <v>495</v>
      </c>
      <c r="F89" s="1">
        <v>205044</v>
      </c>
    </row>
    <row r="90" spans="1:6">
      <c r="A90" s="22" t="s">
        <v>97</v>
      </c>
      <c r="B90" s="12">
        <v>250308</v>
      </c>
      <c r="C90" s="14" t="s">
        <v>45</v>
      </c>
      <c r="D90" s="41" t="s">
        <v>478</v>
      </c>
      <c r="E90" s="41" t="s">
        <v>495</v>
      </c>
      <c r="F90" s="1">
        <v>1794216</v>
      </c>
    </row>
    <row r="91" spans="1:6">
      <c r="A91" s="22" t="s">
        <v>97</v>
      </c>
      <c r="B91" s="12">
        <v>250315</v>
      </c>
      <c r="C91" s="14" t="s">
        <v>104</v>
      </c>
      <c r="D91" s="41" t="s">
        <v>478</v>
      </c>
      <c r="E91" s="41" t="s">
        <v>495</v>
      </c>
      <c r="F91" s="1">
        <v>658356</v>
      </c>
    </row>
    <row r="92" spans="1:6">
      <c r="A92" s="22" t="s">
        <v>97</v>
      </c>
      <c r="B92" s="12">
        <v>250316</v>
      </c>
      <c r="C92" s="14" t="s">
        <v>105</v>
      </c>
      <c r="D92" s="41" t="s">
        <v>478</v>
      </c>
      <c r="E92" s="41" t="s">
        <v>495</v>
      </c>
      <c r="F92" s="1">
        <v>364644</v>
      </c>
    </row>
    <row r="93" spans="1:6">
      <c r="A93" s="22" t="s">
        <v>106</v>
      </c>
      <c r="B93" s="12">
        <v>260396</v>
      </c>
      <c r="C93" s="14" t="s">
        <v>107</v>
      </c>
      <c r="D93" s="41" t="s">
        <v>478</v>
      </c>
      <c r="E93" s="41" t="s">
        <v>495</v>
      </c>
      <c r="F93" s="1">
        <v>1678704</v>
      </c>
    </row>
    <row r="94" spans="1:6">
      <c r="A94" s="22" t="s">
        <v>106</v>
      </c>
      <c r="B94" s="12">
        <v>260398</v>
      </c>
      <c r="C94" s="14" t="s">
        <v>108</v>
      </c>
      <c r="D94" s="41" t="s">
        <v>478</v>
      </c>
      <c r="E94" s="41" t="s">
        <v>495</v>
      </c>
      <c r="F94" s="1">
        <v>27264</v>
      </c>
    </row>
    <row r="95" spans="1:6">
      <c r="A95" s="22" t="s">
        <v>106</v>
      </c>
      <c r="B95" s="12">
        <v>260401</v>
      </c>
      <c r="C95" s="14" t="s">
        <v>109</v>
      </c>
      <c r="D95" s="41" t="s">
        <v>478</v>
      </c>
      <c r="E95" s="41" t="s">
        <v>495</v>
      </c>
      <c r="F95" s="1">
        <v>1997052</v>
      </c>
    </row>
    <row r="96" spans="1:6">
      <c r="A96" s="22" t="s">
        <v>106</v>
      </c>
      <c r="B96" s="12">
        <v>260406</v>
      </c>
      <c r="C96" s="14" t="s">
        <v>110</v>
      </c>
      <c r="D96" s="41" t="s">
        <v>478</v>
      </c>
      <c r="E96" s="41" t="s">
        <v>495</v>
      </c>
      <c r="F96" s="1">
        <v>2425824</v>
      </c>
    </row>
    <row r="97" spans="1:6">
      <c r="A97" s="22" t="s">
        <v>106</v>
      </c>
      <c r="B97" s="12">
        <v>260408</v>
      </c>
      <c r="C97" s="14" t="s">
        <v>111</v>
      </c>
      <c r="D97" s="41" t="s">
        <v>478</v>
      </c>
      <c r="E97" s="41" t="s">
        <v>495</v>
      </c>
      <c r="F97" s="1">
        <v>18804</v>
      </c>
    </row>
    <row r="98" spans="1:6">
      <c r="A98" s="22" t="s">
        <v>106</v>
      </c>
      <c r="B98" s="12">
        <v>260413</v>
      </c>
      <c r="C98" s="14" t="s">
        <v>112</v>
      </c>
      <c r="D98" s="41" t="s">
        <v>478</v>
      </c>
      <c r="E98" s="41" t="s">
        <v>495</v>
      </c>
      <c r="F98" s="1">
        <v>2001900</v>
      </c>
    </row>
    <row r="99" spans="1:6">
      <c r="A99" s="22" t="s">
        <v>106</v>
      </c>
      <c r="B99" s="12">
        <v>260414</v>
      </c>
      <c r="C99" s="14" t="s">
        <v>113</v>
      </c>
      <c r="D99" s="41" t="s">
        <v>478</v>
      </c>
      <c r="E99" s="41" t="s">
        <v>495</v>
      </c>
      <c r="F99" s="1">
        <v>2006184</v>
      </c>
    </row>
    <row r="100" spans="1:6">
      <c r="A100" s="22" t="s">
        <v>106</v>
      </c>
      <c r="B100" s="12">
        <v>260415</v>
      </c>
      <c r="C100" s="14" t="s">
        <v>114</v>
      </c>
      <c r="D100" s="41" t="s">
        <v>478</v>
      </c>
      <c r="E100" s="41" t="s">
        <v>495</v>
      </c>
      <c r="F100" s="1">
        <v>2147448</v>
      </c>
    </row>
    <row r="101" spans="1:6">
      <c r="A101" s="22" t="s">
        <v>106</v>
      </c>
      <c r="B101" s="12">
        <v>260418</v>
      </c>
      <c r="C101" s="14" t="s">
        <v>115</v>
      </c>
      <c r="D101" s="41" t="s">
        <v>478</v>
      </c>
      <c r="E101" s="41" t="s">
        <v>495</v>
      </c>
      <c r="F101" s="1">
        <v>7018764</v>
      </c>
    </row>
    <row r="102" spans="1:6">
      <c r="A102" s="22" t="s">
        <v>106</v>
      </c>
      <c r="B102" s="12">
        <v>260419</v>
      </c>
      <c r="C102" s="14" t="s">
        <v>116</v>
      </c>
      <c r="D102" s="41" t="s">
        <v>478</v>
      </c>
      <c r="E102" s="41" t="s">
        <v>495</v>
      </c>
      <c r="F102" s="1">
        <v>1513092</v>
      </c>
    </row>
    <row r="103" spans="1:6">
      <c r="A103" s="22" t="s">
        <v>106</v>
      </c>
      <c r="B103" s="12">
        <v>260421</v>
      </c>
      <c r="C103" s="14" t="s">
        <v>117</v>
      </c>
      <c r="D103" s="41" t="s">
        <v>478</v>
      </c>
      <c r="E103" s="41" t="s">
        <v>495</v>
      </c>
      <c r="F103" s="1">
        <v>2655012</v>
      </c>
    </row>
    <row r="104" spans="1:6">
      <c r="A104" s="22" t="s">
        <v>118</v>
      </c>
      <c r="B104" s="12">
        <v>270428</v>
      </c>
      <c r="C104" s="14" t="s">
        <v>119</v>
      </c>
      <c r="D104" s="41" t="s">
        <v>478</v>
      </c>
      <c r="E104" s="41" t="s">
        <v>495</v>
      </c>
      <c r="F104" s="1">
        <v>31740</v>
      </c>
    </row>
    <row r="105" spans="1:6">
      <c r="A105" s="22" t="s">
        <v>118</v>
      </c>
      <c r="B105" s="12">
        <v>270429</v>
      </c>
      <c r="C105" s="14" t="s">
        <v>120</v>
      </c>
      <c r="D105" s="41" t="s">
        <v>478</v>
      </c>
      <c r="E105" s="41" t="s">
        <v>495</v>
      </c>
      <c r="F105" s="1">
        <v>0</v>
      </c>
    </row>
    <row r="106" spans="1:6">
      <c r="A106" s="22" t="s">
        <v>118</v>
      </c>
      <c r="B106" s="12">
        <v>270432</v>
      </c>
      <c r="C106" s="14" t="s">
        <v>121</v>
      </c>
      <c r="D106" s="41" t="s">
        <v>478</v>
      </c>
      <c r="E106" s="41" t="s">
        <v>495</v>
      </c>
      <c r="F106" s="1">
        <v>577140</v>
      </c>
    </row>
    <row r="107" spans="1:6">
      <c r="A107" s="22" t="s">
        <v>118</v>
      </c>
      <c r="B107" s="12">
        <v>270433</v>
      </c>
      <c r="C107" s="14" t="s">
        <v>122</v>
      </c>
      <c r="D107" s="41" t="s">
        <v>478</v>
      </c>
      <c r="E107" s="41" t="s">
        <v>495</v>
      </c>
      <c r="F107" s="1">
        <v>815016</v>
      </c>
    </row>
    <row r="108" spans="1:6">
      <c r="A108" s="22" t="s">
        <v>118</v>
      </c>
      <c r="B108" s="12">
        <v>270435</v>
      </c>
      <c r="C108" s="14" t="s">
        <v>123</v>
      </c>
      <c r="D108" s="41" t="s">
        <v>478</v>
      </c>
      <c r="E108" s="41" t="s">
        <v>495</v>
      </c>
      <c r="F108" s="1">
        <v>277728</v>
      </c>
    </row>
    <row r="109" spans="1:6">
      <c r="A109" s="22" t="s">
        <v>118</v>
      </c>
      <c r="B109" s="12">
        <v>270438</v>
      </c>
      <c r="C109" s="14" t="s">
        <v>124</v>
      </c>
      <c r="D109" s="41" t="s">
        <v>478</v>
      </c>
      <c r="E109" s="41" t="s">
        <v>495</v>
      </c>
      <c r="F109" s="1">
        <v>225732</v>
      </c>
    </row>
    <row r="110" spans="1:6">
      <c r="A110" s="22" t="s">
        <v>118</v>
      </c>
      <c r="B110" s="12">
        <v>270441</v>
      </c>
      <c r="C110" s="14" t="s">
        <v>125</v>
      </c>
      <c r="D110" s="41" t="s">
        <v>478</v>
      </c>
      <c r="E110" s="41" t="s">
        <v>495</v>
      </c>
      <c r="F110" s="1">
        <v>1028868</v>
      </c>
    </row>
    <row r="111" spans="1:6">
      <c r="A111" s="22" t="s">
        <v>126</v>
      </c>
      <c r="B111" s="12">
        <v>280457</v>
      </c>
      <c r="C111" s="14" t="s">
        <v>127</v>
      </c>
      <c r="D111" s="41" t="s">
        <v>478</v>
      </c>
      <c r="E111" s="41" t="s">
        <v>495</v>
      </c>
      <c r="F111" s="1">
        <v>0</v>
      </c>
    </row>
    <row r="112" spans="1:6">
      <c r="A112" s="22" t="s">
        <v>126</v>
      </c>
      <c r="B112" s="12">
        <v>280461</v>
      </c>
      <c r="C112" s="14" t="s">
        <v>128</v>
      </c>
      <c r="D112" s="41" t="s">
        <v>478</v>
      </c>
      <c r="E112" s="41" t="s">
        <v>495</v>
      </c>
      <c r="F112" s="1">
        <v>425100</v>
      </c>
    </row>
    <row r="113" spans="1:7">
      <c r="A113" s="22" t="s">
        <v>126</v>
      </c>
      <c r="B113" s="12">
        <v>280466</v>
      </c>
      <c r="C113" s="14" t="s">
        <v>129</v>
      </c>
      <c r="D113" s="41" t="s">
        <v>478</v>
      </c>
      <c r="E113" s="41" t="s">
        <v>495</v>
      </c>
      <c r="F113" s="1">
        <v>330336</v>
      </c>
      <c r="G113" s="3"/>
    </row>
    <row r="114" spans="1:7">
      <c r="A114" s="22" t="s">
        <v>131</v>
      </c>
      <c r="B114" s="12">
        <v>290280</v>
      </c>
      <c r="C114" s="14" t="s">
        <v>132</v>
      </c>
      <c r="D114" s="41" t="s">
        <v>478</v>
      </c>
      <c r="E114" s="41" t="s">
        <v>495</v>
      </c>
      <c r="F114" s="1">
        <v>0</v>
      </c>
    </row>
    <row r="115" spans="1:7">
      <c r="A115" s="22" t="s">
        <v>131</v>
      </c>
      <c r="B115" s="12">
        <v>290553</v>
      </c>
      <c r="C115" s="14" t="s">
        <v>133</v>
      </c>
      <c r="D115" s="41" t="s">
        <v>478</v>
      </c>
      <c r="E115" s="41" t="s">
        <v>495</v>
      </c>
      <c r="F115" s="1">
        <v>1630620</v>
      </c>
    </row>
    <row r="116" spans="1:7">
      <c r="A116" s="22" t="s">
        <v>131</v>
      </c>
      <c r="B116" s="12">
        <v>290554</v>
      </c>
      <c r="C116" s="14" t="s">
        <v>134</v>
      </c>
      <c r="D116" s="41" t="s">
        <v>478</v>
      </c>
      <c r="E116" s="41" t="s">
        <v>495</v>
      </c>
      <c r="F116" s="1">
        <v>492744</v>
      </c>
    </row>
    <row r="117" spans="1:7">
      <c r="A117" s="22" t="s">
        <v>131</v>
      </c>
      <c r="B117" s="12">
        <v>290570</v>
      </c>
      <c r="C117" s="14" t="s">
        <v>135</v>
      </c>
      <c r="D117" s="41" t="s">
        <v>478</v>
      </c>
      <c r="E117" s="41" t="s">
        <v>495</v>
      </c>
      <c r="F117" s="1">
        <v>210180</v>
      </c>
    </row>
    <row r="118" spans="1:7">
      <c r="A118" s="22" t="s">
        <v>131</v>
      </c>
      <c r="B118" s="12">
        <v>290573</v>
      </c>
      <c r="C118" s="14" t="s">
        <v>136</v>
      </c>
      <c r="D118" s="41" t="s">
        <v>478</v>
      </c>
      <c r="E118" s="41" t="s">
        <v>495</v>
      </c>
      <c r="F118" s="1">
        <v>3609372</v>
      </c>
    </row>
    <row r="119" spans="1:7">
      <c r="A119" s="22" t="s">
        <v>131</v>
      </c>
      <c r="B119" s="12">
        <v>290579</v>
      </c>
      <c r="C119" s="14" t="s">
        <v>137</v>
      </c>
      <c r="D119" s="41" t="s">
        <v>478</v>
      </c>
      <c r="E119" s="41" t="s">
        <v>495</v>
      </c>
      <c r="F119" s="1">
        <v>3682908</v>
      </c>
    </row>
    <row r="120" spans="1:7">
      <c r="A120" s="22" t="s">
        <v>131</v>
      </c>
      <c r="B120" s="12">
        <v>290581</v>
      </c>
      <c r="C120" s="14" t="s">
        <v>138</v>
      </c>
      <c r="D120" s="41" t="s">
        <v>478</v>
      </c>
      <c r="E120" s="41" t="s">
        <v>495</v>
      </c>
      <c r="F120" s="1">
        <v>812364</v>
      </c>
    </row>
    <row r="121" spans="1:7">
      <c r="A121" s="22" t="s">
        <v>131</v>
      </c>
      <c r="B121" s="12">
        <v>290598</v>
      </c>
      <c r="C121" s="14" t="s">
        <v>139</v>
      </c>
      <c r="D121" s="41" t="s">
        <v>478</v>
      </c>
      <c r="E121" s="41" t="s">
        <v>495</v>
      </c>
      <c r="F121" s="1">
        <v>198372</v>
      </c>
    </row>
    <row r="122" spans="1:7">
      <c r="A122" s="22" t="s">
        <v>140</v>
      </c>
      <c r="B122" s="12">
        <v>300586</v>
      </c>
      <c r="C122" s="14" t="s">
        <v>141</v>
      </c>
      <c r="D122" s="41" t="s">
        <v>478</v>
      </c>
      <c r="E122" s="41" t="s">
        <v>495</v>
      </c>
      <c r="F122" s="1">
        <v>30372</v>
      </c>
    </row>
    <row r="123" spans="1:7">
      <c r="A123" s="22" t="s">
        <v>140</v>
      </c>
      <c r="B123" s="12">
        <v>300588</v>
      </c>
      <c r="C123" s="14" t="s">
        <v>142</v>
      </c>
      <c r="D123" s="41" t="s">
        <v>478</v>
      </c>
      <c r="E123" s="41" t="s">
        <v>495</v>
      </c>
      <c r="F123" s="1">
        <v>40200</v>
      </c>
    </row>
    <row r="124" spans="1:7">
      <c r="A124" s="22" t="s">
        <v>140</v>
      </c>
      <c r="B124" s="12">
        <v>300589</v>
      </c>
      <c r="C124" s="14" t="s">
        <v>143</v>
      </c>
      <c r="D124" s="41" t="s">
        <v>478</v>
      </c>
      <c r="E124" s="41" t="s">
        <v>495</v>
      </c>
      <c r="F124" s="1">
        <v>61272</v>
      </c>
    </row>
    <row r="125" spans="1:7">
      <c r="A125" s="22" t="s">
        <v>140</v>
      </c>
      <c r="B125" s="12">
        <v>300590</v>
      </c>
      <c r="C125" s="14" t="s">
        <v>144</v>
      </c>
      <c r="D125" s="41" t="s">
        <v>478</v>
      </c>
      <c r="E125" s="41" t="s">
        <v>495</v>
      </c>
      <c r="F125" s="1">
        <v>203100</v>
      </c>
    </row>
    <row r="126" spans="1:7">
      <c r="A126" s="22" t="s">
        <v>140</v>
      </c>
      <c r="B126" s="12">
        <v>300594</v>
      </c>
      <c r="C126" s="14" t="s">
        <v>145</v>
      </c>
      <c r="D126" s="41" t="s">
        <v>478</v>
      </c>
      <c r="E126" s="41" t="s">
        <v>495</v>
      </c>
      <c r="F126" s="1">
        <v>0</v>
      </c>
    </row>
    <row r="127" spans="1:7">
      <c r="A127" s="22" t="s">
        <v>140</v>
      </c>
      <c r="B127" s="12">
        <v>300598</v>
      </c>
      <c r="C127" s="14" t="s">
        <v>146</v>
      </c>
      <c r="D127" s="41" t="s">
        <v>478</v>
      </c>
      <c r="E127" s="41" t="s">
        <v>495</v>
      </c>
      <c r="F127" s="1">
        <v>236568</v>
      </c>
    </row>
    <row r="128" spans="1:7">
      <c r="A128" s="22" t="s">
        <v>140</v>
      </c>
      <c r="B128" s="12">
        <v>300606</v>
      </c>
      <c r="C128" s="14" t="s">
        <v>147</v>
      </c>
      <c r="D128" s="41" t="s">
        <v>478</v>
      </c>
      <c r="E128" s="41" t="s">
        <v>495</v>
      </c>
      <c r="F128" s="1">
        <v>4716</v>
      </c>
    </row>
    <row r="129" spans="1:6">
      <c r="A129" s="22" t="s">
        <v>140</v>
      </c>
      <c r="B129" s="12">
        <v>300609</v>
      </c>
      <c r="C129" s="14" t="s">
        <v>148</v>
      </c>
      <c r="D129" s="41" t="s">
        <v>478</v>
      </c>
      <c r="E129" s="41" t="s">
        <v>495</v>
      </c>
      <c r="F129" s="1">
        <v>14832</v>
      </c>
    </row>
    <row r="130" spans="1:6">
      <c r="A130" s="22" t="s">
        <v>140</v>
      </c>
      <c r="B130" s="12">
        <v>300612</v>
      </c>
      <c r="C130" s="14" t="s">
        <v>149</v>
      </c>
      <c r="D130" s="41" t="s">
        <v>478</v>
      </c>
      <c r="E130" s="41" t="s">
        <v>495</v>
      </c>
      <c r="F130" s="1">
        <v>126600</v>
      </c>
    </row>
    <row r="131" spans="1:6">
      <c r="A131" s="22" t="s">
        <v>140</v>
      </c>
      <c r="B131" s="12">
        <v>300614</v>
      </c>
      <c r="C131" s="14" t="s">
        <v>150</v>
      </c>
      <c r="D131" s="41" t="s">
        <v>478</v>
      </c>
      <c r="E131" s="41" t="s">
        <v>495</v>
      </c>
      <c r="F131" s="1">
        <v>50676</v>
      </c>
    </row>
    <row r="132" spans="1:6">
      <c r="A132" s="22" t="s">
        <v>140</v>
      </c>
      <c r="B132" s="12">
        <v>300619</v>
      </c>
      <c r="C132" s="14" t="s">
        <v>151</v>
      </c>
      <c r="D132" s="41" t="s">
        <v>478</v>
      </c>
      <c r="E132" s="41" t="s">
        <v>495</v>
      </c>
      <c r="F132" s="1">
        <v>12984</v>
      </c>
    </row>
    <row r="133" spans="1:6">
      <c r="A133" s="22" t="s">
        <v>140</v>
      </c>
      <c r="B133" s="12">
        <v>300625</v>
      </c>
      <c r="C133" s="14" t="s">
        <v>152</v>
      </c>
      <c r="D133" s="41" t="s">
        <v>478</v>
      </c>
      <c r="E133" s="41" t="s">
        <v>495</v>
      </c>
      <c r="F133" s="1">
        <v>1932</v>
      </c>
    </row>
    <row r="134" spans="1:6">
      <c r="A134" s="22" t="s">
        <v>140</v>
      </c>
      <c r="B134" s="12">
        <v>300634</v>
      </c>
      <c r="C134" s="14" t="s">
        <v>153</v>
      </c>
      <c r="D134" s="41" t="s">
        <v>478</v>
      </c>
      <c r="E134" s="41" t="s">
        <v>495</v>
      </c>
      <c r="F134" s="1">
        <v>396276</v>
      </c>
    </row>
    <row r="135" spans="1:6">
      <c r="A135" s="22" t="s">
        <v>140</v>
      </c>
      <c r="B135" s="12">
        <v>300650</v>
      </c>
      <c r="C135" s="14" t="s">
        <v>154</v>
      </c>
      <c r="D135" s="41" t="s">
        <v>478</v>
      </c>
      <c r="E135" s="41" t="s">
        <v>495</v>
      </c>
      <c r="F135" s="1">
        <v>75288</v>
      </c>
    </row>
    <row r="136" spans="1:6">
      <c r="A136" s="22" t="s">
        <v>140</v>
      </c>
      <c r="B136" s="12">
        <v>300656</v>
      </c>
      <c r="C136" s="14" t="s">
        <v>155</v>
      </c>
      <c r="D136" s="41" t="s">
        <v>478</v>
      </c>
      <c r="E136" s="41" t="s">
        <v>495</v>
      </c>
      <c r="F136" s="1">
        <v>50544</v>
      </c>
    </row>
    <row r="137" spans="1:6">
      <c r="A137" s="22" t="s">
        <v>140</v>
      </c>
      <c r="B137" s="12">
        <v>300663</v>
      </c>
      <c r="C137" s="14" t="s">
        <v>156</v>
      </c>
      <c r="D137" s="41" t="s">
        <v>478</v>
      </c>
      <c r="E137" s="41" t="s">
        <v>495</v>
      </c>
      <c r="F137" s="1">
        <v>39468</v>
      </c>
    </row>
    <row r="138" spans="1:6">
      <c r="A138" s="22" t="s">
        <v>157</v>
      </c>
      <c r="B138" s="12">
        <v>310669</v>
      </c>
      <c r="C138" s="14" t="s">
        <v>158</v>
      </c>
      <c r="D138" s="41" t="s">
        <v>478</v>
      </c>
      <c r="E138" s="41" t="s">
        <v>495</v>
      </c>
      <c r="F138" s="1">
        <v>0</v>
      </c>
    </row>
    <row r="139" spans="1:6">
      <c r="A139" s="22" t="s">
        <v>157</v>
      </c>
      <c r="B139" s="12">
        <v>310678</v>
      </c>
      <c r="C139" s="14" t="s">
        <v>159</v>
      </c>
      <c r="D139" s="41" t="s">
        <v>478</v>
      </c>
      <c r="E139" s="41" t="s">
        <v>495</v>
      </c>
      <c r="F139" s="1">
        <v>36084</v>
      </c>
    </row>
    <row r="140" spans="1:6">
      <c r="A140" s="22" t="s">
        <v>157</v>
      </c>
      <c r="B140" s="12">
        <v>310679</v>
      </c>
      <c r="C140" s="14" t="s">
        <v>160</v>
      </c>
      <c r="D140" s="41" t="s">
        <v>478</v>
      </c>
      <c r="E140" s="41" t="s">
        <v>495</v>
      </c>
      <c r="F140" s="1">
        <v>145212</v>
      </c>
    </row>
    <row r="141" spans="1:6">
      <c r="A141" s="22" t="s">
        <v>157</v>
      </c>
      <c r="B141" s="12">
        <v>310688</v>
      </c>
      <c r="C141" s="14" t="s">
        <v>161</v>
      </c>
      <c r="D141" s="41" t="s">
        <v>478</v>
      </c>
      <c r="E141" s="41" t="s">
        <v>495</v>
      </c>
      <c r="F141" s="1">
        <v>54804</v>
      </c>
    </row>
    <row r="142" spans="1:6">
      <c r="A142" s="22" t="s">
        <v>157</v>
      </c>
      <c r="B142" s="12">
        <v>310691</v>
      </c>
      <c r="C142" s="14" t="s">
        <v>162</v>
      </c>
      <c r="D142" s="41" t="s">
        <v>478</v>
      </c>
      <c r="E142" s="41" t="s">
        <v>495</v>
      </c>
      <c r="F142" s="1">
        <v>400020</v>
      </c>
    </row>
    <row r="143" spans="1:6">
      <c r="A143" s="22" t="s">
        <v>157</v>
      </c>
      <c r="B143" s="12">
        <v>310692</v>
      </c>
      <c r="C143" s="14" t="s">
        <v>163</v>
      </c>
      <c r="D143" s="41" t="s">
        <v>478</v>
      </c>
      <c r="E143" s="41" t="s">
        <v>495</v>
      </c>
      <c r="F143" s="1">
        <v>0</v>
      </c>
    </row>
    <row r="144" spans="1:6">
      <c r="A144" s="22" t="s">
        <v>157</v>
      </c>
      <c r="B144" s="12">
        <v>310704</v>
      </c>
      <c r="C144" s="14" t="s">
        <v>164</v>
      </c>
      <c r="D144" s="41" t="s">
        <v>478</v>
      </c>
      <c r="E144" s="41" t="s">
        <v>495</v>
      </c>
      <c r="F144" s="1">
        <v>1356816</v>
      </c>
    </row>
    <row r="145" spans="1:6">
      <c r="A145" s="22" t="s">
        <v>157</v>
      </c>
      <c r="B145" s="12">
        <v>310708</v>
      </c>
      <c r="C145" s="14" t="s">
        <v>165</v>
      </c>
      <c r="D145" s="41" t="s">
        <v>478</v>
      </c>
      <c r="E145" s="41" t="s">
        <v>495</v>
      </c>
      <c r="F145" s="1">
        <v>246240</v>
      </c>
    </row>
    <row r="146" spans="1:6">
      <c r="A146" s="22" t="s">
        <v>157</v>
      </c>
      <c r="B146" s="12">
        <v>310714</v>
      </c>
      <c r="C146" s="14" t="s">
        <v>166</v>
      </c>
      <c r="D146" s="41" t="s">
        <v>478</v>
      </c>
      <c r="E146" s="41" t="s">
        <v>495</v>
      </c>
      <c r="F146" s="1">
        <v>159924</v>
      </c>
    </row>
    <row r="147" spans="1:6">
      <c r="A147" s="22" t="s">
        <v>157</v>
      </c>
      <c r="B147" s="12">
        <v>310721</v>
      </c>
      <c r="C147" s="14" t="s">
        <v>167</v>
      </c>
      <c r="D147" s="41" t="s">
        <v>478</v>
      </c>
      <c r="E147" s="41" t="s">
        <v>495</v>
      </c>
      <c r="F147" s="1">
        <v>863736</v>
      </c>
    </row>
    <row r="148" spans="1:6">
      <c r="A148" s="22" t="s">
        <v>157</v>
      </c>
      <c r="B148" s="12">
        <v>310728</v>
      </c>
      <c r="C148" s="14" t="s">
        <v>168</v>
      </c>
      <c r="D148" s="41" t="s">
        <v>478</v>
      </c>
      <c r="E148" s="41" t="s">
        <v>495</v>
      </c>
      <c r="F148" s="1">
        <v>24552</v>
      </c>
    </row>
    <row r="149" spans="1:6">
      <c r="A149" s="22" t="s">
        <v>157</v>
      </c>
      <c r="B149" s="12">
        <v>310734</v>
      </c>
      <c r="C149" s="14" t="s">
        <v>169</v>
      </c>
      <c r="D149" s="41" t="s">
        <v>478</v>
      </c>
      <c r="E149" s="41" t="s">
        <v>495</v>
      </c>
      <c r="F149" s="1">
        <v>101076</v>
      </c>
    </row>
    <row r="150" spans="1:6">
      <c r="A150" s="22" t="s">
        <v>157</v>
      </c>
      <c r="B150" s="12">
        <v>310737</v>
      </c>
      <c r="C150" s="14" t="s">
        <v>170</v>
      </c>
      <c r="D150" s="41" t="s">
        <v>478</v>
      </c>
      <c r="E150" s="41" t="s">
        <v>495</v>
      </c>
      <c r="F150" s="1">
        <v>37512</v>
      </c>
    </row>
    <row r="151" spans="1:6">
      <c r="A151" s="22" t="s">
        <v>157</v>
      </c>
      <c r="B151" s="12">
        <v>310777</v>
      </c>
      <c r="C151" s="14" t="s">
        <v>171</v>
      </c>
      <c r="D151" s="41" t="s">
        <v>478</v>
      </c>
      <c r="E151" s="41" t="s">
        <v>495</v>
      </c>
      <c r="F151" s="1">
        <v>0</v>
      </c>
    </row>
    <row r="152" spans="1:6">
      <c r="A152" s="22" t="s">
        <v>172</v>
      </c>
      <c r="B152" s="12">
        <v>320751</v>
      </c>
      <c r="C152" s="14" t="s">
        <v>173</v>
      </c>
      <c r="D152" s="41" t="s">
        <v>478</v>
      </c>
      <c r="E152" s="41" t="s">
        <v>495</v>
      </c>
      <c r="F152" s="1">
        <v>67152</v>
      </c>
    </row>
    <row r="153" spans="1:6">
      <c r="A153" s="22" t="s">
        <v>172</v>
      </c>
      <c r="B153" s="12">
        <v>320753</v>
      </c>
      <c r="C153" s="14" t="s">
        <v>174</v>
      </c>
      <c r="D153" s="41" t="s">
        <v>478</v>
      </c>
      <c r="E153" s="41" t="s">
        <v>495</v>
      </c>
      <c r="F153" s="1">
        <v>2222292</v>
      </c>
    </row>
    <row r="154" spans="1:6">
      <c r="A154" s="22" t="s">
        <v>172</v>
      </c>
      <c r="B154" s="12">
        <v>320756</v>
      </c>
      <c r="C154" s="14" t="s">
        <v>175</v>
      </c>
      <c r="D154" s="41" t="s">
        <v>478</v>
      </c>
      <c r="E154" s="41" t="s">
        <v>495</v>
      </c>
      <c r="F154" s="1">
        <v>58632</v>
      </c>
    </row>
    <row r="155" spans="1:6">
      <c r="A155" s="22" t="s">
        <v>172</v>
      </c>
      <c r="B155" s="12">
        <v>320759</v>
      </c>
      <c r="C155" s="14" t="s">
        <v>176</v>
      </c>
      <c r="D155" s="41" t="s">
        <v>478</v>
      </c>
      <c r="E155" s="41" t="s">
        <v>495</v>
      </c>
      <c r="F155" s="1">
        <v>1739844</v>
      </c>
    </row>
    <row r="156" spans="1:6">
      <c r="A156" s="22" t="s">
        <v>172</v>
      </c>
      <c r="B156" s="12">
        <v>320771</v>
      </c>
      <c r="C156" s="14" t="s">
        <v>177</v>
      </c>
      <c r="D156" s="41" t="s">
        <v>478</v>
      </c>
      <c r="E156" s="41" t="s">
        <v>495</v>
      </c>
      <c r="F156" s="1">
        <v>55080</v>
      </c>
    </row>
    <row r="157" spans="1:6">
      <c r="A157" s="22" t="s">
        <v>172</v>
      </c>
      <c r="B157" s="12">
        <v>320775</v>
      </c>
      <c r="C157" s="14" t="s">
        <v>178</v>
      </c>
      <c r="D157" s="41" t="s">
        <v>478</v>
      </c>
      <c r="E157" s="41" t="s">
        <v>495</v>
      </c>
      <c r="F157" s="1">
        <v>2795928</v>
      </c>
    </row>
    <row r="158" spans="1:6">
      <c r="A158" s="22" t="s">
        <v>172</v>
      </c>
      <c r="B158" s="12">
        <v>320783</v>
      </c>
      <c r="C158" s="14" t="s">
        <v>179</v>
      </c>
      <c r="D158" s="41" t="s">
        <v>478</v>
      </c>
      <c r="E158" s="41" t="s">
        <v>495</v>
      </c>
      <c r="F158" s="1">
        <v>383100</v>
      </c>
    </row>
    <row r="159" spans="1:6">
      <c r="A159" s="22" t="s">
        <v>172</v>
      </c>
      <c r="B159" s="12">
        <v>320790</v>
      </c>
      <c r="C159" s="14" t="s">
        <v>180</v>
      </c>
      <c r="D159" s="41" t="s">
        <v>478</v>
      </c>
      <c r="E159" s="41" t="s">
        <v>495</v>
      </c>
      <c r="F159" s="1">
        <v>671700</v>
      </c>
    </row>
    <row r="160" spans="1:6">
      <c r="A160" s="22" t="s">
        <v>172</v>
      </c>
      <c r="B160" s="12">
        <v>320792</v>
      </c>
      <c r="C160" s="14" t="s">
        <v>181</v>
      </c>
      <c r="D160" s="41" t="s">
        <v>478</v>
      </c>
      <c r="E160" s="41" t="s">
        <v>495</v>
      </c>
      <c r="F160" s="1">
        <v>9000</v>
      </c>
    </row>
    <row r="161" spans="1:6">
      <c r="A161" s="22" t="s">
        <v>172</v>
      </c>
      <c r="B161" s="12">
        <v>320796</v>
      </c>
      <c r="C161" s="14" t="s">
        <v>182</v>
      </c>
      <c r="D161" s="41" t="s">
        <v>478</v>
      </c>
      <c r="E161" s="41" t="s">
        <v>495</v>
      </c>
      <c r="F161" s="1">
        <v>152724</v>
      </c>
    </row>
    <row r="162" spans="1:6">
      <c r="A162" s="22" t="s">
        <v>172</v>
      </c>
      <c r="B162" s="12">
        <v>320797</v>
      </c>
      <c r="C162" s="14" t="s">
        <v>183</v>
      </c>
      <c r="D162" s="41" t="s">
        <v>478</v>
      </c>
      <c r="E162" s="41" t="s">
        <v>495</v>
      </c>
      <c r="F162" s="1">
        <v>121536</v>
      </c>
    </row>
    <row r="163" spans="1:6">
      <c r="A163" s="22" t="s">
        <v>172</v>
      </c>
      <c r="B163" s="12">
        <v>320800</v>
      </c>
      <c r="C163" s="14" t="s">
        <v>184</v>
      </c>
      <c r="D163" s="41" t="s">
        <v>478</v>
      </c>
      <c r="E163" s="41" t="s">
        <v>495</v>
      </c>
      <c r="F163" s="1">
        <v>239868</v>
      </c>
    </row>
    <row r="164" spans="1:6">
      <c r="A164" s="22" t="s">
        <v>172</v>
      </c>
      <c r="B164" s="12">
        <v>320807</v>
      </c>
      <c r="C164" s="14" t="s">
        <v>185</v>
      </c>
      <c r="D164" s="41" t="s">
        <v>478</v>
      </c>
      <c r="E164" s="41" t="s">
        <v>495</v>
      </c>
      <c r="F164" s="1">
        <v>2152848</v>
      </c>
    </row>
    <row r="165" spans="1:6">
      <c r="A165" s="22" t="s">
        <v>172</v>
      </c>
      <c r="B165" s="12">
        <v>320813</v>
      </c>
      <c r="C165" s="14" t="s">
        <v>186</v>
      </c>
      <c r="D165" s="41" t="s">
        <v>478</v>
      </c>
      <c r="E165" s="41" t="s">
        <v>495</v>
      </c>
      <c r="F165" s="1">
        <v>711324</v>
      </c>
    </row>
    <row r="166" spans="1:6">
      <c r="A166" s="22" t="s">
        <v>172</v>
      </c>
      <c r="B166" s="12">
        <v>320815</v>
      </c>
      <c r="C166" s="14" t="s">
        <v>187</v>
      </c>
      <c r="D166" s="41" t="s">
        <v>478</v>
      </c>
      <c r="E166" s="41" t="s">
        <v>495</v>
      </c>
      <c r="F166" s="1">
        <v>32328</v>
      </c>
    </row>
    <row r="167" spans="1:6">
      <c r="A167" s="22" t="s">
        <v>172</v>
      </c>
      <c r="B167" s="12">
        <v>320818</v>
      </c>
      <c r="C167" s="14" t="s">
        <v>130</v>
      </c>
      <c r="D167" s="41" t="s">
        <v>478</v>
      </c>
      <c r="E167" s="41" t="s">
        <v>495</v>
      </c>
      <c r="F167" s="1">
        <v>4465560</v>
      </c>
    </row>
    <row r="168" spans="1:6">
      <c r="A168" s="22" t="s">
        <v>172</v>
      </c>
      <c r="B168" s="12">
        <v>320819</v>
      </c>
      <c r="C168" s="14" t="s">
        <v>188</v>
      </c>
      <c r="D168" s="41" t="s">
        <v>478</v>
      </c>
      <c r="E168" s="41" t="s">
        <v>495</v>
      </c>
      <c r="F168" s="1">
        <v>2822844</v>
      </c>
    </row>
    <row r="169" spans="1:6">
      <c r="A169" s="22" t="s">
        <v>172</v>
      </c>
      <c r="B169" s="12">
        <v>320825</v>
      </c>
      <c r="C169" s="14" t="s">
        <v>189</v>
      </c>
      <c r="D169" s="41" t="s">
        <v>478</v>
      </c>
      <c r="E169" s="41" t="s">
        <v>495</v>
      </c>
      <c r="F169" s="1">
        <v>834240</v>
      </c>
    </row>
    <row r="170" spans="1:6">
      <c r="A170" s="22" t="s">
        <v>172</v>
      </c>
      <c r="B170" s="12">
        <v>320826</v>
      </c>
      <c r="C170" s="14" t="s">
        <v>190</v>
      </c>
      <c r="D170" s="41" t="s">
        <v>478</v>
      </c>
      <c r="E170" s="41" t="s">
        <v>495</v>
      </c>
      <c r="F170" s="1">
        <v>60360</v>
      </c>
    </row>
    <row r="171" spans="1:6">
      <c r="A171" s="22" t="s">
        <v>172</v>
      </c>
      <c r="B171" s="12">
        <v>320827</v>
      </c>
      <c r="C171" s="14" t="s">
        <v>191</v>
      </c>
      <c r="D171" s="41" t="s">
        <v>478</v>
      </c>
      <c r="E171" s="41" t="s">
        <v>495</v>
      </c>
      <c r="F171" s="1">
        <v>52704</v>
      </c>
    </row>
    <row r="172" spans="1:6">
      <c r="A172" s="22" t="s">
        <v>172</v>
      </c>
      <c r="B172" s="12">
        <v>320834</v>
      </c>
      <c r="C172" s="14" t="s">
        <v>192</v>
      </c>
      <c r="D172" s="41" t="s">
        <v>478</v>
      </c>
      <c r="E172" s="41" t="s">
        <v>495</v>
      </c>
      <c r="F172" s="1">
        <v>349248</v>
      </c>
    </row>
    <row r="173" spans="1:6">
      <c r="A173" s="22" t="s">
        <v>172</v>
      </c>
      <c r="B173" s="12">
        <v>320839</v>
      </c>
      <c r="C173" s="14" t="s">
        <v>193</v>
      </c>
      <c r="D173" s="41" t="s">
        <v>478</v>
      </c>
      <c r="E173" s="41" t="s">
        <v>495</v>
      </c>
      <c r="F173" s="1">
        <v>61140</v>
      </c>
    </row>
    <row r="174" spans="1:6">
      <c r="A174" s="22" t="s">
        <v>194</v>
      </c>
      <c r="B174" s="12">
        <v>330860</v>
      </c>
      <c r="C174" s="14" t="s">
        <v>195</v>
      </c>
      <c r="D174" s="41" t="s">
        <v>478</v>
      </c>
      <c r="E174" s="41" t="s">
        <v>495</v>
      </c>
      <c r="F174" s="1">
        <v>2749872</v>
      </c>
    </row>
    <row r="175" spans="1:6">
      <c r="A175" s="22" t="s">
        <v>194</v>
      </c>
      <c r="B175" s="12">
        <v>330861</v>
      </c>
      <c r="C175" s="14" t="s">
        <v>196</v>
      </c>
      <c r="D175" s="41" t="s">
        <v>478</v>
      </c>
      <c r="E175" s="41" t="s">
        <v>495</v>
      </c>
      <c r="F175" s="1">
        <v>1011540</v>
      </c>
    </row>
    <row r="176" spans="1:6">
      <c r="A176" s="22" t="s">
        <v>194</v>
      </c>
      <c r="B176" s="12">
        <v>330863</v>
      </c>
      <c r="C176" s="14" t="s">
        <v>197</v>
      </c>
      <c r="D176" s="41" t="s">
        <v>478</v>
      </c>
      <c r="E176" s="41" t="s">
        <v>495</v>
      </c>
      <c r="F176" s="1">
        <v>909276</v>
      </c>
    </row>
    <row r="177" spans="1:7">
      <c r="A177" s="22" t="s">
        <v>194</v>
      </c>
      <c r="B177" s="12">
        <v>330866</v>
      </c>
      <c r="C177" s="14" t="s">
        <v>198</v>
      </c>
      <c r="D177" s="41" t="s">
        <v>478</v>
      </c>
      <c r="E177" s="41" t="s">
        <v>495</v>
      </c>
      <c r="F177" s="1">
        <v>359544</v>
      </c>
    </row>
    <row r="178" spans="1:7">
      <c r="A178" s="22" t="s">
        <v>194</v>
      </c>
      <c r="B178" s="12">
        <v>330896</v>
      </c>
      <c r="C178" s="14" t="s">
        <v>199</v>
      </c>
      <c r="D178" s="41" t="s">
        <v>478</v>
      </c>
      <c r="E178" s="41" t="s">
        <v>495</v>
      </c>
      <c r="F178" s="1">
        <v>120456</v>
      </c>
    </row>
    <row r="179" spans="1:7">
      <c r="A179" s="22" t="s">
        <v>194</v>
      </c>
      <c r="B179" s="12">
        <v>330899</v>
      </c>
      <c r="C179" s="14" t="s">
        <v>200</v>
      </c>
      <c r="D179" s="41" t="s">
        <v>478</v>
      </c>
      <c r="E179" s="41" t="s">
        <v>495</v>
      </c>
      <c r="F179" s="1">
        <v>160476</v>
      </c>
    </row>
    <row r="180" spans="1:7">
      <c r="A180" s="22" t="s">
        <v>194</v>
      </c>
      <c r="B180" s="12">
        <v>330900</v>
      </c>
      <c r="C180" s="14" t="s">
        <v>201</v>
      </c>
      <c r="D180" s="41" t="s">
        <v>478</v>
      </c>
      <c r="E180" s="41" t="s">
        <v>495</v>
      </c>
      <c r="F180" s="1">
        <v>370440</v>
      </c>
    </row>
    <row r="181" spans="1:7">
      <c r="A181" s="22" t="s">
        <v>194</v>
      </c>
      <c r="B181" s="12">
        <v>330902</v>
      </c>
      <c r="C181" s="14" t="s">
        <v>202</v>
      </c>
      <c r="D181" s="41" t="s">
        <v>478</v>
      </c>
      <c r="E181" s="41" t="s">
        <v>495</v>
      </c>
      <c r="F181" s="1">
        <v>1155948</v>
      </c>
      <c r="G181" s="3"/>
    </row>
    <row r="182" spans="1:7">
      <c r="A182" s="22" t="s">
        <v>194</v>
      </c>
      <c r="B182" s="12">
        <v>330908</v>
      </c>
      <c r="C182" s="14" t="s">
        <v>203</v>
      </c>
      <c r="D182" s="41" t="s">
        <v>478</v>
      </c>
      <c r="E182" s="41" t="s">
        <v>495</v>
      </c>
      <c r="F182" s="1">
        <v>1459356</v>
      </c>
    </row>
    <row r="183" spans="1:7">
      <c r="A183" s="22" t="s">
        <v>194</v>
      </c>
      <c r="B183" s="12">
        <v>330910</v>
      </c>
      <c r="C183" s="14" t="s">
        <v>204</v>
      </c>
      <c r="D183" s="41" t="s">
        <v>478</v>
      </c>
      <c r="E183" s="41" t="s">
        <v>495</v>
      </c>
      <c r="F183" s="1">
        <v>0</v>
      </c>
    </row>
    <row r="184" spans="1:7">
      <c r="A184" s="22" t="s">
        <v>194</v>
      </c>
      <c r="B184" s="12">
        <v>330918</v>
      </c>
      <c r="C184" s="14" t="s">
        <v>205</v>
      </c>
      <c r="D184" s="41" t="s">
        <v>478</v>
      </c>
      <c r="E184" s="41" t="s">
        <v>495</v>
      </c>
      <c r="F184" s="1">
        <v>1602288</v>
      </c>
    </row>
    <row r="185" spans="1:7">
      <c r="A185" s="22" t="s">
        <v>194</v>
      </c>
      <c r="B185" s="12">
        <v>330920</v>
      </c>
      <c r="C185" s="14" t="s">
        <v>206</v>
      </c>
      <c r="D185" s="41" t="s">
        <v>478</v>
      </c>
      <c r="E185" s="41" t="s">
        <v>495</v>
      </c>
      <c r="F185" s="1">
        <v>0</v>
      </c>
    </row>
    <row r="186" spans="1:7">
      <c r="A186" s="22" t="s">
        <v>194</v>
      </c>
      <c r="B186" s="12">
        <v>330925</v>
      </c>
      <c r="C186" s="14" t="s">
        <v>207</v>
      </c>
      <c r="D186" s="41" t="s">
        <v>478</v>
      </c>
      <c r="E186" s="41" t="s">
        <v>495</v>
      </c>
      <c r="F186" s="1">
        <v>13128</v>
      </c>
    </row>
    <row r="187" spans="1:7">
      <c r="A187" s="22" t="s">
        <v>194</v>
      </c>
      <c r="B187" s="12">
        <v>330937</v>
      </c>
      <c r="C187" s="14" t="s">
        <v>208</v>
      </c>
      <c r="D187" s="41" t="s">
        <v>478</v>
      </c>
      <c r="E187" s="41" t="s">
        <v>495</v>
      </c>
      <c r="F187" s="1">
        <v>36780</v>
      </c>
    </row>
    <row r="188" spans="1:7">
      <c r="A188" s="22" t="s">
        <v>194</v>
      </c>
      <c r="B188" s="12">
        <v>330938</v>
      </c>
      <c r="C188" s="14" t="s">
        <v>209</v>
      </c>
      <c r="D188" s="41" t="s">
        <v>478</v>
      </c>
      <c r="E188" s="41" t="s">
        <v>495</v>
      </c>
      <c r="F188" s="1">
        <v>104628</v>
      </c>
    </row>
    <row r="189" spans="1:7">
      <c r="A189" s="22" t="s">
        <v>194</v>
      </c>
      <c r="B189" s="12">
        <v>330946</v>
      </c>
      <c r="C189" s="14" t="s">
        <v>210</v>
      </c>
      <c r="D189" s="41" t="s">
        <v>478</v>
      </c>
      <c r="E189" s="41" t="s">
        <v>495</v>
      </c>
      <c r="F189" s="1">
        <v>88944</v>
      </c>
    </row>
    <row r="190" spans="1:7">
      <c r="A190" s="22" t="s">
        <v>194</v>
      </c>
      <c r="B190" s="12">
        <v>330949</v>
      </c>
      <c r="C190" s="14" t="s">
        <v>211</v>
      </c>
      <c r="D190" s="41" t="s">
        <v>478</v>
      </c>
      <c r="E190" s="41" t="s">
        <v>495</v>
      </c>
      <c r="F190" s="1">
        <v>153768</v>
      </c>
    </row>
    <row r="191" spans="1:7">
      <c r="A191" s="22" t="s">
        <v>194</v>
      </c>
      <c r="B191" s="12">
        <v>330953</v>
      </c>
      <c r="C191" s="14" t="s">
        <v>212</v>
      </c>
      <c r="D191" s="41" t="s">
        <v>478</v>
      </c>
      <c r="E191" s="41" t="s">
        <v>495</v>
      </c>
      <c r="F191" s="1">
        <v>268200</v>
      </c>
    </row>
    <row r="192" spans="1:7">
      <c r="A192" s="22" t="s">
        <v>194</v>
      </c>
      <c r="B192" s="12">
        <v>330971</v>
      </c>
      <c r="C192" s="14" t="s">
        <v>213</v>
      </c>
      <c r="D192" s="41" t="s">
        <v>478</v>
      </c>
      <c r="E192" s="41" t="s">
        <v>495</v>
      </c>
      <c r="F192" s="1">
        <v>860724</v>
      </c>
    </row>
    <row r="193" spans="1:6">
      <c r="A193" s="22" t="s">
        <v>194</v>
      </c>
      <c r="B193" s="12">
        <v>330974</v>
      </c>
      <c r="C193" s="14" t="s">
        <v>214</v>
      </c>
      <c r="D193" s="41" t="s">
        <v>478</v>
      </c>
      <c r="E193" s="41" t="s">
        <v>495</v>
      </c>
      <c r="F193" s="1">
        <v>559116</v>
      </c>
    </row>
    <row r="194" spans="1:6">
      <c r="A194" s="22" t="s">
        <v>215</v>
      </c>
      <c r="B194" s="12">
        <v>341003</v>
      </c>
      <c r="C194" s="14" t="s">
        <v>216</v>
      </c>
      <c r="D194" s="41" t="s">
        <v>478</v>
      </c>
      <c r="E194" s="41" t="s">
        <v>495</v>
      </c>
      <c r="F194" s="1">
        <v>516768</v>
      </c>
    </row>
    <row r="195" spans="1:6">
      <c r="A195" s="22" t="s">
        <v>215</v>
      </c>
      <c r="B195" s="12">
        <v>341021</v>
      </c>
      <c r="C195" s="14" t="s">
        <v>217</v>
      </c>
      <c r="D195" s="41" t="s">
        <v>478</v>
      </c>
      <c r="E195" s="41" t="s">
        <v>495</v>
      </c>
      <c r="F195" s="1">
        <v>15732</v>
      </c>
    </row>
    <row r="196" spans="1:6">
      <c r="A196" s="22" t="s">
        <v>215</v>
      </c>
      <c r="B196" s="12">
        <v>341023</v>
      </c>
      <c r="C196" s="14" t="s">
        <v>218</v>
      </c>
      <c r="D196" s="41" t="s">
        <v>478</v>
      </c>
      <c r="E196" s="41" t="s">
        <v>495</v>
      </c>
      <c r="F196" s="1">
        <v>104184</v>
      </c>
    </row>
    <row r="197" spans="1:6">
      <c r="A197" s="22" t="s">
        <v>215</v>
      </c>
      <c r="B197" s="12">
        <v>341026</v>
      </c>
      <c r="C197" s="14" t="s">
        <v>219</v>
      </c>
      <c r="D197" s="41" t="s">
        <v>478</v>
      </c>
      <c r="E197" s="41" t="s">
        <v>495</v>
      </c>
      <c r="F197" s="1">
        <v>536964</v>
      </c>
    </row>
    <row r="198" spans="1:6">
      <c r="A198" s="22" t="s">
        <v>215</v>
      </c>
      <c r="B198" s="12">
        <v>341032</v>
      </c>
      <c r="C198" s="14" t="s">
        <v>220</v>
      </c>
      <c r="D198" s="41" t="s">
        <v>478</v>
      </c>
      <c r="E198" s="41" t="s">
        <v>495</v>
      </c>
      <c r="F198" s="1">
        <v>477036</v>
      </c>
    </row>
    <row r="199" spans="1:6">
      <c r="A199" s="22" t="s">
        <v>215</v>
      </c>
      <c r="B199" s="12">
        <v>341043</v>
      </c>
      <c r="C199" s="14" t="s">
        <v>221</v>
      </c>
      <c r="D199" s="41" t="s">
        <v>478</v>
      </c>
      <c r="E199" s="41" t="s">
        <v>495</v>
      </c>
      <c r="F199" s="1">
        <v>609912</v>
      </c>
    </row>
    <row r="200" spans="1:6">
      <c r="A200" s="22" t="s">
        <v>215</v>
      </c>
      <c r="B200" s="12">
        <v>341045</v>
      </c>
      <c r="C200" s="14" t="s">
        <v>222</v>
      </c>
      <c r="D200" s="41" t="s">
        <v>478</v>
      </c>
      <c r="E200" s="41" t="s">
        <v>495</v>
      </c>
      <c r="F200" s="1">
        <v>299364</v>
      </c>
    </row>
    <row r="201" spans="1:6">
      <c r="A201" s="22" t="s">
        <v>215</v>
      </c>
      <c r="B201" s="12">
        <v>341047</v>
      </c>
      <c r="C201" s="14" t="s">
        <v>223</v>
      </c>
      <c r="D201" s="41" t="s">
        <v>478</v>
      </c>
      <c r="E201" s="41" t="s">
        <v>495</v>
      </c>
      <c r="F201" s="1">
        <v>1496856</v>
      </c>
    </row>
    <row r="202" spans="1:6">
      <c r="A202" s="22" t="s">
        <v>215</v>
      </c>
      <c r="B202" s="12">
        <v>341049</v>
      </c>
      <c r="C202" s="14" t="s">
        <v>224</v>
      </c>
      <c r="D202" s="41" t="s">
        <v>478</v>
      </c>
      <c r="E202" s="41" t="s">
        <v>495</v>
      </c>
      <c r="F202" s="1">
        <v>1000776</v>
      </c>
    </row>
    <row r="203" spans="1:6">
      <c r="A203" s="22" t="s">
        <v>215</v>
      </c>
      <c r="B203" s="12">
        <v>341050</v>
      </c>
      <c r="C203" s="14" t="s">
        <v>225</v>
      </c>
      <c r="D203" s="41" t="s">
        <v>478</v>
      </c>
      <c r="E203" s="41" t="s">
        <v>495</v>
      </c>
      <c r="F203" s="1">
        <v>9036</v>
      </c>
    </row>
    <row r="204" spans="1:6">
      <c r="A204" s="22" t="s">
        <v>215</v>
      </c>
      <c r="B204" s="12">
        <v>341053</v>
      </c>
      <c r="C204" s="14" t="s">
        <v>226</v>
      </c>
      <c r="D204" s="41" t="s">
        <v>478</v>
      </c>
      <c r="E204" s="41" t="s">
        <v>495</v>
      </c>
      <c r="F204" s="1">
        <v>28992</v>
      </c>
    </row>
    <row r="205" spans="1:6">
      <c r="A205" s="22" t="s">
        <v>215</v>
      </c>
      <c r="B205" s="12">
        <v>341058</v>
      </c>
      <c r="C205" s="14" t="s">
        <v>227</v>
      </c>
      <c r="D205" s="41" t="s">
        <v>478</v>
      </c>
      <c r="E205" s="41" t="s">
        <v>495</v>
      </c>
      <c r="F205" s="1">
        <v>0</v>
      </c>
    </row>
    <row r="206" spans="1:6">
      <c r="A206" s="22" t="s">
        <v>215</v>
      </c>
      <c r="B206" s="12">
        <v>341066</v>
      </c>
      <c r="C206" s="14" t="s">
        <v>228</v>
      </c>
      <c r="D206" s="41" t="s">
        <v>478</v>
      </c>
      <c r="E206" s="41" t="s">
        <v>495</v>
      </c>
      <c r="F206" s="1">
        <v>256680</v>
      </c>
    </row>
    <row r="207" spans="1:6">
      <c r="A207" s="22" t="s">
        <v>215</v>
      </c>
      <c r="B207" s="12">
        <v>341087</v>
      </c>
      <c r="C207" s="14" t="s">
        <v>229</v>
      </c>
      <c r="D207" s="41" t="s">
        <v>478</v>
      </c>
      <c r="E207" s="41" t="s">
        <v>495</v>
      </c>
      <c r="F207" s="1">
        <v>278868</v>
      </c>
    </row>
    <row r="208" spans="1:6">
      <c r="A208" s="22" t="s">
        <v>215</v>
      </c>
      <c r="B208" s="12">
        <v>341088</v>
      </c>
      <c r="C208" s="14" t="s">
        <v>230</v>
      </c>
      <c r="D208" s="41" t="s">
        <v>478</v>
      </c>
      <c r="E208" s="41" t="s">
        <v>495</v>
      </c>
      <c r="F208" s="1">
        <v>2614500</v>
      </c>
    </row>
    <row r="209" spans="1:7">
      <c r="A209" s="22" t="s">
        <v>231</v>
      </c>
      <c r="B209" s="12">
        <v>351106</v>
      </c>
      <c r="C209" s="14" t="s">
        <v>232</v>
      </c>
      <c r="D209" s="41" t="s">
        <v>478</v>
      </c>
      <c r="E209" s="41" t="s">
        <v>495</v>
      </c>
      <c r="F209" s="1">
        <v>225156</v>
      </c>
    </row>
    <row r="210" spans="1:7">
      <c r="A210" s="22" t="s">
        <v>231</v>
      </c>
      <c r="B210" s="12">
        <v>351118</v>
      </c>
      <c r="C210" s="14" t="s">
        <v>233</v>
      </c>
      <c r="D210" s="41" t="s">
        <v>478</v>
      </c>
      <c r="E210" s="41" t="s">
        <v>495</v>
      </c>
      <c r="F210" s="1">
        <v>316368</v>
      </c>
    </row>
    <row r="211" spans="1:7">
      <c r="A211" s="22" t="s">
        <v>231</v>
      </c>
      <c r="B211" s="12">
        <v>351132</v>
      </c>
      <c r="C211" s="14" t="s">
        <v>234</v>
      </c>
      <c r="D211" s="41" t="s">
        <v>478</v>
      </c>
      <c r="E211" s="41" t="s">
        <v>495</v>
      </c>
      <c r="F211" s="1">
        <v>366372</v>
      </c>
    </row>
    <row r="212" spans="1:7">
      <c r="A212" s="22" t="s">
        <v>231</v>
      </c>
      <c r="B212" s="12">
        <v>351134</v>
      </c>
      <c r="C212" s="14" t="s">
        <v>235</v>
      </c>
      <c r="D212" s="41" t="s">
        <v>478</v>
      </c>
      <c r="E212" s="41" t="s">
        <v>495</v>
      </c>
      <c r="F212" s="1">
        <v>137748</v>
      </c>
    </row>
    <row r="213" spans="1:7">
      <c r="A213" s="22" t="s">
        <v>231</v>
      </c>
      <c r="B213" s="12">
        <v>351152</v>
      </c>
      <c r="C213" s="14" t="s">
        <v>236</v>
      </c>
      <c r="D213" s="41" t="s">
        <v>478</v>
      </c>
      <c r="E213" s="41" t="s">
        <v>495</v>
      </c>
      <c r="F213" s="1">
        <v>256272</v>
      </c>
    </row>
    <row r="214" spans="1:7">
      <c r="A214" s="22" t="s">
        <v>231</v>
      </c>
      <c r="B214" s="12">
        <v>351153</v>
      </c>
      <c r="C214" s="14" t="s">
        <v>237</v>
      </c>
      <c r="D214" s="41" t="s">
        <v>478</v>
      </c>
      <c r="E214" s="41" t="s">
        <v>495</v>
      </c>
      <c r="F214" s="1">
        <v>61044</v>
      </c>
    </row>
    <row r="215" spans="1:7">
      <c r="A215" s="22" t="s">
        <v>231</v>
      </c>
      <c r="B215" s="12">
        <v>351157</v>
      </c>
      <c r="C215" s="14" t="s">
        <v>238</v>
      </c>
      <c r="D215" s="41" t="s">
        <v>478</v>
      </c>
      <c r="E215" s="41" t="s">
        <v>495</v>
      </c>
      <c r="F215" s="1">
        <v>118152</v>
      </c>
    </row>
    <row r="216" spans="1:7">
      <c r="A216" s="22" t="s">
        <v>231</v>
      </c>
      <c r="B216" s="12">
        <v>351158</v>
      </c>
      <c r="C216" s="14" t="s">
        <v>239</v>
      </c>
      <c r="D216" s="41" t="s">
        <v>478</v>
      </c>
      <c r="E216" s="41" t="s">
        <v>495</v>
      </c>
      <c r="F216" s="1">
        <v>244860</v>
      </c>
    </row>
    <row r="217" spans="1:7">
      <c r="A217" s="22" t="s">
        <v>231</v>
      </c>
      <c r="B217" s="12">
        <v>351162</v>
      </c>
      <c r="C217" s="14" t="s">
        <v>240</v>
      </c>
      <c r="D217" s="41" t="s">
        <v>478</v>
      </c>
      <c r="E217" s="41" t="s">
        <v>495</v>
      </c>
      <c r="F217" s="1">
        <v>121752</v>
      </c>
    </row>
    <row r="218" spans="1:7">
      <c r="A218" s="22" t="s">
        <v>231</v>
      </c>
      <c r="B218" s="12">
        <v>351166</v>
      </c>
      <c r="C218" s="14" t="s">
        <v>241</v>
      </c>
      <c r="D218" s="41" t="s">
        <v>478</v>
      </c>
      <c r="E218" s="41" t="s">
        <v>495</v>
      </c>
      <c r="F218" s="1">
        <v>60828</v>
      </c>
    </row>
    <row r="219" spans="1:7">
      <c r="A219" s="22" t="s">
        <v>231</v>
      </c>
      <c r="B219" s="12">
        <v>351172</v>
      </c>
      <c r="C219" s="14" t="s">
        <v>149</v>
      </c>
      <c r="D219" s="41" t="s">
        <v>478</v>
      </c>
      <c r="E219" s="41" t="s">
        <v>495</v>
      </c>
      <c r="F219" s="1">
        <v>601692</v>
      </c>
    </row>
    <row r="220" spans="1:7">
      <c r="A220" s="22" t="s">
        <v>231</v>
      </c>
      <c r="B220" s="12">
        <v>351173</v>
      </c>
      <c r="C220" s="14" t="s">
        <v>242</v>
      </c>
      <c r="D220" s="41" t="s">
        <v>478</v>
      </c>
      <c r="E220" s="41" t="s">
        <v>495</v>
      </c>
      <c r="F220" s="1">
        <v>560316</v>
      </c>
    </row>
    <row r="221" spans="1:7">
      <c r="A221" s="22" t="s">
        <v>231</v>
      </c>
      <c r="B221" s="12">
        <v>351174</v>
      </c>
      <c r="C221" s="14" t="s">
        <v>149</v>
      </c>
      <c r="D221" s="41" t="s">
        <v>478</v>
      </c>
      <c r="E221" s="41" t="s">
        <v>495</v>
      </c>
      <c r="F221" s="1">
        <v>678960</v>
      </c>
      <c r="G221" s="3"/>
    </row>
    <row r="222" spans="1:7">
      <c r="A222" s="22" t="s">
        <v>231</v>
      </c>
      <c r="B222" s="12">
        <v>351175</v>
      </c>
      <c r="C222" s="14" t="s">
        <v>243</v>
      </c>
      <c r="D222" s="41" t="s">
        <v>478</v>
      </c>
      <c r="E222" s="41" t="s">
        <v>495</v>
      </c>
      <c r="F222" s="1">
        <v>82776</v>
      </c>
    </row>
    <row r="223" spans="1:7">
      <c r="A223" s="22" t="s">
        <v>231</v>
      </c>
      <c r="B223" s="12">
        <v>351177</v>
      </c>
      <c r="C223" s="14" t="s">
        <v>244</v>
      </c>
      <c r="D223" s="41" t="s">
        <v>478</v>
      </c>
      <c r="E223" s="41" t="s">
        <v>495</v>
      </c>
      <c r="F223" s="1">
        <v>97440</v>
      </c>
    </row>
    <row r="224" spans="1:7">
      <c r="A224" s="22" t="s">
        <v>231</v>
      </c>
      <c r="B224" s="12">
        <v>351188</v>
      </c>
      <c r="C224" s="14" t="s">
        <v>245</v>
      </c>
      <c r="D224" s="41" t="s">
        <v>478</v>
      </c>
      <c r="E224" s="41" t="s">
        <v>495</v>
      </c>
      <c r="F224" s="1">
        <v>72468</v>
      </c>
    </row>
    <row r="225" spans="1:6">
      <c r="A225" s="22" t="s">
        <v>231</v>
      </c>
      <c r="B225" s="12">
        <v>351195</v>
      </c>
      <c r="C225" s="14" t="s">
        <v>246</v>
      </c>
      <c r="D225" s="41" t="s">
        <v>478</v>
      </c>
      <c r="E225" s="41" t="s">
        <v>495</v>
      </c>
      <c r="F225" s="1">
        <v>507636</v>
      </c>
    </row>
    <row r="226" spans="1:6">
      <c r="A226" s="22" t="s">
        <v>231</v>
      </c>
      <c r="B226" s="12">
        <v>351205</v>
      </c>
      <c r="C226" s="14" t="s">
        <v>247</v>
      </c>
      <c r="D226" s="41" t="s">
        <v>478</v>
      </c>
      <c r="E226" s="41" t="s">
        <v>495</v>
      </c>
      <c r="F226" s="1">
        <v>116448</v>
      </c>
    </row>
    <row r="227" spans="1:6">
      <c r="A227" s="22" t="s">
        <v>231</v>
      </c>
      <c r="B227" s="12">
        <v>351206</v>
      </c>
      <c r="C227" s="14" t="s">
        <v>248</v>
      </c>
      <c r="D227" s="41" t="s">
        <v>478</v>
      </c>
      <c r="E227" s="41" t="s">
        <v>495</v>
      </c>
      <c r="F227" s="1">
        <v>301092</v>
      </c>
    </row>
    <row r="228" spans="1:6">
      <c r="A228" s="22" t="s">
        <v>231</v>
      </c>
      <c r="B228" s="12">
        <v>351209</v>
      </c>
      <c r="C228" s="14" t="s">
        <v>500</v>
      </c>
      <c r="D228" s="41" t="s">
        <v>478</v>
      </c>
      <c r="E228" s="41" t="s">
        <v>495</v>
      </c>
      <c r="F228" s="1">
        <v>354696</v>
      </c>
    </row>
    <row r="229" spans="1:6">
      <c r="A229" s="22" t="s">
        <v>231</v>
      </c>
      <c r="B229" s="12">
        <v>351214</v>
      </c>
      <c r="C229" s="14" t="s">
        <v>249</v>
      </c>
      <c r="D229" s="41" t="s">
        <v>478</v>
      </c>
      <c r="E229" s="41" t="s">
        <v>495</v>
      </c>
      <c r="F229" s="1">
        <v>333408</v>
      </c>
    </row>
    <row r="230" spans="1:6">
      <c r="A230" s="22" t="s">
        <v>231</v>
      </c>
      <c r="B230" s="12">
        <v>351217</v>
      </c>
      <c r="C230" s="14" t="s">
        <v>250</v>
      </c>
      <c r="D230" s="41" t="s">
        <v>478</v>
      </c>
      <c r="E230" s="41" t="s">
        <v>495</v>
      </c>
      <c r="F230" s="1">
        <v>409872</v>
      </c>
    </row>
    <row r="231" spans="1:6">
      <c r="A231" s="22" t="s">
        <v>231</v>
      </c>
      <c r="B231" s="12">
        <v>351220</v>
      </c>
      <c r="C231" s="14" t="s">
        <v>251</v>
      </c>
      <c r="D231" s="41" t="s">
        <v>478</v>
      </c>
      <c r="E231" s="41" t="s">
        <v>495</v>
      </c>
      <c r="F231" s="1">
        <v>288072</v>
      </c>
    </row>
    <row r="232" spans="1:6">
      <c r="A232" s="22" t="s">
        <v>231</v>
      </c>
      <c r="B232" s="12">
        <v>351225</v>
      </c>
      <c r="C232" s="14" t="s">
        <v>252</v>
      </c>
      <c r="D232" s="41" t="s">
        <v>478</v>
      </c>
      <c r="E232" s="41" t="s">
        <v>495</v>
      </c>
      <c r="F232" s="1">
        <v>256908</v>
      </c>
    </row>
    <row r="233" spans="1:6">
      <c r="A233" s="22" t="s">
        <v>231</v>
      </c>
      <c r="B233" s="12">
        <v>351245</v>
      </c>
      <c r="C233" s="14" t="s">
        <v>253</v>
      </c>
      <c r="D233" s="41" t="s">
        <v>478</v>
      </c>
      <c r="E233" s="41" t="s">
        <v>495</v>
      </c>
      <c r="F233" s="1">
        <v>145824</v>
      </c>
    </row>
    <row r="234" spans="1:6">
      <c r="A234" s="22" t="s">
        <v>231</v>
      </c>
      <c r="B234" s="12">
        <v>351251</v>
      </c>
      <c r="C234" s="14" t="s">
        <v>255</v>
      </c>
      <c r="D234" s="41" t="s">
        <v>478</v>
      </c>
      <c r="E234" s="41" t="s">
        <v>495</v>
      </c>
      <c r="F234" s="1">
        <v>244500</v>
      </c>
    </row>
    <row r="235" spans="1:6">
      <c r="A235" s="22" t="s">
        <v>231</v>
      </c>
      <c r="B235" s="12">
        <v>351263</v>
      </c>
      <c r="C235" s="14" t="s">
        <v>256</v>
      </c>
      <c r="D235" s="41" t="s">
        <v>478</v>
      </c>
      <c r="E235" s="41" t="s">
        <v>495</v>
      </c>
      <c r="F235" s="1">
        <v>265872</v>
      </c>
    </row>
    <row r="236" spans="1:6">
      <c r="A236" s="22" t="s">
        <v>231</v>
      </c>
      <c r="B236" s="12">
        <v>351269</v>
      </c>
      <c r="C236" s="14" t="s">
        <v>257</v>
      </c>
      <c r="D236" s="41" t="s">
        <v>478</v>
      </c>
      <c r="E236" s="41" t="s">
        <v>495</v>
      </c>
      <c r="F236" s="1">
        <v>55572</v>
      </c>
    </row>
    <row r="237" spans="1:6">
      <c r="A237" s="22" t="s">
        <v>231</v>
      </c>
      <c r="B237" s="12">
        <v>351271</v>
      </c>
      <c r="C237" s="14" t="s">
        <v>258</v>
      </c>
      <c r="D237" s="41" t="s">
        <v>478</v>
      </c>
      <c r="E237" s="41" t="s">
        <v>496</v>
      </c>
      <c r="F237" s="12">
        <v>13380</v>
      </c>
    </row>
    <row r="238" spans="1:6">
      <c r="A238" s="22" t="s">
        <v>231</v>
      </c>
      <c r="B238" s="12">
        <v>351275</v>
      </c>
      <c r="C238" s="14" t="s">
        <v>259</v>
      </c>
      <c r="D238" s="41" t="s">
        <v>478</v>
      </c>
      <c r="E238" s="41" t="s">
        <v>495</v>
      </c>
      <c r="F238" s="1">
        <v>26556</v>
      </c>
    </row>
    <row r="239" spans="1:6">
      <c r="A239" s="22" t="s">
        <v>231</v>
      </c>
      <c r="B239" s="12">
        <v>351276</v>
      </c>
      <c r="C239" s="14" t="s">
        <v>260</v>
      </c>
      <c r="D239" s="41" t="s">
        <v>478</v>
      </c>
      <c r="E239" s="41" t="s">
        <v>495</v>
      </c>
      <c r="F239" s="1">
        <v>611136</v>
      </c>
    </row>
    <row r="240" spans="1:6">
      <c r="A240" s="22" t="s">
        <v>231</v>
      </c>
      <c r="B240" s="12">
        <v>351280</v>
      </c>
      <c r="C240" s="14" t="s">
        <v>261</v>
      </c>
      <c r="D240" s="41" t="s">
        <v>478</v>
      </c>
      <c r="E240" s="41" t="s">
        <v>495</v>
      </c>
      <c r="F240" s="1">
        <v>125940</v>
      </c>
    </row>
    <row r="241" spans="1:6">
      <c r="A241" s="22" t="s">
        <v>231</v>
      </c>
      <c r="B241" s="12">
        <v>351283</v>
      </c>
      <c r="C241" s="14" t="s">
        <v>262</v>
      </c>
      <c r="D241" s="41" t="s">
        <v>478</v>
      </c>
      <c r="E241" s="41" t="s">
        <v>495</v>
      </c>
      <c r="F241" s="1">
        <v>47796</v>
      </c>
    </row>
    <row r="242" spans="1:6">
      <c r="A242" s="22" t="s">
        <v>231</v>
      </c>
      <c r="B242" s="12">
        <v>351293</v>
      </c>
      <c r="C242" s="14" t="s">
        <v>210</v>
      </c>
      <c r="D242" s="41" t="s">
        <v>478</v>
      </c>
      <c r="E242" s="41" t="s">
        <v>495</v>
      </c>
      <c r="F242" s="1">
        <v>122412</v>
      </c>
    </row>
    <row r="243" spans="1:6">
      <c r="A243" s="22" t="s">
        <v>231</v>
      </c>
      <c r="B243" s="12">
        <v>351298</v>
      </c>
      <c r="C243" s="14" t="s">
        <v>263</v>
      </c>
      <c r="D243" s="41" t="s">
        <v>478</v>
      </c>
      <c r="E243" s="41" t="s">
        <v>495</v>
      </c>
      <c r="F243" s="1">
        <v>648480</v>
      </c>
    </row>
    <row r="244" spans="1:6">
      <c r="A244" s="22" t="s">
        <v>231</v>
      </c>
      <c r="B244" s="12">
        <v>351301</v>
      </c>
      <c r="C244" s="14" t="s">
        <v>500</v>
      </c>
      <c r="D244" s="41" t="s">
        <v>478</v>
      </c>
      <c r="E244" s="41" t="s">
        <v>495</v>
      </c>
      <c r="F244" s="1">
        <v>112908</v>
      </c>
    </row>
    <row r="245" spans="1:6">
      <c r="A245" s="22" t="s">
        <v>231</v>
      </c>
      <c r="B245" s="12">
        <v>351302</v>
      </c>
      <c r="C245" s="14" t="s">
        <v>264</v>
      </c>
      <c r="D245" s="41" t="s">
        <v>478</v>
      </c>
      <c r="E245" s="41" t="s">
        <v>495</v>
      </c>
      <c r="F245" s="1">
        <v>44760</v>
      </c>
    </row>
    <row r="246" spans="1:6">
      <c r="A246" s="22" t="s">
        <v>231</v>
      </c>
      <c r="B246" s="12">
        <v>351304</v>
      </c>
      <c r="C246" s="14" t="s">
        <v>265</v>
      </c>
      <c r="D246" s="41" t="s">
        <v>478</v>
      </c>
      <c r="E246" s="41" t="s">
        <v>495</v>
      </c>
      <c r="F246" s="1">
        <v>0</v>
      </c>
    </row>
    <row r="247" spans="1:6">
      <c r="A247" s="22" t="s">
        <v>231</v>
      </c>
      <c r="B247" s="12">
        <v>351305</v>
      </c>
      <c r="C247" s="14" t="s">
        <v>266</v>
      </c>
      <c r="D247" s="41" t="s">
        <v>478</v>
      </c>
      <c r="E247" s="41" t="s">
        <v>495</v>
      </c>
      <c r="F247" s="1">
        <v>159792</v>
      </c>
    </row>
    <row r="248" spans="1:6">
      <c r="A248" s="22" t="s">
        <v>231</v>
      </c>
      <c r="B248" s="12">
        <v>351316</v>
      </c>
      <c r="C248" s="14" t="s">
        <v>267</v>
      </c>
      <c r="D248" s="41" t="s">
        <v>478</v>
      </c>
      <c r="E248" s="41" t="s">
        <v>495</v>
      </c>
      <c r="F248" s="1">
        <v>41028</v>
      </c>
    </row>
    <row r="249" spans="1:6">
      <c r="A249" s="22" t="s">
        <v>231</v>
      </c>
      <c r="B249" s="12">
        <v>351320</v>
      </c>
      <c r="C249" s="14" t="s">
        <v>268</v>
      </c>
      <c r="D249" s="41" t="s">
        <v>478</v>
      </c>
      <c r="E249" s="41" t="s">
        <v>495</v>
      </c>
      <c r="F249" s="1">
        <v>57336</v>
      </c>
    </row>
    <row r="250" spans="1:6">
      <c r="A250" s="22" t="s">
        <v>231</v>
      </c>
      <c r="B250" s="12">
        <v>351322</v>
      </c>
      <c r="C250" s="14" t="s">
        <v>269</v>
      </c>
      <c r="D250" s="41" t="s">
        <v>478</v>
      </c>
      <c r="E250" s="41" t="s">
        <v>495</v>
      </c>
      <c r="F250" s="1">
        <v>52884</v>
      </c>
    </row>
    <row r="251" spans="1:6">
      <c r="A251" s="22" t="s">
        <v>231</v>
      </c>
      <c r="B251" s="12">
        <v>351324</v>
      </c>
      <c r="C251" s="14" t="s">
        <v>270</v>
      </c>
      <c r="D251" s="41" t="s">
        <v>478</v>
      </c>
      <c r="E251" s="41" t="s">
        <v>495</v>
      </c>
      <c r="F251" s="1">
        <v>0</v>
      </c>
    </row>
    <row r="252" spans="1:6">
      <c r="A252" s="22" t="s">
        <v>231</v>
      </c>
      <c r="B252" s="12">
        <v>351329</v>
      </c>
      <c r="C252" s="14" t="s">
        <v>271</v>
      </c>
      <c r="D252" s="41" t="s">
        <v>478</v>
      </c>
      <c r="E252" s="41" t="s">
        <v>495</v>
      </c>
      <c r="F252" s="1">
        <v>256848</v>
      </c>
    </row>
    <row r="253" spans="1:6">
      <c r="A253" s="22" t="s">
        <v>231</v>
      </c>
      <c r="B253" s="12">
        <v>351332</v>
      </c>
      <c r="C253" s="14" t="s">
        <v>272</v>
      </c>
      <c r="D253" s="41" t="s">
        <v>478</v>
      </c>
      <c r="E253" s="41" t="s">
        <v>495</v>
      </c>
      <c r="F253" s="1">
        <v>27900</v>
      </c>
    </row>
    <row r="254" spans="1:6">
      <c r="A254" s="22" t="s">
        <v>231</v>
      </c>
      <c r="B254" s="12">
        <v>351336</v>
      </c>
      <c r="C254" s="14" t="s">
        <v>273</v>
      </c>
      <c r="D254" s="41" t="s">
        <v>478</v>
      </c>
      <c r="E254" s="41" t="s">
        <v>495</v>
      </c>
      <c r="F254" s="1">
        <v>15480</v>
      </c>
    </row>
    <row r="255" spans="1:6">
      <c r="A255" s="22" t="s">
        <v>274</v>
      </c>
      <c r="B255" s="12">
        <v>361346</v>
      </c>
      <c r="C255" s="14" t="s">
        <v>275</v>
      </c>
      <c r="D255" s="41" t="s">
        <v>478</v>
      </c>
      <c r="E255" s="41" t="s">
        <v>495</v>
      </c>
      <c r="F255" s="1">
        <v>1230324</v>
      </c>
    </row>
    <row r="256" spans="1:6">
      <c r="A256" s="22" t="s">
        <v>274</v>
      </c>
      <c r="B256" s="12">
        <v>361353</v>
      </c>
      <c r="C256" s="14" t="s">
        <v>276</v>
      </c>
      <c r="D256" s="41" t="s">
        <v>478</v>
      </c>
      <c r="E256" s="41" t="s">
        <v>495</v>
      </c>
      <c r="F256" s="1">
        <v>14736</v>
      </c>
    </row>
    <row r="257" spans="1:6">
      <c r="A257" s="22" t="s">
        <v>274</v>
      </c>
      <c r="B257" s="12">
        <v>361373</v>
      </c>
      <c r="C257" s="14" t="s">
        <v>277</v>
      </c>
      <c r="D257" s="41" t="s">
        <v>478</v>
      </c>
      <c r="E257" s="41" t="s">
        <v>495</v>
      </c>
      <c r="F257" s="1">
        <v>2218380</v>
      </c>
    </row>
    <row r="258" spans="1:6">
      <c r="A258" s="22" t="s">
        <v>274</v>
      </c>
      <c r="B258" s="12">
        <v>361387</v>
      </c>
      <c r="C258" s="14" t="s">
        <v>278</v>
      </c>
      <c r="D258" s="41" t="s">
        <v>478</v>
      </c>
      <c r="E258" s="41" t="s">
        <v>495</v>
      </c>
      <c r="F258" s="1">
        <v>414720</v>
      </c>
    </row>
    <row r="259" spans="1:6">
      <c r="A259" s="22" t="s">
        <v>274</v>
      </c>
      <c r="B259" s="12">
        <v>361426</v>
      </c>
      <c r="C259" s="14" t="s">
        <v>279</v>
      </c>
      <c r="D259" s="41" t="s">
        <v>478</v>
      </c>
      <c r="E259" s="41" t="s">
        <v>495</v>
      </c>
      <c r="F259" s="1">
        <v>116028</v>
      </c>
    </row>
    <row r="260" spans="1:6">
      <c r="A260" s="22" t="s">
        <v>274</v>
      </c>
      <c r="B260" s="12">
        <v>361479</v>
      </c>
      <c r="C260" s="14" t="s">
        <v>280</v>
      </c>
      <c r="D260" s="41" t="s">
        <v>478</v>
      </c>
      <c r="E260" s="41" t="s">
        <v>495</v>
      </c>
      <c r="F260" s="1">
        <v>0</v>
      </c>
    </row>
    <row r="261" spans="1:6">
      <c r="A261" s="22" t="s">
        <v>274</v>
      </c>
      <c r="B261" s="12">
        <v>361499</v>
      </c>
      <c r="C261" s="14" t="s">
        <v>281</v>
      </c>
      <c r="D261" s="41" t="s">
        <v>478</v>
      </c>
      <c r="E261" s="41" t="s">
        <v>495</v>
      </c>
      <c r="F261" s="1">
        <v>10848</v>
      </c>
    </row>
    <row r="262" spans="1:6">
      <c r="A262" s="22" t="s">
        <v>282</v>
      </c>
      <c r="B262" s="12">
        <v>371525</v>
      </c>
      <c r="C262" s="14" t="s">
        <v>283</v>
      </c>
      <c r="D262" s="41" t="s">
        <v>478</v>
      </c>
      <c r="E262" s="41" t="s">
        <v>495</v>
      </c>
      <c r="F262" s="1">
        <v>1019448</v>
      </c>
    </row>
    <row r="263" spans="1:6">
      <c r="A263" s="22" t="s">
        <v>282</v>
      </c>
      <c r="B263" s="12">
        <v>371526</v>
      </c>
      <c r="C263" s="14" t="s">
        <v>284</v>
      </c>
      <c r="D263" s="41" t="s">
        <v>478</v>
      </c>
      <c r="E263" s="41" t="s">
        <v>495</v>
      </c>
      <c r="F263" s="1">
        <v>453816</v>
      </c>
    </row>
    <row r="264" spans="1:6">
      <c r="A264" s="22" t="s">
        <v>282</v>
      </c>
      <c r="B264" s="12">
        <v>371534</v>
      </c>
      <c r="C264" s="14" t="s">
        <v>285</v>
      </c>
      <c r="D264" s="41" t="s">
        <v>478</v>
      </c>
      <c r="E264" s="41" t="s">
        <v>495</v>
      </c>
      <c r="F264" s="1">
        <v>926580</v>
      </c>
    </row>
    <row r="265" spans="1:6">
      <c r="A265" s="22" t="s">
        <v>282</v>
      </c>
      <c r="B265" s="12">
        <v>371540</v>
      </c>
      <c r="C265" s="14" t="s">
        <v>286</v>
      </c>
      <c r="D265" s="41" t="s">
        <v>478</v>
      </c>
      <c r="E265" s="41" t="s">
        <v>495</v>
      </c>
      <c r="F265" s="1">
        <v>850500</v>
      </c>
    </row>
    <row r="266" spans="1:6">
      <c r="A266" s="22" t="s">
        <v>282</v>
      </c>
      <c r="B266" s="12">
        <v>371553</v>
      </c>
      <c r="C266" s="14" t="s">
        <v>287</v>
      </c>
      <c r="D266" s="41" t="s">
        <v>478</v>
      </c>
      <c r="E266" s="41" t="s">
        <v>495</v>
      </c>
      <c r="F266" s="1">
        <v>1829868</v>
      </c>
    </row>
    <row r="267" spans="1:6">
      <c r="A267" s="22" t="s">
        <v>282</v>
      </c>
      <c r="B267" s="12">
        <v>371556</v>
      </c>
      <c r="C267" s="14" t="s">
        <v>288</v>
      </c>
      <c r="D267" s="41" t="s">
        <v>478</v>
      </c>
      <c r="E267" s="41" t="s">
        <v>495</v>
      </c>
      <c r="F267" s="1">
        <v>305148</v>
      </c>
    </row>
    <row r="268" spans="1:6">
      <c r="A268" s="22" t="s">
        <v>282</v>
      </c>
      <c r="B268" s="12">
        <v>371557</v>
      </c>
      <c r="C268" s="14" t="s">
        <v>289</v>
      </c>
      <c r="D268" s="41" t="s">
        <v>478</v>
      </c>
      <c r="E268" s="41" t="s">
        <v>495</v>
      </c>
      <c r="F268" s="1">
        <v>315300</v>
      </c>
    </row>
    <row r="269" spans="1:6">
      <c r="A269" s="22" t="s">
        <v>282</v>
      </c>
      <c r="B269" s="12">
        <v>371558</v>
      </c>
      <c r="C269" s="14" t="s">
        <v>290</v>
      </c>
      <c r="D269" s="41" t="s">
        <v>478</v>
      </c>
      <c r="E269" s="41" t="s">
        <v>495</v>
      </c>
      <c r="F269" s="1">
        <v>738396</v>
      </c>
    </row>
    <row r="270" spans="1:6">
      <c r="A270" s="22" t="s">
        <v>282</v>
      </c>
      <c r="B270" s="12">
        <v>371559</v>
      </c>
      <c r="C270" s="14" t="s">
        <v>291</v>
      </c>
      <c r="D270" s="41" t="s">
        <v>478</v>
      </c>
      <c r="E270" s="41" t="s">
        <v>495</v>
      </c>
      <c r="F270" s="1">
        <v>338796</v>
      </c>
    </row>
    <row r="271" spans="1:6">
      <c r="A271" s="22" t="s">
        <v>282</v>
      </c>
      <c r="B271" s="12">
        <v>371561</v>
      </c>
      <c r="C271" s="14" t="s">
        <v>292</v>
      </c>
      <c r="D271" s="41" t="s">
        <v>478</v>
      </c>
      <c r="E271" s="41" t="s">
        <v>495</v>
      </c>
      <c r="F271" s="1">
        <v>69096</v>
      </c>
    </row>
    <row r="272" spans="1:6">
      <c r="A272" s="22" t="s">
        <v>282</v>
      </c>
      <c r="B272" s="12">
        <v>371567</v>
      </c>
      <c r="C272" s="14" t="s">
        <v>293</v>
      </c>
      <c r="D272" s="41" t="s">
        <v>478</v>
      </c>
      <c r="E272" s="41" t="s">
        <v>495</v>
      </c>
      <c r="F272" s="1">
        <v>697032</v>
      </c>
    </row>
    <row r="273" spans="1:6">
      <c r="A273" s="22" t="s">
        <v>282</v>
      </c>
      <c r="B273" s="12">
        <v>371582</v>
      </c>
      <c r="C273" s="14" t="s">
        <v>294</v>
      </c>
      <c r="D273" s="41" t="s">
        <v>478</v>
      </c>
      <c r="E273" s="41" t="s">
        <v>495</v>
      </c>
      <c r="F273" s="1">
        <v>463152</v>
      </c>
    </row>
    <row r="274" spans="1:6">
      <c r="A274" s="22" t="s">
        <v>282</v>
      </c>
      <c r="B274" s="12">
        <v>371591</v>
      </c>
      <c r="C274" s="14" t="s">
        <v>295</v>
      </c>
      <c r="D274" s="22" t="s">
        <v>478</v>
      </c>
      <c r="E274" s="41" t="s">
        <v>495</v>
      </c>
      <c r="F274" s="1">
        <v>689016</v>
      </c>
    </row>
    <row r="275" spans="1:6">
      <c r="A275" s="22" t="s">
        <v>282</v>
      </c>
      <c r="B275" s="12">
        <v>371592</v>
      </c>
      <c r="C275" s="14" t="s">
        <v>296</v>
      </c>
      <c r="D275" s="41" t="s">
        <v>478</v>
      </c>
      <c r="E275" s="41" t="s">
        <v>495</v>
      </c>
      <c r="F275" s="1">
        <v>335220</v>
      </c>
    </row>
    <row r="276" spans="1:6">
      <c r="A276" s="22" t="s">
        <v>282</v>
      </c>
      <c r="B276" s="12">
        <v>371597</v>
      </c>
      <c r="C276" s="14" t="s">
        <v>297</v>
      </c>
      <c r="D276" s="41" t="s">
        <v>478</v>
      </c>
      <c r="E276" s="41" t="s">
        <v>495</v>
      </c>
      <c r="F276" s="1">
        <v>360600</v>
      </c>
    </row>
    <row r="277" spans="1:6">
      <c r="A277" s="22" t="s">
        <v>282</v>
      </c>
      <c r="B277" s="12">
        <v>372455</v>
      </c>
      <c r="C277" s="14" t="s">
        <v>298</v>
      </c>
      <c r="D277" s="41" t="s">
        <v>478</v>
      </c>
      <c r="E277" s="41" t="s">
        <v>495</v>
      </c>
      <c r="F277" s="1">
        <v>514824</v>
      </c>
    </row>
    <row r="278" spans="1:6">
      <c r="A278" s="22" t="s">
        <v>299</v>
      </c>
      <c r="B278" s="12">
        <v>381607</v>
      </c>
      <c r="C278" s="14" t="s">
        <v>300</v>
      </c>
      <c r="D278" s="41" t="s">
        <v>478</v>
      </c>
      <c r="E278" s="41" t="s">
        <v>495</v>
      </c>
      <c r="F278" s="1">
        <v>4281324</v>
      </c>
    </row>
    <row r="279" spans="1:6">
      <c r="A279" s="22" t="s">
        <v>299</v>
      </c>
      <c r="B279" s="12">
        <v>381617</v>
      </c>
      <c r="C279" s="14" t="s">
        <v>301</v>
      </c>
      <c r="D279" s="41" t="s">
        <v>478</v>
      </c>
      <c r="E279" s="41" t="s">
        <v>495</v>
      </c>
      <c r="F279" s="1">
        <v>1092084</v>
      </c>
    </row>
    <row r="280" spans="1:6">
      <c r="A280" s="22" t="s">
        <v>299</v>
      </c>
      <c r="B280" s="12">
        <v>381625</v>
      </c>
      <c r="C280" s="14" t="s">
        <v>302</v>
      </c>
      <c r="D280" s="41" t="s">
        <v>478</v>
      </c>
      <c r="E280" s="41" t="s">
        <v>496</v>
      </c>
      <c r="F280" s="12">
        <v>16500</v>
      </c>
    </row>
    <row r="281" spans="1:6">
      <c r="A281" s="22" t="s">
        <v>299</v>
      </c>
      <c r="B281" s="12">
        <v>381632</v>
      </c>
      <c r="C281" s="14" t="s">
        <v>303</v>
      </c>
      <c r="D281" s="41" t="s">
        <v>478</v>
      </c>
      <c r="E281" s="41" t="s">
        <v>495</v>
      </c>
      <c r="F281" s="1">
        <v>3400668</v>
      </c>
    </row>
    <row r="282" spans="1:6">
      <c r="A282" s="22" t="s">
        <v>299</v>
      </c>
      <c r="B282" s="12">
        <v>381637</v>
      </c>
      <c r="C282" s="14" t="s">
        <v>304</v>
      </c>
      <c r="D282" s="41" t="s">
        <v>478</v>
      </c>
      <c r="E282" s="41" t="s">
        <v>495</v>
      </c>
      <c r="F282" s="1">
        <v>3944412</v>
      </c>
    </row>
    <row r="283" spans="1:6">
      <c r="A283" s="22" t="s">
        <v>299</v>
      </c>
      <c r="B283" s="12">
        <v>381638</v>
      </c>
      <c r="C283" s="14" t="s">
        <v>305</v>
      </c>
      <c r="D283" s="41" t="s">
        <v>478</v>
      </c>
      <c r="E283" s="41" t="s">
        <v>495</v>
      </c>
      <c r="F283" s="1">
        <v>122520</v>
      </c>
    </row>
    <row r="284" spans="1:6">
      <c r="A284" s="22" t="s">
        <v>299</v>
      </c>
      <c r="B284" s="12">
        <v>383303</v>
      </c>
      <c r="C284" s="14" t="s">
        <v>306</v>
      </c>
      <c r="D284" s="41" t="s">
        <v>478</v>
      </c>
      <c r="E284" s="41" t="s">
        <v>495</v>
      </c>
      <c r="F284" s="1">
        <v>4428516</v>
      </c>
    </row>
    <row r="285" spans="1:6">
      <c r="A285" s="22" t="s">
        <v>307</v>
      </c>
      <c r="B285" s="12">
        <v>391647</v>
      </c>
      <c r="C285" s="14" t="s">
        <v>308</v>
      </c>
      <c r="D285" s="41" t="s">
        <v>478</v>
      </c>
      <c r="E285" s="41" t="s">
        <v>495</v>
      </c>
      <c r="F285" s="1">
        <v>1830048</v>
      </c>
    </row>
    <row r="286" spans="1:6">
      <c r="A286" s="22" t="s">
        <v>307</v>
      </c>
      <c r="B286" s="12">
        <v>391649</v>
      </c>
      <c r="C286" s="14" t="s">
        <v>309</v>
      </c>
      <c r="D286" s="41" t="s">
        <v>478</v>
      </c>
      <c r="E286" s="41" t="s">
        <v>495</v>
      </c>
      <c r="F286" s="1">
        <v>29964</v>
      </c>
    </row>
    <row r="287" spans="1:6">
      <c r="A287" s="22" t="s">
        <v>307</v>
      </c>
      <c r="B287" s="12">
        <v>391650</v>
      </c>
      <c r="C287" s="14" t="s">
        <v>310</v>
      </c>
      <c r="D287" s="41" t="s">
        <v>478</v>
      </c>
      <c r="E287" s="41" t="s">
        <v>495</v>
      </c>
      <c r="F287" s="1">
        <v>0</v>
      </c>
    </row>
    <row r="288" spans="1:6">
      <c r="A288" s="22" t="s">
        <v>307</v>
      </c>
      <c r="B288" s="12">
        <v>391653</v>
      </c>
      <c r="C288" s="14" t="s">
        <v>311</v>
      </c>
      <c r="D288" s="41" t="s">
        <v>478</v>
      </c>
      <c r="E288" s="41" t="s">
        <v>495</v>
      </c>
      <c r="F288" s="1">
        <v>56004</v>
      </c>
    </row>
    <row r="289" spans="1:6">
      <c r="A289" s="22" t="s">
        <v>307</v>
      </c>
      <c r="B289" s="12">
        <v>391666</v>
      </c>
      <c r="C289" s="14" t="s">
        <v>312</v>
      </c>
      <c r="D289" s="41" t="s">
        <v>478</v>
      </c>
      <c r="E289" s="41" t="s">
        <v>495</v>
      </c>
      <c r="F289" s="1">
        <v>132936</v>
      </c>
    </row>
    <row r="290" spans="1:6">
      <c r="A290" s="22" t="s">
        <v>307</v>
      </c>
      <c r="B290" s="12">
        <v>391668</v>
      </c>
      <c r="C290" s="14" t="s">
        <v>313</v>
      </c>
      <c r="D290" s="41" t="s">
        <v>478</v>
      </c>
      <c r="E290" s="41" t="s">
        <v>495</v>
      </c>
      <c r="F290" s="1">
        <v>430308</v>
      </c>
    </row>
    <row r="291" spans="1:6">
      <c r="A291" s="22" t="s">
        <v>307</v>
      </c>
      <c r="B291" s="12">
        <v>391671</v>
      </c>
      <c r="C291" s="14" t="s">
        <v>314</v>
      </c>
      <c r="D291" s="41" t="s">
        <v>478</v>
      </c>
      <c r="E291" s="41" t="s">
        <v>495</v>
      </c>
      <c r="F291" s="1">
        <v>316344</v>
      </c>
    </row>
    <row r="292" spans="1:6">
      <c r="A292" s="22" t="s">
        <v>307</v>
      </c>
      <c r="B292" s="12">
        <v>391674</v>
      </c>
      <c r="C292" s="14" t="s">
        <v>315</v>
      </c>
      <c r="D292" s="41" t="s">
        <v>478</v>
      </c>
      <c r="E292" s="41" t="s">
        <v>495</v>
      </c>
      <c r="F292" s="1">
        <v>659004</v>
      </c>
    </row>
    <row r="293" spans="1:6">
      <c r="A293" s="22" t="s">
        <v>307</v>
      </c>
      <c r="B293" s="12">
        <v>391676</v>
      </c>
      <c r="C293" s="14" t="s">
        <v>316</v>
      </c>
      <c r="D293" s="41" t="s">
        <v>478</v>
      </c>
      <c r="E293" s="41" t="s">
        <v>495</v>
      </c>
      <c r="F293" s="1">
        <v>1186980</v>
      </c>
    </row>
    <row r="294" spans="1:6">
      <c r="A294" s="22" t="s">
        <v>307</v>
      </c>
      <c r="B294" s="12">
        <v>391685</v>
      </c>
      <c r="C294" s="14" t="s">
        <v>317</v>
      </c>
      <c r="D294" s="41" t="s">
        <v>478</v>
      </c>
      <c r="E294" s="41" t="s">
        <v>495</v>
      </c>
      <c r="F294" s="1">
        <v>409920</v>
      </c>
    </row>
    <row r="295" spans="1:6">
      <c r="A295" s="22" t="s">
        <v>318</v>
      </c>
      <c r="B295" s="12">
        <v>401697</v>
      </c>
      <c r="C295" s="14" t="s">
        <v>319</v>
      </c>
      <c r="D295" s="41" t="s">
        <v>478</v>
      </c>
      <c r="E295" s="41" t="s">
        <v>495</v>
      </c>
      <c r="F295" s="1">
        <v>2046096</v>
      </c>
    </row>
    <row r="296" spans="1:6">
      <c r="A296" s="22" t="s">
        <v>318</v>
      </c>
      <c r="B296" s="12">
        <v>401698</v>
      </c>
      <c r="C296" s="14" t="s">
        <v>320</v>
      </c>
      <c r="D296" s="41" t="s">
        <v>478</v>
      </c>
      <c r="E296" s="41" t="s">
        <v>495</v>
      </c>
      <c r="F296" s="1">
        <v>0</v>
      </c>
    </row>
    <row r="297" spans="1:6">
      <c r="A297" s="22" t="s">
        <v>318</v>
      </c>
      <c r="B297" s="12">
        <v>401699</v>
      </c>
      <c r="C297" s="14" t="s">
        <v>321</v>
      </c>
      <c r="D297" s="41" t="s">
        <v>478</v>
      </c>
      <c r="E297" s="41" t="s">
        <v>495</v>
      </c>
      <c r="F297" s="1">
        <v>249684</v>
      </c>
    </row>
    <row r="298" spans="1:6">
      <c r="A298" s="22" t="s">
        <v>318</v>
      </c>
      <c r="B298" s="12">
        <v>401704</v>
      </c>
      <c r="C298" s="14" t="s">
        <v>322</v>
      </c>
      <c r="D298" s="41" t="s">
        <v>478</v>
      </c>
      <c r="E298" s="41" t="s">
        <v>495</v>
      </c>
      <c r="F298" s="1">
        <v>419244</v>
      </c>
    </row>
    <row r="299" spans="1:6">
      <c r="A299" s="22" t="s">
        <v>318</v>
      </c>
      <c r="B299" s="12">
        <v>401709</v>
      </c>
      <c r="C299" s="14" t="s">
        <v>323</v>
      </c>
      <c r="D299" s="41" t="s">
        <v>478</v>
      </c>
      <c r="E299" s="41" t="s">
        <v>495</v>
      </c>
      <c r="F299" s="1">
        <v>1331112</v>
      </c>
    </row>
    <row r="300" spans="1:6">
      <c r="A300" s="22" t="s">
        <v>318</v>
      </c>
      <c r="B300" s="12">
        <v>401713</v>
      </c>
      <c r="C300" s="14" t="s">
        <v>324</v>
      </c>
      <c r="D300" s="41" t="s">
        <v>478</v>
      </c>
      <c r="E300" s="41" t="s">
        <v>495</v>
      </c>
      <c r="F300" s="1">
        <v>2009088</v>
      </c>
    </row>
    <row r="301" spans="1:6">
      <c r="A301" s="22" t="s">
        <v>318</v>
      </c>
      <c r="B301" s="12">
        <v>401718</v>
      </c>
      <c r="C301" s="14" t="s">
        <v>325</v>
      </c>
      <c r="D301" s="41" t="s">
        <v>478</v>
      </c>
      <c r="E301" s="41" t="s">
        <v>495</v>
      </c>
      <c r="F301" s="1">
        <v>1230888</v>
      </c>
    </row>
    <row r="302" spans="1:6">
      <c r="A302" s="22" t="s">
        <v>318</v>
      </c>
      <c r="B302" s="12">
        <v>401721</v>
      </c>
      <c r="C302" s="14" t="s">
        <v>326</v>
      </c>
      <c r="D302" s="41" t="s">
        <v>478</v>
      </c>
      <c r="E302" s="41" t="s">
        <v>495</v>
      </c>
      <c r="F302" s="1">
        <v>615120</v>
      </c>
    </row>
    <row r="303" spans="1:6">
      <c r="A303" s="22" t="s">
        <v>318</v>
      </c>
      <c r="B303" s="12">
        <v>401724</v>
      </c>
      <c r="C303" s="14" t="s">
        <v>327</v>
      </c>
      <c r="D303" s="41" t="s">
        <v>478</v>
      </c>
      <c r="E303" s="41" t="s">
        <v>495</v>
      </c>
      <c r="F303" s="1">
        <v>3068184</v>
      </c>
    </row>
    <row r="304" spans="1:6">
      <c r="A304" s="22" t="s">
        <v>328</v>
      </c>
      <c r="B304" s="12">
        <v>411746</v>
      </c>
      <c r="C304" s="14" t="s">
        <v>329</v>
      </c>
      <c r="D304" s="41" t="s">
        <v>478</v>
      </c>
      <c r="E304" s="41" t="s">
        <v>496</v>
      </c>
      <c r="F304" s="12">
        <v>73992</v>
      </c>
    </row>
    <row r="305" spans="1:6">
      <c r="A305" s="22" t="s">
        <v>328</v>
      </c>
      <c r="B305" s="12">
        <v>411756</v>
      </c>
      <c r="C305" s="14" t="s">
        <v>330</v>
      </c>
      <c r="D305" s="41" t="s">
        <v>478</v>
      </c>
      <c r="E305" s="41" t="s">
        <v>495</v>
      </c>
      <c r="F305" s="1">
        <v>249888</v>
      </c>
    </row>
    <row r="306" spans="1:6">
      <c r="A306" s="22" t="s">
        <v>328</v>
      </c>
      <c r="B306" s="12">
        <v>411758</v>
      </c>
      <c r="C306" s="14" t="s">
        <v>331</v>
      </c>
      <c r="D306" s="41" t="s">
        <v>478</v>
      </c>
      <c r="E306" s="41" t="s">
        <v>495</v>
      </c>
      <c r="F306" s="1">
        <v>1182384</v>
      </c>
    </row>
    <row r="307" spans="1:6">
      <c r="A307" s="22" t="s">
        <v>328</v>
      </c>
      <c r="B307" s="12">
        <v>411761</v>
      </c>
      <c r="C307" s="14" t="s">
        <v>332</v>
      </c>
      <c r="D307" s="41" t="s">
        <v>478</v>
      </c>
      <c r="E307" s="41" t="s">
        <v>495</v>
      </c>
      <c r="F307" s="1">
        <v>1204428</v>
      </c>
    </row>
    <row r="308" spans="1:6">
      <c r="A308" s="22" t="s">
        <v>328</v>
      </c>
      <c r="B308" s="12">
        <v>411764</v>
      </c>
      <c r="C308" s="14" t="s">
        <v>333</v>
      </c>
      <c r="D308" s="41" t="s">
        <v>478</v>
      </c>
      <c r="E308" s="41" t="s">
        <v>495</v>
      </c>
      <c r="F308" s="1">
        <v>611292</v>
      </c>
    </row>
    <row r="309" spans="1:6">
      <c r="A309" s="22" t="s">
        <v>328</v>
      </c>
      <c r="B309" s="12">
        <v>411777</v>
      </c>
      <c r="C309" s="14" t="s">
        <v>334</v>
      </c>
      <c r="D309" s="41" t="s">
        <v>478</v>
      </c>
      <c r="E309" s="41" t="s">
        <v>495</v>
      </c>
      <c r="F309" s="1">
        <v>2845380</v>
      </c>
    </row>
    <row r="310" spans="1:6">
      <c r="A310" s="22" t="s">
        <v>328</v>
      </c>
      <c r="B310" s="12">
        <v>411778</v>
      </c>
      <c r="C310" s="14" t="s">
        <v>335</v>
      </c>
      <c r="D310" s="41" t="s">
        <v>478</v>
      </c>
      <c r="E310" s="41" t="s">
        <v>496</v>
      </c>
      <c r="F310" s="12">
        <v>8688</v>
      </c>
    </row>
    <row r="311" spans="1:6">
      <c r="A311" s="22" t="s">
        <v>328</v>
      </c>
      <c r="B311" s="12">
        <v>411782</v>
      </c>
      <c r="C311" s="14" t="s">
        <v>87</v>
      </c>
      <c r="D311" s="41" t="s">
        <v>478</v>
      </c>
      <c r="E311" s="41" t="s">
        <v>495</v>
      </c>
      <c r="F311" s="1">
        <v>1355472</v>
      </c>
    </row>
    <row r="312" spans="1:6">
      <c r="A312" s="22" t="s">
        <v>328</v>
      </c>
      <c r="B312" s="12">
        <v>411788</v>
      </c>
      <c r="C312" s="14" t="s">
        <v>336</v>
      </c>
      <c r="D312" s="41" t="s">
        <v>478</v>
      </c>
      <c r="E312" s="41" t="s">
        <v>495</v>
      </c>
      <c r="F312" s="1">
        <v>2047428</v>
      </c>
    </row>
    <row r="313" spans="1:6">
      <c r="A313" s="22" t="s">
        <v>328</v>
      </c>
      <c r="B313" s="12">
        <v>411801</v>
      </c>
      <c r="C313" s="14" t="s">
        <v>337</v>
      </c>
      <c r="D313" s="41" t="s">
        <v>478</v>
      </c>
      <c r="E313" s="41" t="s">
        <v>495</v>
      </c>
      <c r="F313" s="1">
        <v>357036</v>
      </c>
    </row>
    <row r="314" spans="1:6">
      <c r="A314" s="22" t="s">
        <v>328</v>
      </c>
      <c r="B314" s="12">
        <v>411809</v>
      </c>
      <c r="C314" s="14" t="s">
        <v>254</v>
      </c>
      <c r="D314" s="41" t="s">
        <v>478</v>
      </c>
      <c r="E314" s="41" t="s">
        <v>495</v>
      </c>
      <c r="F314" s="1">
        <v>395208</v>
      </c>
    </row>
    <row r="315" spans="1:6">
      <c r="A315" s="22" t="s">
        <v>328</v>
      </c>
      <c r="B315" s="12">
        <v>411814</v>
      </c>
      <c r="C315" s="14" t="s">
        <v>338</v>
      </c>
      <c r="D315" s="41" t="s">
        <v>478</v>
      </c>
      <c r="E315" s="41" t="s">
        <v>495</v>
      </c>
      <c r="F315" s="1">
        <v>664188</v>
      </c>
    </row>
    <row r="316" spans="1:6">
      <c r="A316" s="22" t="s">
        <v>328</v>
      </c>
      <c r="B316" s="12">
        <v>411817</v>
      </c>
      <c r="C316" s="14" t="s">
        <v>339</v>
      </c>
      <c r="D316" s="41" t="s">
        <v>478</v>
      </c>
      <c r="E316" s="41" t="s">
        <v>495</v>
      </c>
      <c r="F316" s="1">
        <v>793920</v>
      </c>
    </row>
    <row r="317" spans="1:6">
      <c r="A317" s="22" t="s">
        <v>328</v>
      </c>
      <c r="B317" s="12">
        <v>411818</v>
      </c>
      <c r="C317" s="14" t="s">
        <v>340</v>
      </c>
      <c r="D317" s="41" t="s">
        <v>478</v>
      </c>
      <c r="E317" s="41" t="s">
        <v>495</v>
      </c>
      <c r="F317" s="1">
        <v>3197256</v>
      </c>
    </row>
    <row r="318" spans="1:6">
      <c r="A318" s="22" t="s">
        <v>328</v>
      </c>
      <c r="B318" s="12">
        <v>411820</v>
      </c>
      <c r="C318" s="14" t="s">
        <v>341</v>
      </c>
      <c r="D318" s="41" t="s">
        <v>478</v>
      </c>
      <c r="E318" s="41" t="s">
        <v>495</v>
      </c>
      <c r="F318" s="1">
        <v>1261728</v>
      </c>
    </row>
    <row r="319" spans="1:6">
      <c r="A319" s="22" t="s">
        <v>328</v>
      </c>
      <c r="B319" s="12">
        <v>411827</v>
      </c>
      <c r="C319" s="14" t="s">
        <v>342</v>
      </c>
      <c r="D319" s="41" t="s">
        <v>478</v>
      </c>
      <c r="E319" s="41" t="s">
        <v>495</v>
      </c>
      <c r="F319" s="1">
        <v>2467848</v>
      </c>
    </row>
    <row r="320" spans="1:6">
      <c r="A320" s="22" t="s">
        <v>328</v>
      </c>
      <c r="B320" s="12">
        <v>411831</v>
      </c>
      <c r="C320" s="14" t="s">
        <v>343</v>
      </c>
      <c r="D320" s="41" t="s">
        <v>478</v>
      </c>
      <c r="E320" s="41" t="s">
        <v>495</v>
      </c>
      <c r="F320" s="1">
        <v>1362612</v>
      </c>
    </row>
    <row r="321" spans="1:6">
      <c r="A321" s="22" t="s">
        <v>328</v>
      </c>
      <c r="B321" s="12">
        <v>411833</v>
      </c>
      <c r="C321" s="14" t="s">
        <v>344</v>
      </c>
      <c r="D321" s="41" t="s">
        <v>478</v>
      </c>
      <c r="E321" s="41" t="s">
        <v>495</v>
      </c>
      <c r="F321" s="1">
        <v>1206924</v>
      </c>
    </row>
    <row r="322" spans="1:6">
      <c r="A322" s="22" t="s">
        <v>328</v>
      </c>
      <c r="B322" s="12">
        <v>411839</v>
      </c>
      <c r="C322" s="14" t="s">
        <v>345</v>
      </c>
      <c r="D322" s="41" t="s">
        <v>478</v>
      </c>
      <c r="E322" s="41" t="s">
        <v>495</v>
      </c>
      <c r="F322" s="1">
        <v>2741100</v>
      </c>
    </row>
    <row r="323" spans="1:6">
      <c r="A323" s="22" t="s">
        <v>328</v>
      </c>
      <c r="B323" s="12">
        <v>411841</v>
      </c>
      <c r="C323" s="14" t="s">
        <v>346</v>
      </c>
      <c r="D323" s="41" t="s">
        <v>478</v>
      </c>
      <c r="E323" s="41" t="s">
        <v>495</v>
      </c>
      <c r="F323" s="1">
        <v>2588832</v>
      </c>
    </row>
    <row r="324" spans="1:6">
      <c r="A324" s="22" t="s">
        <v>328</v>
      </c>
      <c r="B324" s="12">
        <v>411845</v>
      </c>
      <c r="C324" s="14" t="s">
        <v>347</v>
      </c>
      <c r="D324" s="41" t="s">
        <v>478</v>
      </c>
      <c r="E324" s="41" t="s">
        <v>495</v>
      </c>
      <c r="F324" s="1">
        <v>922356</v>
      </c>
    </row>
    <row r="325" spans="1:6">
      <c r="A325" s="22" t="s">
        <v>328</v>
      </c>
      <c r="B325" s="12">
        <v>411847</v>
      </c>
      <c r="C325" s="14" t="s">
        <v>348</v>
      </c>
      <c r="D325" s="41" t="s">
        <v>478</v>
      </c>
      <c r="E325" s="41" t="s">
        <v>495</v>
      </c>
      <c r="F325" s="1">
        <v>1563528</v>
      </c>
    </row>
    <row r="326" spans="1:6">
      <c r="A326" s="22" t="s">
        <v>328</v>
      </c>
      <c r="B326" s="12">
        <v>411849</v>
      </c>
      <c r="C326" s="14" t="s">
        <v>349</v>
      </c>
      <c r="D326" s="41" t="s">
        <v>478</v>
      </c>
      <c r="E326" s="41" t="s">
        <v>495</v>
      </c>
      <c r="F326" s="1">
        <v>1081668</v>
      </c>
    </row>
    <row r="327" spans="1:6">
      <c r="A327" s="22" t="s">
        <v>351</v>
      </c>
      <c r="B327" s="12">
        <v>420463</v>
      </c>
      <c r="C327" s="14" t="s">
        <v>352</v>
      </c>
      <c r="D327" s="41" t="s">
        <v>478</v>
      </c>
      <c r="E327" s="41" t="s">
        <v>495</v>
      </c>
      <c r="F327" s="1">
        <v>535608</v>
      </c>
    </row>
    <row r="328" spans="1:6">
      <c r="A328" s="22" t="s">
        <v>351</v>
      </c>
      <c r="B328" s="12">
        <v>421206</v>
      </c>
      <c r="C328" s="14" t="s">
        <v>353</v>
      </c>
      <c r="D328" s="41" t="s">
        <v>478</v>
      </c>
      <c r="E328" s="41" t="s">
        <v>495</v>
      </c>
      <c r="F328" s="1">
        <v>614880</v>
      </c>
    </row>
    <row r="329" spans="1:6">
      <c r="A329" s="22" t="s">
        <v>351</v>
      </c>
      <c r="B329" s="12">
        <v>421860</v>
      </c>
      <c r="C329" s="14" t="s">
        <v>354</v>
      </c>
      <c r="D329" s="41" t="s">
        <v>478</v>
      </c>
      <c r="E329" s="41" t="s">
        <v>495</v>
      </c>
      <c r="F329" s="1">
        <v>183900</v>
      </c>
    </row>
    <row r="330" spans="1:6">
      <c r="A330" s="22" t="s">
        <v>351</v>
      </c>
      <c r="B330" s="12">
        <v>421866</v>
      </c>
      <c r="C330" s="14" t="s">
        <v>355</v>
      </c>
      <c r="D330" s="41" t="s">
        <v>478</v>
      </c>
      <c r="E330" s="41" t="s">
        <v>495</v>
      </c>
      <c r="F330" s="1">
        <v>265380</v>
      </c>
    </row>
    <row r="331" spans="1:6">
      <c r="A331" s="22" t="s">
        <v>351</v>
      </c>
      <c r="B331" s="12">
        <v>421876</v>
      </c>
      <c r="C331" s="14" t="s">
        <v>356</v>
      </c>
      <c r="D331" s="41" t="s">
        <v>478</v>
      </c>
      <c r="E331" s="41" t="s">
        <v>495</v>
      </c>
      <c r="F331" s="1">
        <v>148788</v>
      </c>
    </row>
    <row r="332" spans="1:6">
      <c r="A332" s="22" t="s">
        <v>351</v>
      </c>
      <c r="B332" s="12">
        <v>421886</v>
      </c>
      <c r="C332" s="14" t="s">
        <v>357</v>
      </c>
      <c r="D332" s="41" t="s">
        <v>478</v>
      </c>
      <c r="E332" s="41" t="s">
        <v>495</v>
      </c>
      <c r="F332" s="1">
        <v>312204</v>
      </c>
    </row>
    <row r="333" spans="1:6">
      <c r="A333" s="22" t="s">
        <v>351</v>
      </c>
      <c r="B333" s="12">
        <v>421887</v>
      </c>
      <c r="C333" s="14" t="s">
        <v>358</v>
      </c>
      <c r="D333" s="41" t="s">
        <v>478</v>
      </c>
      <c r="E333" s="41" t="s">
        <v>495</v>
      </c>
      <c r="F333" s="1">
        <v>749748</v>
      </c>
    </row>
    <row r="334" spans="1:6">
      <c r="A334" s="22" t="s">
        <v>351</v>
      </c>
      <c r="B334" s="12">
        <v>421901</v>
      </c>
      <c r="C334" s="14" t="s">
        <v>359</v>
      </c>
      <c r="D334" s="41" t="s">
        <v>478</v>
      </c>
      <c r="E334" s="41" t="s">
        <v>495</v>
      </c>
      <c r="F334" s="1">
        <v>1617252</v>
      </c>
    </row>
    <row r="335" spans="1:6">
      <c r="A335" s="22" t="s">
        <v>351</v>
      </c>
      <c r="B335" s="12">
        <v>421912</v>
      </c>
      <c r="C335" s="14" t="s">
        <v>360</v>
      </c>
      <c r="D335" s="41" t="s">
        <v>478</v>
      </c>
      <c r="E335" s="41" t="s">
        <v>495</v>
      </c>
      <c r="F335" s="1">
        <v>1624836</v>
      </c>
    </row>
    <row r="336" spans="1:6">
      <c r="A336" s="22" t="s">
        <v>351</v>
      </c>
      <c r="B336" s="12">
        <v>421920</v>
      </c>
      <c r="C336" s="14" t="s">
        <v>361</v>
      </c>
      <c r="D336" s="41" t="s">
        <v>478</v>
      </c>
      <c r="E336" s="41" t="s">
        <v>495</v>
      </c>
      <c r="F336" s="1">
        <v>669840</v>
      </c>
    </row>
    <row r="337" spans="1:6">
      <c r="A337" s="22" t="s">
        <v>351</v>
      </c>
      <c r="B337" s="12">
        <v>421931</v>
      </c>
      <c r="C337" s="14" t="s">
        <v>362</v>
      </c>
      <c r="D337" s="41" t="s">
        <v>478</v>
      </c>
      <c r="E337" s="41" t="s">
        <v>495</v>
      </c>
      <c r="F337" s="1">
        <v>2258112</v>
      </c>
    </row>
    <row r="338" spans="1:6">
      <c r="A338" s="22" t="s">
        <v>351</v>
      </c>
      <c r="B338" s="12">
        <v>421945</v>
      </c>
      <c r="C338" s="14" t="s">
        <v>363</v>
      </c>
      <c r="D338" s="41" t="s">
        <v>478</v>
      </c>
      <c r="E338" s="41" t="s">
        <v>495</v>
      </c>
      <c r="F338" s="1">
        <v>143040</v>
      </c>
    </row>
    <row r="339" spans="1:6">
      <c r="A339" s="22" t="s">
        <v>364</v>
      </c>
      <c r="B339" s="12">
        <v>431704</v>
      </c>
      <c r="C339" s="14" t="s">
        <v>365</v>
      </c>
      <c r="D339" s="41" t="s">
        <v>478</v>
      </c>
      <c r="E339" s="41" t="s">
        <v>495</v>
      </c>
      <c r="F339" s="1">
        <v>276912</v>
      </c>
    </row>
    <row r="340" spans="1:6">
      <c r="A340" s="22" t="s">
        <v>364</v>
      </c>
      <c r="B340" s="12">
        <v>431788</v>
      </c>
      <c r="C340" s="14" t="s">
        <v>366</v>
      </c>
      <c r="D340" s="41" t="s">
        <v>478</v>
      </c>
      <c r="E340" s="41" t="s">
        <v>495</v>
      </c>
      <c r="F340" s="1">
        <v>878724</v>
      </c>
    </row>
    <row r="341" spans="1:6">
      <c r="A341" s="22" t="s">
        <v>364</v>
      </c>
      <c r="B341" s="12">
        <v>431831</v>
      </c>
      <c r="C341" s="14" t="s">
        <v>367</v>
      </c>
      <c r="D341" s="41" t="s">
        <v>478</v>
      </c>
      <c r="E341" s="41" t="s">
        <v>495</v>
      </c>
      <c r="F341" s="1">
        <v>319524</v>
      </c>
    </row>
    <row r="342" spans="1:6">
      <c r="A342" s="22" t="s">
        <v>364</v>
      </c>
      <c r="B342" s="12">
        <v>431968</v>
      </c>
      <c r="C342" s="14" t="s">
        <v>368</v>
      </c>
      <c r="D342" s="41" t="s">
        <v>478</v>
      </c>
      <c r="E342" s="41" t="s">
        <v>495</v>
      </c>
      <c r="F342" s="1">
        <v>12804</v>
      </c>
    </row>
    <row r="343" spans="1:6">
      <c r="A343" s="22" t="s">
        <v>364</v>
      </c>
      <c r="B343" s="12">
        <v>431969</v>
      </c>
      <c r="C343" s="14" t="s">
        <v>369</v>
      </c>
      <c r="D343" s="41" t="s">
        <v>478</v>
      </c>
      <c r="E343" s="41" t="s">
        <v>495</v>
      </c>
      <c r="F343" s="1">
        <v>589500</v>
      </c>
    </row>
    <row r="344" spans="1:6">
      <c r="A344" s="22" t="s">
        <v>364</v>
      </c>
      <c r="B344" s="12">
        <v>431974</v>
      </c>
      <c r="C344" s="14" t="s">
        <v>370</v>
      </c>
      <c r="D344" s="41" t="s">
        <v>478</v>
      </c>
      <c r="E344" s="41" t="s">
        <v>495</v>
      </c>
      <c r="F344" s="1">
        <v>311604</v>
      </c>
    </row>
    <row r="345" spans="1:6">
      <c r="A345" s="22" t="s">
        <v>364</v>
      </c>
      <c r="B345" s="12">
        <v>431977</v>
      </c>
      <c r="C345" s="14" t="s">
        <v>371</v>
      </c>
      <c r="D345" s="41" t="s">
        <v>478</v>
      </c>
      <c r="E345" s="41" t="s">
        <v>495</v>
      </c>
      <c r="F345" s="1">
        <v>1498896</v>
      </c>
    </row>
    <row r="346" spans="1:6">
      <c r="A346" s="22" t="s">
        <v>364</v>
      </c>
      <c r="B346" s="12">
        <v>431980</v>
      </c>
      <c r="C346" s="14" t="s">
        <v>372</v>
      </c>
      <c r="D346" s="41" t="s">
        <v>478</v>
      </c>
      <c r="E346" s="41" t="s">
        <v>495</v>
      </c>
      <c r="F346" s="1">
        <v>1277112</v>
      </c>
    </row>
    <row r="347" spans="1:6">
      <c r="A347" s="22" t="s">
        <v>364</v>
      </c>
      <c r="B347" s="12">
        <v>431994</v>
      </c>
      <c r="C347" s="14" t="s">
        <v>373</v>
      </c>
      <c r="D347" s="41" t="s">
        <v>478</v>
      </c>
      <c r="E347" s="41" t="s">
        <v>495</v>
      </c>
      <c r="F347" s="1">
        <v>1171644</v>
      </c>
    </row>
    <row r="348" spans="1:6">
      <c r="A348" s="22" t="s">
        <v>364</v>
      </c>
      <c r="B348" s="12">
        <v>432008</v>
      </c>
      <c r="C348" s="14" t="s">
        <v>374</v>
      </c>
      <c r="D348" s="41" t="s">
        <v>478</v>
      </c>
      <c r="E348" s="41" t="s">
        <v>495</v>
      </c>
      <c r="F348" s="1">
        <v>411156</v>
      </c>
    </row>
    <row r="349" spans="1:6">
      <c r="A349" s="22" t="s">
        <v>364</v>
      </c>
      <c r="B349" s="12">
        <v>432016</v>
      </c>
      <c r="C349" s="14" t="s">
        <v>375</v>
      </c>
      <c r="D349" s="41" t="s">
        <v>478</v>
      </c>
      <c r="E349" s="41" t="s">
        <v>495</v>
      </c>
      <c r="F349" s="1">
        <v>3941400</v>
      </c>
    </row>
    <row r="350" spans="1:6">
      <c r="A350" s="22" t="s">
        <v>364</v>
      </c>
      <c r="B350" s="12">
        <v>432017</v>
      </c>
      <c r="C350" s="14" t="s">
        <v>376</v>
      </c>
      <c r="D350" s="41" t="s">
        <v>478</v>
      </c>
      <c r="E350" s="41" t="s">
        <v>495</v>
      </c>
      <c r="F350" s="1">
        <v>1624824</v>
      </c>
    </row>
    <row r="351" spans="1:6">
      <c r="A351" s="22" t="s">
        <v>364</v>
      </c>
      <c r="B351" s="12">
        <v>432023</v>
      </c>
      <c r="C351" s="14" t="s">
        <v>377</v>
      </c>
      <c r="D351" s="41" t="s">
        <v>478</v>
      </c>
      <c r="E351" s="41" t="s">
        <v>495</v>
      </c>
      <c r="F351" s="1">
        <v>556932</v>
      </c>
    </row>
    <row r="352" spans="1:6">
      <c r="A352" s="22" t="s">
        <v>364</v>
      </c>
      <c r="B352" s="12">
        <v>432029</v>
      </c>
      <c r="C352" s="14" t="s">
        <v>378</v>
      </c>
      <c r="D352" s="41" t="s">
        <v>478</v>
      </c>
      <c r="E352" s="41" t="s">
        <v>495</v>
      </c>
      <c r="F352" s="1">
        <v>216372</v>
      </c>
    </row>
    <row r="353" spans="1:6">
      <c r="A353" s="22" t="s">
        <v>364</v>
      </c>
      <c r="B353" s="12">
        <v>432030</v>
      </c>
      <c r="C353" s="14" t="s">
        <v>350</v>
      </c>
      <c r="D353" s="41" t="s">
        <v>478</v>
      </c>
      <c r="E353" s="41" t="s">
        <v>495</v>
      </c>
      <c r="F353" s="1">
        <v>805296</v>
      </c>
    </row>
    <row r="354" spans="1:6">
      <c r="A354" s="22" t="s">
        <v>364</v>
      </c>
      <c r="B354" s="12">
        <v>432034</v>
      </c>
      <c r="C354" s="14" t="s">
        <v>379</v>
      </c>
      <c r="D354" s="41" t="s">
        <v>478</v>
      </c>
      <c r="E354" s="41" t="s">
        <v>495</v>
      </c>
      <c r="F354" s="1">
        <v>152580</v>
      </c>
    </row>
    <row r="355" spans="1:6">
      <c r="A355" s="22" t="s">
        <v>380</v>
      </c>
      <c r="B355" s="12">
        <v>442038</v>
      </c>
      <c r="C355" s="14" t="s">
        <v>381</v>
      </c>
      <c r="D355" s="41" t="s">
        <v>478</v>
      </c>
      <c r="E355" s="41" t="s">
        <v>495</v>
      </c>
      <c r="F355" s="1">
        <v>578028</v>
      </c>
    </row>
    <row r="356" spans="1:6">
      <c r="A356" s="22" t="s">
        <v>380</v>
      </c>
      <c r="B356" s="12">
        <v>442039</v>
      </c>
      <c r="C356" s="14" t="s">
        <v>382</v>
      </c>
      <c r="D356" s="41" t="s">
        <v>478</v>
      </c>
      <c r="E356" s="41" t="s">
        <v>495</v>
      </c>
      <c r="F356" s="1">
        <v>6208716</v>
      </c>
    </row>
    <row r="357" spans="1:6">
      <c r="A357" s="22" t="s">
        <v>380</v>
      </c>
      <c r="B357" s="12">
        <v>442040</v>
      </c>
      <c r="C357" s="14" t="s">
        <v>383</v>
      </c>
      <c r="D357" s="41" t="s">
        <v>478</v>
      </c>
      <c r="E357" s="41" t="s">
        <v>495</v>
      </c>
      <c r="F357" s="1">
        <v>1586088</v>
      </c>
    </row>
    <row r="358" spans="1:6">
      <c r="A358" s="22" t="s">
        <v>380</v>
      </c>
      <c r="B358" s="12">
        <v>442061</v>
      </c>
      <c r="C358" s="14" t="s">
        <v>384</v>
      </c>
      <c r="D358" s="41" t="s">
        <v>478</v>
      </c>
      <c r="E358" s="41" t="s">
        <v>495</v>
      </c>
      <c r="F358" s="1">
        <v>1263900</v>
      </c>
    </row>
    <row r="359" spans="1:6">
      <c r="A359" s="22" t="s">
        <v>380</v>
      </c>
      <c r="B359" s="12">
        <v>442066</v>
      </c>
      <c r="C359" s="14" t="s">
        <v>385</v>
      </c>
      <c r="D359" s="41" t="s">
        <v>478</v>
      </c>
      <c r="E359" s="41" t="s">
        <v>495</v>
      </c>
      <c r="F359" s="1">
        <v>836496</v>
      </c>
    </row>
    <row r="360" spans="1:6">
      <c r="A360" s="22" t="s">
        <v>380</v>
      </c>
      <c r="B360" s="12">
        <v>442068</v>
      </c>
      <c r="C360" s="14" t="s">
        <v>386</v>
      </c>
      <c r="D360" s="41" t="s">
        <v>478</v>
      </c>
      <c r="E360" s="41" t="s">
        <v>495</v>
      </c>
      <c r="F360" s="1">
        <v>6626136</v>
      </c>
    </row>
    <row r="361" spans="1:6">
      <c r="A361" s="22" t="s">
        <v>380</v>
      </c>
      <c r="B361" s="12">
        <v>442069</v>
      </c>
      <c r="C361" s="14" t="s">
        <v>387</v>
      </c>
      <c r="D361" s="41" t="s">
        <v>478</v>
      </c>
      <c r="E361" s="41" t="s">
        <v>495</v>
      </c>
      <c r="F361" s="1">
        <v>454920</v>
      </c>
    </row>
    <row r="362" spans="1:6">
      <c r="A362" s="22" t="s">
        <v>380</v>
      </c>
      <c r="B362" s="12">
        <v>442073</v>
      </c>
      <c r="C362" s="14" t="s">
        <v>388</v>
      </c>
      <c r="D362" s="41" t="s">
        <v>478</v>
      </c>
      <c r="E362" s="41" t="s">
        <v>495</v>
      </c>
      <c r="F362" s="1">
        <v>73140</v>
      </c>
    </row>
    <row r="363" spans="1:6">
      <c r="A363" s="22" t="s">
        <v>380</v>
      </c>
      <c r="B363" s="12">
        <v>442076</v>
      </c>
      <c r="C363" s="14" t="s">
        <v>389</v>
      </c>
      <c r="D363" s="41" t="s">
        <v>478</v>
      </c>
      <c r="E363" s="41" t="s">
        <v>495</v>
      </c>
      <c r="F363" s="1">
        <v>1011864</v>
      </c>
    </row>
    <row r="364" spans="1:6">
      <c r="A364" s="22" t="s">
        <v>380</v>
      </c>
      <c r="B364" s="12">
        <v>442083</v>
      </c>
      <c r="C364" s="14" t="s">
        <v>390</v>
      </c>
      <c r="D364" s="41" t="s">
        <v>478</v>
      </c>
      <c r="E364" s="41" t="s">
        <v>495</v>
      </c>
      <c r="F364" s="1">
        <v>916200</v>
      </c>
    </row>
    <row r="365" spans="1:6">
      <c r="A365" s="22" t="s">
        <v>380</v>
      </c>
      <c r="B365" s="12">
        <v>442090</v>
      </c>
      <c r="C365" s="14" t="s">
        <v>391</v>
      </c>
      <c r="D365" s="41" t="s">
        <v>478</v>
      </c>
      <c r="E365" s="41" t="s">
        <v>495</v>
      </c>
      <c r="F365" s="1">
        <v>1592844</v>
      </c>
    </row>
    <row r="366" spans="1:6">
      <c r="A366" s="22" t="s">
        <v>380</v>
      </c>
      <c r="B366" s="12">
        <v>442091</v>
      </c>
      <c r="C366" s="14" t="s">
        <v>392</v>
      </c>
      <c r="D366" s="41" t="s">
        <v>478</v>
      </c>
      <c r="E366" s="41" t="s">
        <v>495</v>
      </c>
      <c r="F366" s="1">
        <v>0</v>
      </c>
    </row>
    <row r="367" spans="1:6">
      <c r="A367" s="22" t="s">
        <v>380</v>
      </c>
      <c r="B367" s="12">
        <v>442103</v>
      </c>
      <c r="C367" s="14" t="s">
        <v>393</v>
      </c>
      <c r="D367" s="41" t="s">
        <v>478</v>
      </c>
      <c r="E367" s="41" t="s">
        <v>495</v>
      </c>
      <c r="F367" s="1">
        <v>523236</v>
      </c>
    </row>
    <row r="368" spans="1:6">
      <c r="A368" s="22" t="s">
        <v>380</v>
      </c>
      <c r="B368" s="12">
        <v>442104</v>
      </c>
      <c r="C368" s="14" t="s">
        <v>394</v>
      </c>
      <c r="D368" s="41" t="s">
        <v>478</v>
      </c>
      <c r="E368" s="41" t="s">
        <v>495</v>
      </c>
      <c r="F368" s="1">
        <v>804564</v>
      </c>
    </row>
    <row r="369" spans="1:6">
      <c r="A369" s="22" t="s">
        <v>380</v>
      </c>
      <c r="B369" s="12">
        <v>442105</v>
      </c>
      <c r="C369" s="14" t="s">
        <v>395</v>
      </c>
      <c r="D369" s="41" t="s">
        <v>478</v>
      </c>
      <c r="E369" s="41" t="s">
        <v>495</v>
      </c>
      <c r="F369" s="1">
        <v>950256</v>
      </c>
    </row>
    <row r="370" spans="1:6">
      <c r="A370" s="22" t="s">
        <v>380</v>
      </c>
      <c r="B370" s="12">
        <v>442107</v>
      </c>
      <c r="C370" s="14" t="s">
        <v>396</v>
      </c>
      <c r="D370" s="41" t="s">
        <v>478</v>
      </c>
      <c r="E370" s="41" t="s">
        <v>495</v>
      </c>
      <c r="F370" s="1">
        <v>0</v>
      </c>
    </row>
    <row r="371" spans="1:6">
      <c r="A371" s="22" t="s">
        <v>380</v>
      </c>
      <c r="B371" s="12">
        <v>442116</v>
      </c>
      <c r="C371" s="14" t="s">
        <v>397</v>
      </c>
      <c r="D371" s="41" t="s">
        <v>478</v>
      </c>
      <c r="E371" s="41" t="s">
        <v>495</v>
      </c>
      <c r="F371" s="1">
        <v>1192776</v>
      </c>
    </row>
    <row r="372" spans="1:6">
      <c r="A372" s="22" t="s">
        <v>380</v>
      </c>
      <c r="B372" s="12">
        <v>442130</v>
      </c>
      <c r="C372" s="14" t="s">
        <v>398</v>
      </c>
      <c r="D372" s="41" t="s">
        <v>478</v>
      </c>
      <c r="E372" s="41" t="s">
        <v>495</v>
      </c>
      <c r="F372" s="1">
        <v>2674140</v>
      </c>
    </row>
    <row r="373" spans="1:6">
      <c r="A373" s="22" t="s">
        <v>380</v>
      </c>
      <c r="B373" s="12">
        <v>442135</v>
      </c>
      <c r="C373" s="14" t="s">
        <v>399</v>
      </c>
      <c r="D373" s="41" t="s">
        <v>478</v>
      </c>
      <c r="E373" s="41" t="s">
        <v>495</v>
      </c>
      <c r="F373" s="1">
        <v>1999200</v>
      </c>
    </row>
    <row r="374" spans="1:6">
      <c r="A374" s="22" t="s">
        <v>380</v>
      </c>
      <c r="B374" s="12">
        <v>442150</v>
      </c>
      <c r="C374" s="14" t="s">
        <v>400</v>
      </c>
      <c r="D374" s="41" t="s">
        <v>478</v>
      </c>
      <c r="E374" s="41" t="s">
        <v>495</v>
      </c>
      <c r="F374" s="1">
        <v>177564</v>
      </c>
    </row>
    <row r="375" spans="1:6">
      <c r="A375" s="22" t="s">
        <v>380</v>
      </c>
      <c r="B375" s="12">
        <v>442159</v>
      </c>
      <c r="C375" s="14" t="s">
        <v>401</v>
      </c>
      <c r="D375" s="41" t="s">
        <v>478</v>
      </c>
      <c r="E375" s="41" t="s">
        <v>495</v>
      </c>
      <c r="F375" s="1">
        <v>5269848</v>
      </c>
    </row>
    <row r="376" spans="1:6">
      <c r="A376" s="22" t="s">
        <v>402</v>
      </c>
      <c r="B376" s="12">
        <v>452169</v>
      </c>
      <c r="C376" s="14" t="s">
        <v>403</v>
      </c>
      <c r="D376" s="41" t="s">
        <v>478</v>
      </c>
      <c r="E376" s="41" t="s">
        <v>495</v>
      </c>
      <c r="F376" s="1">
        <v>1682100</v>
      </c>
    </row>
    <row r="377" spans="1:6">
      <c r="A377" s="22" t="s">
        <v>402</v>
      </c>
      <c r="B377" s="12">
        <v>452179</v>
      </c>
      <c r="C377" s="14" t="s">
        <v>404</v>
      </c>
      <c r="D377" s="41" t="s">
        <v>478</v>
      </c>
      <c r="E377" s="41" t="s">
        <v>495</v>
      </c>
      <c r="F377" s="1">
        <v>5299332</v>
      </c>
    </row>
    <row r="378" spans="1:6">
      <c r="A378" s="22" t="s">
        <v>402</v>
      </c>
      <c r="B378" s="12">
        <v>452200</v>
      </c>
      <c r="C378" s="14" t="s">
        <v>405</v>
      </c>
      <c r="D378" s="41" t="s">
        <v>478</v>
      </c>
      <c r="E378" s="41" t="s">
        <v>495</v>
      </c>
      <c r="F378" s="1">
        <v>748140</v>
      </c>
    </row>
    <row r="379" spans="1:6">
      <c r="A379" s="22" t="s">
        <v>402</v>
      </c>
      <c r="B379" s="12">
        <v>452226</v>
      </c>
      <c r="C379" s="14" t="s">
        <v>406</v>
      </c>
      <c r="D379" s="41" t="s">
        <v>478</v>
      </c>
      <c r="E379" s="41" t="s">
        <v>495</v>
      </c>
      <c r="F379" s="1">
        <v>1117356</v>
      </c>
    </row>
    <row r="380" spans="1:6">
      <c r="A380" s="22" t="s">
        <v>407</v>
      </c>
      <c r="B380" s="12">
        <v>462182</v>
      </c>
      <c r="C380" s="14" t="s">
        <v>408</v>
      </c>
      <c r="D380" s="41" t="s">
        <v>478</v>
      </c>
      <c r="E380" s="41" t="s">
        <v>495</v>
      </c>
      <c r="F380" s="1">
        <v>543888</v>
      </c>
    </row>
    <row r="381" spans="1:6">
      <c r="A381" s="22" t="s">
        <v>407</v>
      </c>
      <c r="B381" s="12">
        <v>462194</v>
      </c>
      <c r="C381" s="14" t="s">
        <v>409</v>
      </c>
      <c r="D381" s="41" t="s">
        <v>478</v>
      </c>
      <c r="E381" s="41" t="s">
        <v>495</v>
      </c>
      <c r="F381" s="1">
        <v>677316</v>
      </c>
    </row>
    <row r="382" spans="1:6">
      <c r="A382" s="22" t="s">
        <v>410</v>
      </c>
      <c r="B382" s="12">
        <v>472213</v>
      </c>
      <c r="C382" s="14" t="s">
        <v>411</v>
      </c>
      <c r="D382" s="41" t="s">
        <v>478</v>
      </c>
      <c r="E382" s="41" t="s">
        <v>495</v>
      </c>
      <c r="F382" s="1">
        <v>1496412</v>
      </c>
    </row>
    <row r="383" spans="1:6">
      <c r="A383" s="22" t="s">
        <v>410</v>
      </c>
      <c r="B383" s="12">
        <v>472218</v>
      </c>
      <c r="C383" s="14" t="s">
        <v>412</v>
      </c>
      <c r="D383" s="41" t="s">
        <v>478</v>
      </c>
      <c r="E383" s="41" t="s">
        <v>495</v>
      </c>
      <c r="F383" s="1">
        <v>899088</v>
      </c>
    </row>
    <row r="384" spans="1:6">
      <c r="A384" s="22" t="s">
        <v>410</v>
      </c>
      <c r="B384" s="12">
        <v>472220</v>
      </c>
      <c r="C384" s="14" t="s">
        <v>413</v>
      </c>
      <c r="D384" s="41" t="s">
        <v>478</v>
      </c>
      <c r="E384" s="41" t="s">
        <v>495</v>
      </c>
      <c r="F384" s="1">
        <v>485544</v>
      </c>
    </row>
    <row r="385" spans="1:6">
      <c r="A385" s="22" t="s">
        <v>410</v>
      </c>
      <c r="B385" s="12">
        <v>472221</v>
      </c>
      <c r="C385" s="14" t="s">
        <v>149</v>
      </c>
      <c r="D385" s="41" t="s">
        <v>478</v>
      </c>
      <c r="E385" s="41" t="s">
        <v>495</v>
      </c>
      <c r="F385" s="1">
        <v>296148</v>
      </c>
    </row>
    <row r="386" spans="1:6">
      <c r="A386" s="22" t="s">
        <v>410</v>
      </c>
      <c r="B386" s="12">
        <v>472226</v>
      </c>
      <c r="C386" s="14" t="s">
        <v>414</v>
      </c>
      <c r="D386" s="41" t="s">
        <v>478</v>
      </c>
      <c r="E386" s="41" t="s">
        <v>495</v>
      </c>
      <c r="F386" s="1">
        <v>653640</v>
      </c>
    </row>
    <row r="387" spans="1:6">
      <c r="A387" s="22" t="s">
        <v>410</v>
      </c>
      <c r="B387" s="12">
        <v>472232</v>
      </c>
      <c r="C387" s="14" t="s">
        <v>415</v>
      </c>
      <c r="D387" s="41" t="s">
        <v>478</v>
      </c>
      <c r="E387" s="41" t="s">
        <v>495</v>
      </c>
      <c r="F387" s="1">
        <v>521496</v>
      </c>
    </row>
    <row r="388" spans="1:6">
      <c r="A388" s="22" t="s">
        <v>416</v>
      </c>
      <c r="B388" s="12">
        <v>482242</v>
      </c>
      <c r="C388" s="14" t="s">
        <v>417</v>
      </c>
      <c r="D388" s="41" t="s">
        <v>478</v>
      </c>
      <c r="E388" s="41" t="s">
        <v>495</v>
      </c>
      <c r="F388" s="1">
        <v>2825100</v>
      </c>
    </row>
    <row r="389" spans="1:6">
      <c r="A389" s="22" t="s">
        <v>416</v>
      </c>
      <c r="B389" s="12">
        <v>482255</v>
      </c>
      <c r="C389" s="14" t="s">
        <v>418</v>
      </c>
      <c r="D389" s="41" t="s">
        <v>478</v>
      </c>
      <c r="E389" s="41" t="s">
        <v>495</v>
      </c>
      <c r="F389" s="1">
        <v>0</v>
      </c>
    </row>
    <row r="390" spans="1:6">
      <c r="A390" s="22" t="s">
        <v>416</v>
      </c>
      <c r="B390" s="12">
        <v>482257</v>
      </c>
      <c r="C390" s="14" t="s">
        <v>419</v>
      </c>
      <c r="D390" s="41" t="s">
        <v>478</v>
      </c>
      <c r="E390" s="41" t="s">
        <v>495</v>
      </c>
      <c r="F390" s="1">
        <v>8968416</v>
      </c>
    </row>
    <row r="391" spans="1:6">
      <c r="A391" s="22" t="s">
        <v>416</v>
      </c>
      <c r="B391" s="12">
        <v>483310</v>
      </c>
      <c r="C391" s="14" t="s">
        <v>420</v>
      </c>
      <c r="D391" s="41" t="s">
        <v>478</v>
      </c>
      <c r="E391" s="41" t="s">
        <v>495</v>
      </c>
      <c r="F391" s="1">
        <v>5089308</v>
      </c>
    </row>
    <row r="392" spans="1:6">
      <c r="A392" s="22" t="s">
        <v>421</v>
      </c>
      <c r="B392" s="12">
        <v>491231</v>
      </c>
      <c r="C392" s="14" t="s">
        <v>422</v>
      </c>
      <c r="D392" s="41" t="s">
        <v>478</v>
      </c>
      <c r="E392" s="41" t="s">
        <v>495</v>
      </c>
      <c r="F392" s="1">
        <v>965412</v>
      </c>
    </row>
    <row r="393" spans="1:6">
      <c r="A393" s="22" t="s">
        <v>421</v>
      </c>
      <c r="B393" s="12">
        <v>492066</v>
      </c>
      <c r="C393" s="14" t="s">
        <v>423</v>
      </c>
      <c r="D393" s="41" t="s">
        <v>478</v>
      </c>
      <c r="E393" s="41" t="s">
        <v>495</v>
      </c>
      <c r="F393" s="1">
        <v>429660</v>
      </c>
    </row>
    <row r="394" spans="1:6">
      <c r="A394" s="22" t="s">
        <v>421</v>
      </c>
      <c r="B394" s="12">
        <v>492259</v>
      </c>
      <c r="C394" s="14" t="s">
        <v>424</v>
      </c>
      <c r="D394" s="41" t="s">
        <v>478</v>
      </c>
      <c r="E394" s="41" t="s">
        <v>495</v>
      </c>
      <c r="F394" s="1">
        <v>802452</v>
      </c>
    </row>
    <row r="395" spans="1:6">
      <c r="A395" s="22" t="s">
        <v>421</v>
      </c>
      <c r="B395" s="12">
        <v>492262</v>
      </c>
      <c r="C395" s="14" t="s">
        <v>425</v>
      </c>
      <c r="D395" s="41" t="s">
        <v>478</v>
      </c>
      <c r="E395" s="41" t="s">
        <v>495</v>
      </c>
      <c r="F395" s="1">
        <v>5707236</v>
      </c>
    </row>
    <row r="396" spans="1:6">
      <c r="A396" s="22" t="s">
        <v>421</v>
      </c>
      <c r="B396" s="12">
        <v>492263</v>
      </c>
      <c r="C396" s="14" t="s">
        <v>426</v>
      </c>
      <c r="D396" s="41" t="s">
        <v>478</v>
      </c>
      <c r="E396" s="41" t="s">
        <v>495</v>
      </c>
      <c r="F396" s="1">
        <v>1703412</v>
      </c>
    </row>
    <row r="397" spans="1:6">
      <c r="A397" s="22" t="s">
        <v>421</v>
      </c>
      <c r="B397" s="12">
        <v>492264</v>
      </c>
      <c r="C397" s="14" t="s">
        <v>427</v>
      </c>
      <c r="D397" s="41" t="s">
        <v>478</v>
      </c>
      <c r="E397" s="41" t="s">
        <v>495</v>
      </c>
      <c r="F397" s="1">
        <v>1533876</v>
      </c>
    </row>
    <row r="398" spans="1:6">
      <c r="A398" s="22" t="s">
        <v>421</v>
      </c>
      <c r="B398" s="12">
        <v>492265</v>
      </c>
      <c r="C398" s="14" t="s">
        <v>428</v>
      </c>
      <c r="D398" s="41" t="s">
        <v>478</v>
      </c>
      <c r="E398" s="41" t="s">
        <v>495</v>
      </c>
      <c r="F398" s="1">
        <v>989184</v>
      </c>
    </row>
    <row r="399" spans="1:6">
      <c r="A399" s="22" t="s">
        <v>421</v>
      </c>
      <c r="B399" s="12">
        <v>492270</v>
      </c>
      <c r="C399" s="14" t="s">
        <v>429</v>
      </c>
      <c r="D399" s="41" t="s">
        <v>478</v>
      </c>
      <c r="E399" s="41" t="s">
        <v>495</v>
      </c>
      <c r="F399" s="1">
        <v>3169416</v>
      </c>
    </row>
    <row r="400" spans="1:6">
      <c r="A400" s="22" t="s">
        <v>421</v>
      </c>
      <c r="B400" s="12">
        <v>493403</v>
      </c>
      <c r="C400" s="14" t="s">
        <v>430</v>
      </c>
      <c r="D400" s="41" t="s">
        <v>478</v>
      </c>
      <c r="E400" s="41" t="s">
        <v>495</v>
      </c>
      <c r="F400" s="1">
        <v>4013280</v>
      </c>
    </row>
    <row r="401" spans="1:6">
      <c r="A401" s="22" t="s">
        <v>431</v>
      </c>
      <c r="B401" s="12">
        <v>500758</v>
      </c>
      <c r="C401" s="14" t="s">
        <v>432</v>
      </c>
      <c r="D401" s="41" t="s">
        <v>478</v>
      </c>
      <c r="E401" s="41" t="s">
        <v>495</v>
      </c>
      <c r="F401" s="1">
        <v>0</v>
      </c>
    </row>
    <row r="402" spans="1:6">
      <c r="A402" s="22" t="s">
        <v>431</v>
      </c>
      <c r="B402" s="12">
        <v>502278</v>
      </c>
      <c r="C402" s="14" t="s">
        <v>433</v>
      </c>
      <c r="D402" s="41" t="s">
        <v>478</v>
      </c>
      <c r="E402" s="41" t="s">
        <v>495</v>
      </c>
      <c r="F402" s="1">
        <v>288372</v>
      </c>
    </row>
    <row r="403" spans="1:6">
      <c r="A403" s="22" t="s">
        <v>431</v>
      </c>
      <c r="B403" s="12">
        <v>502282</v>
      </c>
      <c r="C403" s="14" t="s">
        <v>434</v>
      </c>
      <c r="D403" s="41" t="s">
        <v>478</v>
      </c>
      <c r="E403" s="41" t="s">
        <v>495</v>
      </c>
      <c r="F403" s="1">
        <v>7512</v>
      </c>
    </row>
    <row r="404" spans="1:6">
      <c r="A404" s="22" t="s">
        <v>431</v>
      </c>
      <c r="B404" s="12">
        <v>502286</v>
      </c>
      <c r="C404" s="14" t="s">
        <v>435</v>
      </c>
      <c r="D404" s="41" t="s">
        <v>478</v>
      </c>
      <c r="E404" s="41" t="s">
        <v>495</v>
      </c>
      <c r="F404" s="1">
        <v>1766148</v>
      </c>
    </row>
    <row r="405" spans="1:6">
      <c r="A405" s="22" t="s">
        <v>436</v>
      </c>
      <c r="B405" s="12">
        <v>512296</v>
      </c>
      <c r="C405" s="14" t="s">
        <v>437</v>
      </c>
      <c r="D405" s="41" t="s">
        <v>478</v>
      </c>
      <c r="E405" s="41" t="s">
        <v>495</v>
      </c>
      <c r="F405" s="1">
        <v>2645784</v>
      </c>
    </row>
    <row r="406" spans="1:6">
      <c r="A406" s="22" t="s">
        <v>438</v>
      </c>
      <c r="B406" s="12">
        <v>520581</v>
      </c>
      <c r="C406" s="14" t="s">
        <v>439</v>
      </c>
      <c r="D406" s="41" t="s">
        <v>478</v>
      </c>
      <c r="E406" s="41" t="s">
        <v>495</v>
      </c>
      <c r="F406" s="1">
        <v>117924</v>
      </c>
    </row>
    <row r="407" spans="1:6">
      <c r="A407" s="22" t="s">
        <v>438</v>
      </c>
      <c r="B407" s="12">
        <v>522417</v>
      </c>
      <c r="C407" s="14" t="s">
        <v>440</v>
      </c>
      <c r="D407" s="41" t="s">
        <v>478</v>
      </c>
      <c r="E407" s="41" t="s">
        <v>495</v>
      </c>
      <c r="F407" s="1">
        <v>0</v>
      </c>
    </row>
    <row r="408" spans="1:6">
      <c r="A408" s="22" t="s">
        <v>438</v>
      </c>
      <c r="B408" s="12">
        <v>522419</v>
      </c>
      <c r="C408" s="14" t="s">
        <v>441</v>
      </c>
      <c r="D408" s="41" t="s">
        <v>478</v>
      </c>
      <c r="E408" s="41" t="s">
        <v>495</v>
      </c>
      <c r="F408" s="1">
        <v>206184</v>
      </c>
    </row>
    <row r="409" spans="1:6">
      <c r="A409" s="22" t="s">
        <v>438</v>
      </c>
      <c r="B409" s="12">
        <v>522426</v>
      </c>
      <c r="C409" s="14" t="s">
        <v>442</v>
      </c>
      <c r="D409" s="41" t="s">
        <v>478</v>
      </c>
      <c r="E409" s="41" t="s">
        <v>495</v>
      </c>
      <c r="F409" s="1">
        <v>177264</v>
      </c>
    </row>
    <row r="410" spans="1:6">
      <c r="A410" s="22" t="s">
        <v>438</v>
      </c>
      <c r="B410" s="12">
        <v>522431</v>
      </c>
      <c r="C410" s="14" t="s">
        <v>443</v>
      </c>
      <c r="D410" s="41" t="s">
        <v>478</v>
      </c>
      <c r="E410" s="41" t="s">
        <v>495</v>
      </c>
      <c r="F410" s="1">
        <v>637152</v>
      </c>
    </row>
    <row r="411" spans="1:6">
      <c r="A411" s="22" t="s">
        <v>438</v>
      </c>
      <c r="B411" s="12">
        <v>522442</v>
      </c>
      <c r="C411" s="14" t="s">
        <v>444</v>
      </c>
      <c r="D411" s="41" t="s">
        <v>478</v>
      </c>
      <c r="E411" s="41" t="s">
        <v>495</v>
      </c>
      <c r="F411" s="1">
        <v>412356</v>
      </c>
    </row>
    <row r="412" spans="1:6">
      <c r="A412" s="22" t="s">
        <v>438</v>
      </c>
      <c r="B412" s="12">
        <v>522446</v>
      </c>
      <c r="C412" s="14" t="s">
        <v>445</v>
      </c>
      <c r="D412" s="41" t="s">
        <v>478</v>
      </c>
      <c r="E412" s="41" t="s">
        <v>495</v>
      </c>
      <c r="F412" s="1">
        <v>118476</v>
      </c>
    </row>
    <row r="413" spans="1:6">
      <c r="A413" s="22" t="s">
        <v>438</v>
      </c>
      <c r="B413" s="12">
        <v>522447</v>
      </c>
      <c r="C413" s="14" t="s">
        <v>446</v>
      </c>
      <c r="D413" s="41" t="s">
        <v>478</v>
      </c>
      <c r="E413" s="41" t="s">
        <v>495</v>
      </c>
      <c r="F413" s="1">
        <v>219744</v>
      </c>
    </row>
    <row r="414" spans="1:6">
      <c r="A414" s="22" t="s">
        <v>438</v>
      </c>
      <c r="B414" s="12">
        <v>522451</v>
      </c>
      <c r="C414" s="14" t="s">
        <v>447</v>
      </c>
      <c r="D414" s="41" t="s">
        <v>478</v>
      </c>
      <c r="E414" s="41" t="s">
        <v>495</v>
      </c>
      <c r="F414" s="1">
        <v>951600</v>
      </c>
    </row>
    <row r="415" spans="1:6">
      <c r="A415" s="22" t="s">
        <v>438</v>
      </c>
      <c r="B415" s="12">
        <v>522452</v>
      </c>
      <c r="C415" s="14" t="s">
        <v>448</v>
      </c>
      <c r="D415" s="41" t="s">
        <v>478</v>
      </c>
      <c r="E415" s="41" t="s">
        <v>495</v>
      </c>
      <c r="F415" s="1">
        <v>478308</v>
      </c>
    </row>
    <row r="416" spans="1:6">
      <c r="A416" s="22" t="s">
        <v>449</v>
      </c>
      <c r="B416" s="12">
        <v>532359</v>
      </c>
      <c r="C416" s="14" t="s">
        <v>450</v>
      </c>
      <c r="D416" s="41" t="s">
        <v>478</v>
      </c>
      <c r="E416" s="41" t="s">
        <v>495</v>
      </c>
      <c r="F416" s="1">
        <v>84384</v>
      </c>
    </row>
    <row r="417" spans="1:6">
      <c r="A417" s="22" t="s">
        <v>449</v>
      </c>
      <c r="B417" s="12">
        <v>532362</v>
      </c>
      <c r="C417" s="14" t="s">
        <v>451</v>
      </c>
      <c r="D417" s="41" t="s">
        <v>478</v>
      </c>
      <c r="E417" s="41" t="s">
        <v>495</v>
      </c>
      <c r="F417" s="1">
        <v>695172</v>
      </c>
    </row>
    <row r="418" spans="1:6">
      <c r="A418" s="22" t="s">
        <v>449</v>
      </c>
      <c r="B418" s="12">
        <v>532363</v>
      </c>
      <c r="C418" s="14" t="s">
        <v>452</v>
      </c>
      <c r="D418" s="41" t="s">
        <v>478</v>
      </c>
      <c r="E418" s="41" t="s">
        <v>495</v>
      </c>
      <c r="F418" s="1">
        <v>0</v>
      </c>
    </row>
    <row r="419" spans="1:6">
      <c r="A419" s="22" t="s">
        <v>449</v>
      </c>
      <c r="B419" s="12">
        <v>532364</v>
      </c>
      <c r="C419" s="14" t="s">
        <v>453</v>
      </c>
      <c r="D419" s="41" t="s">
        <v>478</v>
      </c>
      <c r="E419" s="41" t="s">
        <v>495</v>
      </c>
      <c r="F419" s="1">
        <v>422604</v>
      </c>
    </row>
    <row r="420" spans="1:6">
      <c r="A420" s="22" t="s">
        <v>449</v>
      </c>
      <c r="B420" s="12">
        <v>532369</v>
      </c>
      <c r="C420" s="14" t="s">
        <v>454</v>
      </c>
      <c r="D420" s="41" t="s">
        <v>478</v>
      </c>
      <c r="E420" s="41" t="s">
        <v>496</v>
      </c>
      <c r="F420" s="12">
        <v>756</v>
      </c>
    </row>
    <row r="421" spans="1:6">
      <c r="A421" s="22" t="s">
        <v>449</v>
      </c>
      <c r="B421" s="12">
        <v>532373</v>
      </c>
      <c r="C421" s="14" t="s">
        <v>455</v>
      </c>
      <c r="D421" s="41" t="s">
        <v>478</v>
      </c>
      <c r="E421" s="41" t="s">
        <v>495</v>
      </c>
      <c r="F421" s="1">
        <v>265536</v>
      </c>
    </row>
    <row r="422" spans="1:6">
      <c r="A422" s="22" t="s">
        <v>449</v>
      </c>
      <c r="B422" s="12">
        <v>532383</v>
      </c>
      <c r="C422" s="14" t="s">
        <v>456</v>
      </c>
      <c r="D422" s="41" t="s">
        <v>478</v>
      </c>
      <c r="E422" s="41" t="s">
        <v>495</v>
      </c>
      <c r="F422" s="1">
        <v>900384</v>
      </c>
    </row>
    <row r="423" spans="1:6">
      <c r="A423" s="22" t="s">
        <v>449</v>
      </c>
      <c r="B423" s="12">
        <v>532384</v>
      </c>
      <c r="C423" s="14" t="s">
        <v>457</v>
      </c>
      <c r="D423" s="41" t="s">
        <v>478</v>
      </c>
      <c r="E423" s="41" t="s">
        <v>495</v>
      </c>
      <c r="F423" s="1">
        <v>232500</v>
      </c>
    </row>
    <row r="424" spans="1:6">
      <c r="A424" s="22" t="s">
        <v>449</v>
      </c>
      <c r="B424" s="12">
        <v>532386</v>
      </c>
      <c r="C424" s="14" t="s">
        <v>458</v>
      </c>
      <c r="D424" s="41" t="s">
        <v>478</v>
      </c>
      <c r="E424" s="41" t="s">
        <v>495</v>
      </c>
      <c r="F424" s="1">
        <v>14520</v>
      </c>
    </row>
    <row r="425" spans="1:6">
      <c r="A425" s="22" t="s">
        <v>449</v>
      </c>
      <c r="B425" s="12">
        <v>532387</v>
      </c>
      <c r="C425" s="14" t="s">
        <v>459</v>
      </c>
      <c r="D425" s="41" t="s">
        <v>478</v>
      </c>
      <c r="E425" s="41" t="s">
        <v>495</v>
      </c>
      <c r="F425" s="1">
        <v>0</v>
      </c>
    </row>
    <row r="426" spans="1:6">
      <c r="A426" s="22" t="s">
        <v>449</v>
      </c>
      <c r="B426" s="12">
        <v>532390</v>
      </c>
      <c r="C426" s="14" t="s">
        <v>460</v>
      </c>
      <c r="D426" s="41" t="s">
        <v>478</v>
      </c>
      <c r="E426" s="41" t="s">
        <v>495</v>
      </c>
      <c r="F426" s="1">
        <v>654708</v>
      </c>
    </row>
    <row r="427" spans="1:6">
      <c r="A427" s="22" t="s">
        <v>449</v>
      </c>
      <c r="B427" s="12">
        <v>532391</v>
      </c>
      <c r="C427" s="14" t="s">
        <v>461</v>
      </c>
      <c r="D427" s="41" t="s">
        <v>478</v>
      </c>
      <c r="E427" s="41" t="s">
        <v>495</v>
      </c>
      <c r="F427" s="1">
        <v>514836</v>
      </c>
    </row>
    <row r="428" spans="1:6">
      <c r="A428" s="22" t="s">
        <v>449</v>
      </c>
      <c r="B428" s="12">
        <v>532397</v>
      </c>
      <c r="C428" s="14" t="s">
        <v>462</v>
      </c>
      <c r="D428" s="41" t="s">
        <v>478</v>
      </c>
      <c r="E428" s="41" t="s">
        <v>495</v>
      </c>
      <c r="F428" s="1">
        <v>97776</v>
      </c>
    </row>
    <row r="429" spans="1:6">
      <c r="A429" s="22" t="s">
        <v>449</v>
      </c>
      <c r="B429" s="12">
        <v>532399</v>
      </c>
      <c r="C429" s="14" t="s">
        <v>463</v>
      </c>
      <c r="D429" s="41" t="s">
        <v>478</v>
      </c>
      <c r="E429" s="41" t="s">
        <v>495</v>
      </c>
      <c r="F429" s="1">
        <v>800880</v>
      </c>
    </row>
    <row r="430" spans="1:6">
      <c r="A430" s="22" t="s">
        <v>464</v>
      </c>
      <c r="B430" s="12">
        <v>542301</v>
      </c>
      <c r="C430" s="14" t="s">
        <v>465</v>
      </c>
      <c r="D430" s="41" t="s">
        <v>478</v>
      </c>
      <c r="E430" s="41" t="s">
        <v>495</v>
      </c>
      <c r="F430" s="1">
        <v>1317528</v>
      </c>
    </row>
    <row r="431" spans="1:6">
      <c r="A431" s="22" t="s">
        <v>464</v>
      </c>
      <c r="B431" s="12">
        <v>542318</v>
      </c>
      <c r="C431" s="14" t="s">
        <v>466</v>
      </c>
      <c r="D431" s="41" t="s">
        <v>478</v>
      </c>
      <c r="E431" s="41" t="s">
        <v>495</v>
      </c>
      <c r="F431" s="1">
        <v>1358484</v>
      </c>
    </row>
    <row r="432" spans="1:6">
      <c r="A432" s="22" t="s">
        <v>464</v>
      </c>
      <c r="B432" s="12">
        <v>542324</v>
      </c>
      <c r="C432" s="14" t="s">
        <v>467</v>
      </c>
      <c r="D432" s="41" t="s">
        <v>478</v>
      </c>
      <c r="E432" s="41" t="s">
        <v>495</v>
      </c>
      <c r="F432" s="1">
        <v>2178048</v>
      </c>
    </row>
    <row r="433" spans="1:6">
      <c r="A433" s="22" t="s">
        <v>464</v>
      </c>
      <c r="B433" s="12">
        <v>542332</v>
      </c>
      <c r="C433" s="14" t="s">
        <v>468</v>
      </c>
      <c r="D433" s="41" t="s">
        <v>478</v>
      </c>
      <c r="E433" s="41" t="s">
        <v>495</v>
      </c>
      <c r="F433" s="1">
        <v>3387888</v>
      </c>
    </row>
    <row r="434" spans="1:6">
      <c r="A434" s="22" t="s">
        <v>464</v>
      </c>
      <c r="B434" s="12">
        <v>542338</v>
      </c>
      <c r="C434" s="14" t="s">
        <v>469</v>
      </c>
      <c r="D434" s="41" t="s">
        <v>478</v>
      </c>
      <c r="E434" s="41" t="s">
        <v>495</v>
      </c>
      <c r="F434" s="1">
        <v>3194940</v>
      </c>
    </row>
    <row r="435" spans="1:6">
      <c r="A435" s="22" t="s">
        <v>464</v>
      </c>
      <c r="B435" s="12">
        <v>542339</v>
      </c>
      <c r="C435" s="14" t="s">
        <v>470</v>
      </c>
      <c r="D435" s="41" t="s">
        <v>478</v>
      </c>
      <c r="E435" s="41" t="s">
        <v>495</v>
      </c>
      <c r="F435" s="1">
        <v>4878720</v>
      </c>
    </row>
    <row r="436" spans="1:6">
      <c r="A436" s="22" t="s">
        <v>464</v>
      </c>
      <c r="B436" s="12">
        <v>542343</v>
      </c>
      <c r="C436" s="14" t="s">
        <v>471</v>
      </c>
      <c r="D436" s="41" t="s">
        <v>478</v>
      </c>
      <c r="E436" s="41" t="s">
        <v>495</v>
      </c>
      <c r="F436" s="1">
        <v>1680276</v>
      </c>
    </row>
    <row r="437" spans="1:6">
      <c r="A437" s="22" t="s">
        <v>472</v>
      </c>
      <c r="B437" s="12">
        <v>552349</v>
      </c>
      <c r="C437" s="14" t="s">
        <v>473</v>
      </c>
      <c r="D437" s="41" t="s">
        <v>478</v>
      </c>
      <c r="E437" s="41" t="s">
        <v>495</v>
      </c>
      <c r="F437" s="1">
        <v>1546932</v>
      </c>
    </row>
    <row r="438" spans="1:6">
      <c r="A438" s="22" t="s">
        <v>472</v>
      </c>
      <c r="B438" s="12">
        <v>553304</v>
      </c>
      <c r="C438" s="14" t="s">
        <v>474</v>
      </c>
      <c r="D438" s="41" t="s">
        <v>478</v>
      </c>
      <c r="E438" s="41" t="s">
        <v>495</v>
      </c>
      <c r="F438" s="1">
        <v>618024</v>
      </c>
    </row>
    <row r="439" spans="1:6">
      <c r="A439" s="22" t="s">
        <v>475</v>
      </c>
      <c r="B439" s="12">
        <v>663800</v>
      </c>
      <c r="C439" s="14" t="s">
        <v>476</v>
      </c>
      <c r="D439" s="41" t="s">
        <v>478</v>
      </c>
      <c r="E439" s="41" t="s">
        <v>495</v>
      </c>
      <c r="F439" s="1">
        <v>0</v>
      </c>
    </row>
    <row r="440" spans="1:6">
      <c r="A440" s="22" t="s">
        <v>231</v>
      </c>
      <c r="B440" s="12">
        <v>351271</v>
      </c>
      <c r="C440" s="14" t="s">
        <v>258</v>
      </c>
      <c r="D440" s="41" t="s">
        <v>478</v>
      </c>
      <c r="E440" s="41" t="s">
        <v>495</v>
      </c>
      <c r="F440" s="1">
        <v>150228</v>
      </c>
    </row>
    <row r="441" spans="1:6">
      <c r="A441" s="22" t="s">
        <v>299</v>
      </c>
      <c r="B441" s="12">
        <v>381625</v>
      </c>
      <c r="C441" s="14" t="s">
        <v>302</v>
      </c>
      <c r="D441" s="41" t="s">
        <v>478</v>
      </c>
      <c r="E441" s="41" t="s">
        <v>495</v>
      </c>
      <c r="F441" s="1">
        <v>2563908</v>
      </c>
    </row>
    <row r="442" spans="1:6">
      <c r="A442" s="22" t="s">
        <v>328</v>
      </c>
      <c r="B442" s="12">
        <v>411746</v>
      </c>
      <c r="C442" s="14" t="s">
        <v>329</v>
      </c>
      <c r="D442" s="41" t="s">
        <v>478</v>
      </c>
      <c r="E442" s="41" t="s">
        <v>495</v>
      </c>
      <c r="F442" s="1">
        <v>1893588</v>
      </c>
    </row>
    <row r="443" spans="1:6">
      <c r="A443" s="22" t="s">
        <v>328</v>
      </c>
      <c r="B443" s="12">
        <v>411778</v>
      </c>
      <c r="C443" s="14" t="s">
        <v>335</v>
      </c>
      <c r="D443" s="41" t="s">
        <v>478</v>
      </c>
      <c r="E443" s="41" t="s">
        <v>495</v>
      </c>
      <c r="F443" s="1">
        <v>405720</v>
      </c>
    </row>
    <row r="444" spans="1:6">
      <c r="A444" s="22" t="s">
        <v>449</v>
      </c>
      <c r="B444" s="12">
        <v>532369</v>
      </c>
      <c r="C444" s="14" t="s">
        <v>454</v>
      </c>
      <c r="D444" s="41" t="s">
        <v>478</v>
      </c>
      <c r="E444" s="41" t="s">
        <v>495</v>
      </c>
      <c r="F444" s="1">
        <v>381648</v>
      </c>
    </row>
    <row r="446" spans="1:6">
      <c r="A446" s="12" t="s">
        <v>480</v>
      </c>
      <c r="F446" s="1">
        <f>SUM(F3:F444)</f>
        <v>363168456</v>
      </c>
    </row>
  </sheetData>
  <autoFilter ref="A2:F444"/>
  <mergeCells count="1">
    <mergeCell ref="A1:F1"/>
  </mergeCells>
  <conditionalFormatting sqref="B445:B1048576 B1:B439">
    <cfRule type="duplicateValues" dxfId="36" priority="16"/>
    <cfRule type="duplicateValues" dxfId="35" priority="17"/>
    <cfRule type="duplicateValues" dxfId="34" priority="18"/>
  </conditionalFormatting>
  <conditionalFormatting sqref="B440">
    <cfRule type="duplicateValues" dxfId="33" priority="13"/>
    <cfRule type="duplicateValues" dxfId="32" priority="14"/>
    <cfRule type="duplicateValues" dxfId="31" priority="15"/>
  </conditionalFormatting>
  <conditionalFormatting sqref="B441">
    <cfRule type="duplicateValues" dxfId="30" priority="10"/>
    <cfRule type="duplicateValues" dxfId="29" priority="11"/>
    <cfRule type="duplicateValues" dxfId="28" priority="12"/>
  </conditionalFormatting>
  <conditionalFormatting sqref="B442">
    <cfRule type="duplicateValues" dxfId="27" priority="7"/>
    <cfRule type="duplicateValues" dxfId="26" priority="8"/>
    <cfRule type="duplicateValues" dxfId="25" priority="9"/>
  </conditionalFormatting>
  <conditionalFormatting sqref="B443">
    <cfRule type="duplicateValues" dxfId="24" priority="4"/>
    <cfRule type="duplicateValues" dxfId="23" priority="5"/>
    <cfRule type="duplicateValues" dxfId="22" priority="6"/>
  </conditionalFormatting>
  <conditionalFormatting sqref="B444">
    <cfRule type="duplicateValues" dxfId="21" priority="1"/>
    <cfRule type="duplicateValues" dxfId="20" priority="2"/>
    <cfRule type="duplicateValues" dxfId="19" priority="3"/>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tabSelected="1" zoomScaleNormal="100" workbookViewId="0">
      <pane ySplit="2" topLeftCell="A3" activePane="bottomLeft" state="frozen"/>
      <selection pane="bottomLeft" sqref="A1:B1"/>
    </sheetView>
  </sheetViews>
  <sheetFormatPr defaultColWidth="9.42578125" defaultRowHeight="15"/>
  <cols>
    <col min="1" max="1" width="67.7109375" style="21" bestFit="1" customWidth="1"/>
    <col min="2" max="2" width="30.85546875" style="30" customWidth="1"/>
    <col min="3" max="3" width="21.7109375" style="30" bestFit="1" customWidth="1"/>
    <col min="4" max="16384" width="9.42578125" style="30"/>
  </cols>
  <sheetData>
    <row r="1" spans="1:3" ht="101.25" customHeight="1">
      <c r="A1" s="105" t="s">
        <v>592</v>
      </c>
      <c r="B1" s="105"/>
    </row>
    <row r="2" spans="1:3" ht="15.75">
      <c r="A2" s="100" t="s">
        <v>585</v>
      </c>
      <c r="B2" s="100"/>
    </row>
    <row r="3" spans="1:3" ht="15.75">
      <c r="A3" s="92"/>
      <c r="B3" s="29"/>
    </row>
    <row r="4" spans="1:3">
      <c r="B4" s="33"/>
    </row>
    <row r="5" spans="1:3">
      <c r="A5" s="31" t="s">
        <v>546</v>
      </c>
      <c r="B5" s="33"/>
    </row>
    <row r="6" spans="1:3" ht="21.95" customHeight="1">
      <c r="A6" s="32" t="s">
        <v>499</v>
      </c>
      <c r="B6" s="29">
        <f>'HCLS Adjustment'!F445+'SVS Adjustment'!E440</f>
        <v>340069668</v>
      </c>
      <c r="C6" s="34"/>
    </row>
    <row r="7" spans="1:3">
      <c r="A7" s="32" t="s">
        <v>481</v>
      </c>
      <c r="B7" s="29">
        <f>'CAF BLS Adjustment'!J440</f>
        <v>1060094035</v>
      </c>
      <c r="C7" s="70"/>
    </row>
    <row r="8" spans="1:3" ht="17.25" customHeight="1">
      <c r="A8" s="32" t="s">
        <v>547</v>
      </c>
      <c r="B8" s="29">
        <f>SUM(B6:B7)</f>
        <v>1400163703</v>
      </c>
    </row>
    <row r="9" spans="1:3">
      <c r="A9" s="32" t="s">
        <v>485</v>
      </c>
      <c r="B9" s="29">
        <v>1200219872.0144844</v>
      </c>
    </row>
    <row r="10" spans="1:3">
      <c r="A10" s="32" t="s">
        <v>545</v>
      </c>
      <c r="B10" s="71">
        <f>B9/B8</f>
        <v>0.85719967561141985</v>
      </c>
      <c r="C10" s="93"/>
    </row>
    <row r="11" spans="1:3">
      <c r="A11" s="32" t="s">
        <v>553</v>
      </c>
      <c r="B11" s="71">
        <f>MIN(B10,1)</f>
        <v>0.85719967561141985</v>
      </c>
    </row>
    <row r="12" spans="1:3">
      <c r="A12" s="94" t="s">
        <v>580</v>
      </c>
      <c r="B12" s="95">
        <f>B11</f>
        <v>0.85719967561141985</v>
      </c>
    </row>
    <row r="13" spans="1:3">
      <c r="A13" s="94" t="s">
        <v>581</v>
      </c>
      <c r="B13" s="95">
        <f>1-B12</f>
        <v>0.14280032438858015</v>
      </c>
    </row>
    <row r="14" spans="1:3">
      <c r="A14" s="32"/>
    </row>
    <row r="15" spans="1:3">
      <c r="A15" s="38" t="s">
        <v>549</v>
      </c>
      <c r="B15" s="29">
        <f>B11*B8</f>
        <v>1200219872.0144844</v>
      </c>
    </row>
    <row r="16" spans="1:3">
      <c r="A16" s="38" t="s">
        <v>575</v>
      </c>
      <c r="B16" s="29">
        <f>Main!$P441</f>
        <v>1205050922.324327</v>
      </c>
    </row>
    <row r="17" spans="1:2">
      <c r="A17" s="94" t="s">
        <v>582</v>
      </c>
      <c r="B17" s="96">
        <f>1-B16/B8</f>
        <v>0.13934997761877632</v>
      </c>
    </row>
    <row r="20" spans="1:2">
      <c r="A20" s="38" t="s">
        <v>548</v>
      </c>
    </row>
    <row r="21" spans="1:2" ht="28.5" customHeight="1">
      <c r="A21" s="103" t="s">
        <v>591</v>
      </c>
      <c r="B21" s="103"/>
    </row>
    <row r="22" spans="1:2">
      <c r="A22" s="39"/>
      <c r="B22" s="98"/>
    </row>
    <row r="23" spans="1:2">
      <c r="A23" s="31" t="s">
        <v>577</v>
      </c>
      <c r="B23" s="98"/>
    </row>
    <row r="24" spans="1:2" ht="27.95" customHeight="1">
      <c r="A24" s="103" t="s">
        <v>589</v>
      </c>
      <c r="B24" s="104"/>
    </row>
    <row r="25" spans="1:2" ht="13.5" customHeight="1">
      <c r="A25" s="39"/>
      <c r="B25" s="32"/>
    </row>
    <row r="26" spans="1:2" ht="43.7" customHeight="1">
      <c r="A26" s="101" t="s">
        <v>588</v>
      </c>
      <c r="B26" s="102"/>
    </row>
    <row r="27" spans="1:2">
      <c r="A27" s="32"/>
    </row>
    <row r="30" spans="1:2">
      <c r="A30" s="30"/>
      <c r="B30" s="35"/>
    </row>
    <row r="31" spans="1:2">
      <c r="A31" s="36"/>
      <c r="B31" s="37"/>
    </row>
  </sheetData>
  <mergeCells count="5">
    <mergeCell ref="A2:B2"/>
    <mergeCell ref="A26:B26"/>
    <mergeCell ref="A24:B24"/>
    <mergeCell ref="A21:B21"/>
    <mergeCell ref="A1:B1"/>
  </mergeCells>
  <printOptions horizontalCentered="1"/>
  <pageMargins left="0.95" right="0.9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448"/>
  <sheetViews>
    <sheetView zoomScale="60" zoomScaleNormal="60" workbookViewId="0">
      <pane ySplit="3" topLeftCell="A4" activePane="bottomLeft" state="frozen"/>
      <selection activeCell="J4" sqref="J4"/>
      <selection pane="bottomLeft" sqref="A1:S1"/>
    </sheetView>
  </sheetViews>
  <sheetFormatPr defaultColWidth="9.140625" defaultRowHeight="15"/>
  <cols>
    <col min="1" max="1" width="15.42578125" style="28" customWidth="1"/>
    <col min="2" max="2" width="30" style="28" customWidth="1"/>
    <col min="3" max="3" width="10.140625" style="28" customWidth="1"/>
    <col min="4" max="4" width="13.5703125" style="28" customWidth="1"/>
    <col min="5" max="5" width="17" style="28" customWidth="1"/>
    <col min="6" max="6" width="16.5703125" style="28" customWidth="1"/>
    <col min="7" max="7" width="13.5703125" style="28" bestFit="1" customWidth="1"/>
    <col min="8" max="8" width="17.5703125" style="28" bestFit="1" customWidth="1"/>
    <col min="9" max="10" width="17.5703125" style="28" customWidth="1"/>
    <col min="11" max="11" width="15.5703125" style="44" bestFit="1" customWidth="1"/>
    <col min="12" max="12" width="21.42578125" style="44" customWidth="1"/>
    <col min="13" max="13" width="19.5703125" style="73" customWidth="1"/>
    <col min="14" max="14" width="15.5703125" style="28" customWidth="1"/>
    <col min="15" max="15" width="14" style="28" bestFit="1" customWidth="1"/>
    <col min="16" max="16" width="22.5703125" style="45" customWidth="1"/>
    <col min="17" max="17" width="21.42578125" style="45" bestFit="1" customWidth="1"/>
    <col min="18" max="18" width="21.42578125" style="49" customWidth="1"/>
    <col min="19" max="19" width="17.5703125" style="49" customWidth="1"/>
    <col min="20" max="16384" width="9.140625" style="28"/>
  </cols>
  <sheetData>
    <row r="1" spans="1:19" s="14" customFormat="1" ht="45.6" customHeight="1">
      <c r="A1" s="106" t="s">
        <v>570</v>
      </c>
      <c r="B1" s="107"/>
      <c r="C1" s="107"/>
      <c r="D1" s="107"/>
      <c r="E1" s="107"/>
      <c r="F1" s="107"/>
      <c r="G1" s="107"/>
      <c r="H1" s="107"/>
      <c r="I1" s="107"/>
      <c r="J1" s="107"/>
      <c r="K1" s="107"/>
      <c r="L1" s="107"/>
      <c r="M1" s="107"/>
      <c r="N1" s="107"/>
      <c r="O1" s="107"/>
      <c r="P1" s="107"/>
      <c r="Q1" s="107"/>
      <c r="R1" s="107"/>
      <c r="S1" s="107"/>
    </row>
    <row r="2" spans="1:19" s="14" customFormat="1" ht="66.75" customHeight="1">
      <c r="A2" s="53"/>
      <c r="B2" s="54"/>
      <c r="C2" s="54"/>
      <c r="D2" s="24"/>
      <c r="E2" s="58"/>
      <c r="F2" s="57"/>
      <c r="G2" s="56"/>
      <c r="H2" s="56"/>
      <c r="I2" s="57"/>
      <c r="J2" s="57"/>
      <c r="K2" s="57"/>
      <c r="L2" s="57"/>
      <c r="M2" s="72"/>
      <c r="N2" s="56"/>
      <c r="O2" s="57"/>
      <c r="P2" s="59"/>
      <c r="Q2" s="108" t="s">
        <v>573</v>
      </c>
      <c r="R2" s="109"/>
      <c r="S2" s="110"/>
    </row>
    <row r="3" spans="1:19" s="42" customFormat="1" ht="125.1" customHeight="1">
      <c r="A3" s="76" t="s">
        <v>1</v>
      </c>
      <c r="B3" s="77" t="s">
        <v>2</v>
      </c>
      <c r="C3" s="77" t="s">
        <v>555</v>
      </c>
      <c r="D3" s="77" t="s">
        <v>574</v>
      </c>
      <c r="E3" s="77" t="s">
        <v>564</v>
      </c>
      <c r="F3" s="77" t="s">
        <v>550</v>
      </c>
      <c r="G3" s="77" t="s">
        <v>551</v>
      </c>
      <c r="H3" s="77" t="s">
        <v>554</v>
      </c>
      <c r="I3" s="77" t="s">
        <v>552</v>
      </c>
      <c r="J3" s="77" t="s">
        <v>565</v>
      </c>
      <c r="K3" s="77" t="s">
        <v>586</v>
      </c>
      <c r="L3" s="77" t="s">
        <v>587</v>
      </c>
      <c r="M3" s="77" t="s">
        <v>566</v>
      </c>
      <c r="N3" s="77" t="s">
        <v>568</v>
      </c>
      <c r="O3" s="77" t="s">
        <v>567</v>
      </c>
      <c r="P3" s="77" t="s">
        <v>569</v>
      </c>
      <c r="Q3" s="84" t="s">
        <v>561</v>
      </c>
      <c r="R3" s="78" t="s">
        <v>562</v>
      </c>
      <c r="S3" s="79" t="s">
        <v>563</v>
      </c>
    </row>
    <row r="4" spans="1:19" s="46" customFormat="1" ht="14.45" customHeight="1">
      <c r="A4" s="69">
        <v>100002</v>
      </c>
      <c r="B4" s="63" t="s">
        <v>4</v>
      </c>
      <c r="C4" s="64" t="s">
        <v>3</v>
      </c>
      <c r="D4" s="85" t="s">
        <v>495</v>
      </c>
      <c r="E4" s="49">
        <f>VLOOKUP($A4,'CAF BLS Adjustment'!$B:$H,7,FALSE)</f>
        <v>763261</v>
      </c>
      <c r="F4" s="66">
        <f>SUMIFS('HCLS Adjustment'!$F:$F,'HCLS Adjustment'!$B:$B,Main!$A4)</f>
        <v>0</v>
      </c>
      <c r="G4" s="67">
        <f>VLOOKUP(A4,'SVS Adjustment'!$B$3:$E$451,4,FALSE)</f>
        <v>0</v>
      </c>
      <c r="H4" s="67">
        <f>SUM(E4:G4)</f>
        <v>763261</v>
      </c>
      <c r="I4" s="86">
        <f>'Demand Calcs'!$B$11</f>
        <v>0.85719967561141985</v>
      </c>
      <c r="J4" s="68">
        <f>I4*H4</f>
        <v>654267.08160684793</v>
      </c>
      <c r="K4" s="68">
        <f>IFERROR(VLOOKUP($A4,'NECA 5 year Projections'!$A:$C,3,FALSE),0)</f>
        <v>568983.13907936402</v>
      </c>
      <c r="L4" s="68">
        <f>MIN(H4,K4)</f>
        <v>568983.13907936402</v>
      </c>
      <c r="M4" s="75">
        <f>MAX(J4,L4)</f>
        <v>654267.08160684793</v>
      </c>
      <c r="N4" s="75">
        <f>VLOOKUP($A4,'CAF BLS Adjustment'!$B2:$I438,8,FALSE)</f>
        <v>58458</v>
      </c>
      <c r="O4" s="49">
        <f t="shared" ref="O4:O54" si="0">IF(N4&lt;0,N4,N4*I4)</f>
        <v>50110.178636892379</v>
      </c>
      <c r="P4" s="65">
        <f>O4+M4</f>
        <v>704377.26024374028</v>
      </c>
      <c r="Q4" s="65">
        <f>IFERROR((E4/H4)*$M4,0)</f>
        <v>654267.08160684793</v>
      </c>
      <c r="R4" s="65">
        <f>IFERROR((F4/$H4)*$M4,0)</f>
        <v>0</v>
      </c>
      <c r="S4" s="65">
        <f>IFERROR((G4/$H4)*$M4,0)</f>
        <v>0</v>
      </c>
    </row>
    <row r="5" spans="1:19" ht="14.45" customHeight="1">
      <c r="A5" s="48">
        <v>100019</v>
      </c>
      <c r="B5" s="47" t="s">
        <v>5</v>
      </c>
      <c r="C5" s="24" t="s">
        <v>3</v>
      </c>
      <c r="D5" s="85" t="s">
        <v>495</v>
      </c>
      <c r="E5" s="34">
        <f>VLOOKUP($A5,'CAF BLS Adjustment'!$B:$H,7,FALSE)</f>
        <v>1689664</v>
      </c>
      <c r="F5" s="5">
        <f>SUMIFS('HCLS Adjustment'!$F:$F,'HCLS Adjustment'!$B:$B,Main!$A5)</f>
        <v>392892</v>
      </c>
      <c r="G5" s="29">
        <f>VLOOKUP(A5,'SVS Adjustment'!$B$3:$E$451,4,FALSE)</f>
        <v>0</v>
      </c>
      <c r="H5" s="29">
        <f t="shared" ref="H5:H54" si="1">SUM(E5:G5)</f>
        <v>2082556</v>
      </c>
      <c r="I5" s="87">
        <f>'Demand Calcs'!$B$11</f>
        <v>0.85719967561141985</v>
      </c>
      <c r="J5" s="29">
        <f t="shared" ref="J5:J54" si="2">I5*H5</f>
        <v>1785166.3276426161</v>
      </c>
      <c r="K5" s="68">
        <f>IFERROR(VLOOKUP($A5,'NECA 5 year Projections'!$A:$C,3,FALSE),0)</f>
        <v>1700570.2371268501</v>
      </c>
      <c r="L5" s="68">
        <f t="shared" ref="L5:L54" si="3">MIN(H5,K5)</f>
        <v>1700570.2371268501</v>
      </c>
      <c r="M5" s="29">
        <f t="shared" ref="M5:M54" si="4">MAX(J5,L5)</f>
        <v>1785166.3276426161</v>
      </c>
      <c r="N5" s="29">
        <f>VLOOKUP($A5,'CAF BLS Adjustment'!$B4:$I440,8,FALSE)</f>
        <v>61314</v>
      </c>
      <c r="O5" s="34">
        <f t="shared" si="0"/>
        <v>52558.340910438594</v>
      </c>
      <c r="P5" s="60">
        <f t="shared" ref="P5:P54" si="5">O5+M5</f>
        <v>1837724.6685530548</v>
      </c>
      <c r="Q5" s="60">
        <f t="shared" ref="Q5:Q54" si="6">IFERROR((E5/H5)*$M5,0)</f>
        <v>1448379.432692294</v>
      </c>
      <c r="R5" s="60">
        <f t="shared" ref="R5:R54" si="7">IFERROR((F5/$H5)*$M5,0)</f>
        <v>336786.89495032193</v>
      </c>
      <c r="S5" s="60">
        <f t="shared" ref="S5:S54" si="8">IFERROR((G5/$H5)*$M5,0)</f>
        <v>0</v>
      </c>
    </row>
    <row r="6" spans="1:19" ht="14.45" customHeight="1">
      <c r="A6" s="48">
        <v>100029</v>
      </c>
      <c r="B6" s="47" t="s">
        <v>6</v>
      </c>
      <c r="C6" s="24" t="s">
        <v>3</v>
      </c>
      <c r="D6" s="85" t="s">
        <v>495</v>
      </c>
      <c r="E6" s="34">
        <f>VLOOKUP($A6,'CAF BLS Adjustment'!$B:$H,7,FALSE)</f>
        <v>924927</v>
      </c>
      <c r="F6" s="5">
        <f>SUMIFS('HCLS Adjustment'!$F:$F,'HCLS Adjustment'!$B:$B,Main!$A6)</f>
        <v>277632</v>
      </c>
      <c r="G6" s="29">
        <f>VLOOKUP(A6,'SVS Adjustment'!$B$3:$E$451,4,FALSE)</f>
        <v>0</v>
      </c>
      <c r="H6" s="29">
        <f t="shared" si="1"/>
        <v>1202559</v>
      </c>
      <c r="I6" s="87">
        <f>'Demand Calcs'!$B$11</f>
        <v>0.85719967561141985</v>
      </c>
      <c r="J6" s="29">
        <f t="shared" si="2"/>
        <v>1030833.1847035935</v>
      </c>
      <c r="K6" s="68">
        <f>IFERROR(VLOOKUP($A6,'NECA 5 year Projections'!$A:$C,3,FALSE),0)</f>
        <v>991943.07152722904</v>
      </c>
      <c r="L6" s="68">
        <f t="shared" si="3"/>
        <v>991943.07152722904</v>
      </c>
      <c r="M6" s="29">
        <f t="shared" si="4"/>
        <v>1030833.1847035935</v>
      </c>
      <c r="N6" s="29">
        <f>VLOOKUP($A6,'CAF BLS Adjustment'!$B5:$I442,8,FALSE)</f>
        <v>81714</v>
      </c>
      <c r="O6" s="34">
        <f t="shared" si="0"/>
        <v>70045.214292911565</v>
      </c>
      <c r="P6" s="60">
        <f t="shared" si="5"/>
        <v>1100878.398996505</v>
      </c>
      <c r="Q6" s="60">
        <f t="shared" si="6"/>
        <v>792847.12436424382</v>
      </c>
      <c r="R6" s="60">
        <f t="shared" si="7"/>
        <v>237986.06033934973</v>
      </c>
      <c r="S6" s="60">
        <f t="shared" si="8"/>
        <v>0</v>
      </c>
    </row>
    <row r="7" spans="1:19" ht="14.45" customHeight="1">
      <c r="A7" s="48">
        <v>120039</v>
      </c>
      <c r="B7" s="47" t="s">
        <v>8</v>
      </c>
      <c r="C7" s="24" t="s">
        <v>7</v>
      </c>
      <c r="D7" s="85" t="s">
        <v>495</v>
      </c>
      <c r="E7" s="34">
        <f>VLOOKUP($A7,'CAF BLS Adjustment'!$B:$H,7,FALSE)</f>
        <v>1402013</v>
      </c>
      <c r="F7" s="5">
        <f>SUMIFS('HCLS Adjustment'!$F:$F,'HCLS Adjustment'!$B:$B,Main!$A7)</f>
        <v>0</v>
      </c>
      <c r="G7" s="29">
        <f>VLOOKUP(A7,'SVS Adjustment'!$B$3:$E$451,4,FALSE)</f>
        <v>0</v>
      </c>
      <c r="H7" s="29">
        <f t="shared" si="1"/>
        <v>1402013</v>
      </c>
      <c r="I7" s="87">
        <f>'Demand Calcs'!$B$11</f>
        <v>0.85719967561141985</v>
      </c>
      <c r="J7" s="29">
        <f t="shared" si="2"/>
        <v>1201805.0888029935</v>
      </c>
      <c r="K7" s="68">
        <f>IFERROR(VLOOKUP($A7,'NECA 5 year Projections'!$A:$C,3,FALSE),0)</f>
        <v>742959.82723734097</v>
      </c>
      <c r="L7" s="68">
        <f t="shared" si="3"/>
        <v>742959.82723734097</v>
      </c>
      <c r="M7" s="29">
        <f t="shared" si="4"/>
        <v>1201805.0888029935</v>
      </c>
      <c r="N7" s="29">
        <f>VLOOKUP($A7,'CAF BLS Adjustment'!$B6:$I442,8,FALSE)</f>
        <v>-96024</v>
      </c>
      <c r="O7" s="34">
        <f t="shared" si="0"/>
        <v>-96024</v>
      </c>
      <c r="P7" s="60">
        <f t="shared" si="5"/>
        <v>1105781.0888029935</v>
      </c>
      <c r="Q7" s="60">
        <f t="shared" si="6"/>
        <v>1201805.0888029935</v>
      </c>
      <c r="R7" s="60">
        <f t="shared" si="7"/>
        <v>0</v>
      </c>
      <c r="S7" s="60">
        <f t="shared" si="8"/>
        <v>0</v>
      </c>
    </row>
    <row r="8" spans="1:19" ht="14.45" customHeight="1">
      <c r="A8" s="48">
        <v>120043</v>
      </c>
      <c r="B8" s="47" t="s">
        <v>10</v>
      </c>
      <c r="C8" s="24" t="s">
        <v>7</v>
      </c>
      <c r="D8" s="85" t="s">
        <v>495</v>
      </c>
      <c r="E8" s="34">
        <f>VLOOKUP($A8,'CAF BLS Adjustment'!$B:$H,7,FALSE)</f>
        <v>484663</v>
      </c>
      <c r="F8" s="5">
        <f>SUMIFS('HCLS Adjustment'!$F:$F,'HCLS Adjustment'!$B:$B,Main!$A8)</f>
        <v>16428</v>
      </c>
      <c r="G8" s="29">
        <f>VLOOKUP(A8,'SVS Adjustment'!$B$3:$E$451,4,FALSE)</f>
        <v>0</v>
      </c>
      <c r="H8" s="29">
        <f t="shared" si="1"/>
        <v>501091</v>
      </c>
      <c r="I8" s="87">
        <f>'Demand Calcs'!$B$11</f>
        <v>0.85719967561141985</v>
      </c>
      <c r="J8" s="29">
        <f t="shared" si="2"/>
        <v>429535.04265180201</v>
      </c>
      <c r="K8" s="68">
        <f>IFERROR(VLOOKUP($A8,'NECA 5 year Projections'!$A:$C,3,FALSE),0)</f>
        <v>377220.44085422199</v>
      </c>
      <c r="L8" s="68">
        <f t="shared" si="3"/>
        <v>377220.44085422199</v>
      </c>
      <c r="M8" s="29">
        <f t="shared" si="4"/>
        <v>429535.04265180201</v>
      </c>
      <c r="N8" s="29">
        <f>VLOOKUP($A8,'CAF BLS Adjustment'!$B7:$I442,8,FALSE)</f>
        <v>8676</v>
      </c>
      <c r="O8" s="34">
        <f t="shared" si="0"/>
        <v>7437.064385604679</v>
      </c>
      <c r="P8" s="60">
        <f t="shared" si="5"/>
        <v>436972.10703740671</v>
      </c>
      <c r="Q8" s="60">
        <f t="shared" si="6"/>
        <v>415452.96638085763</v>
      </c>
      <c r="R8" s="60">
        <f t="shared" si="7"/>
        <v>14082.076270944406</v>
      </c>
      <c r="S8" s="60">
        <f t="shared" si="8"/>
        <v>0</v>
      </c>
    </row>
    <row r="9" spans="1:19" ht="14.45" customHeight="1">
      <c r="A9" s="48">
        <v>140053</v>
      </c>
      <c r="B9" s="47" t="s">
        <v>12</v>
      </c>
      <c r="C9" s="24" t="s">
        <v>11</v>
      </c>
      <c r="D9" s="85" t="s">
        <v>495</v>
      </c>
      <c r="E9" s="34">
        <f>VLOOKUP($A9,'CAF BLS Adjustment'!$B:$H,7,FALSE)</f>
        <v>309184</v>
      </c>
      <c r="F9" s="5">
        <f>SUMIFS('HCLS Adjustment'!$F:$F,'HCLS Adjustment'!$B:$B,Main!$A9)</f>
        <v>34440</v>
      </c>
      <c r="G9" s="29">
        <f>VLOOKUP(A9,'SVS Adjustment'!$B$3:$E$451,4,FALSE)</f>
        <v>0</v>
      </c>
      <c r="H9" s="29">
        <f t="shared" si="1"/>
        <v>343624</v>
      </c>
      <c r="I9" s="87">
        <f>'Demand Calcs'!$B$11</f>
        <v>0.85719967561141985</v>
      </c>
      <c r="J9" s="29">
        <f t="shared" si="2"/>
        <v>294554.38133229851</v>
      </c>
      <c r="K9" s="68">
        <f>IFERROR(VLOOKUP($A9,'NECA 5 year Projections'!$A:$C,3,FALSE),0)</f>
        <v>236290.918422952</v>
      </c>
      <c r="L9" s="68">
        <f t="shared" si="3"/>
        <v>236290.918422952</v>
      </c>
      <c r="M9" s="29">
        <f t="shared" si="4"/>
        <v>294554.38133229851</v>
      </c>
      <c r="N9" s="29">
        <f>VLOOKUP($A9,'CAF BLS Adjustment'!$B7:$I442,8,FALSE)</f>
        <v>10170</v>
      </c>
      <c r="O9" s="34">
        <f t="shared" si="0"/>
        <v>8717.7207009681406</v>
      </c>
      <c r="P9" s="60">
        <f t="shared" si="5"/>
        <v>303272.10203326662</v>
      </c>
      <c r="Q9" s="60">
        <f t="shared" si="6"/>
        <v>265032.42450424121</v>
      </c>
      <c r="R9" s="60">
        <f t="shared" si="7"/>
        <v>29521.9568280573</v>
      </c>
      <c r="S9" s="60">
        <f t="shared" si="8"/>
        <v>0</v>
      </c>
    </row>
    <row r="10" spans="1:19" ht="14.45" customHeight="1">
      <c r="A10" s="48">
        <v>140068</v>
      </c>
      <c r="B10" s="47" t="s">
        <v>13</v>
      </c>
      <c r="C10" s="24" t="s">
        <v>11</v>
      </c>
      <c r="D10" s="85" t="s">
        <v>495</v>
      </c>
      <c r="E10" s="34">
        <f>VLOOKUP($A10,'CAF BLS Adjustment'!$B:$H,7,FALSE)</f>
        <v>563160</v>
      </c>
      <c r="F10" s="5">
        <f>SUMIFS('HCLS Adjustment'!$F:$F,'HCLS Adjustment'!$B:$B,Main!$A10)</f>
        <v>195408</v>
      </c>
      <c r="G10" s="29">
        <f>VLOOKUP(A10,'SVS Adjustment'!$B$3:$E$451,4,FALSE)</f>
        <v>0</v>
      </c>
      <c r="H10" s="29">
        <f t="shared" si="1"/>
        <v>758568</v>
      </c>
      <c r="I10" s="87">
        <f>'Demand Calcs'!$B$11</f>
        <v>0.85719967561141985</v>
      </c>
      <c r="J10" s="29">
        <f t="shared" si="2"/>
        <v>650244.24352920358</v>
      </c>
      <c r="K10" s="68">
        <f>IFERROR(VLOOKUP($A10,'NECA 5 year Projections'!$A:$C,3,FALSE),0)</f>
        <v>613641.22198298003</v>
      </c>
      <c r="L10" s="68">
        <f t="shared" si="3"/>
        <v>613641.22198298003</v>
      </c>
      <c r="M10" s="29">
        <f t="shared" si="4"/>
        <v>650244.24352920358</v>
      </c>
      <c r="N10" s="29">
        <f>VLOOKUP($A10,'CAF BLS Adjustment'!$B9:$I442,8,FALSE)</f>
        <v>-24918</v>
      </c>
      <c r="O10" s="34">
        <f t="shared" si="0"/>
        <v>-24918</v>
      </c>
      <c r="P10" s="60">
        <f t="shared" si="5"/>
        <v>625326.24352920358</v>
      </c>
      <c r="Q10" s="60">
        <f t="shared" si="6"/>
        <v>482740.56931732723</v>
      </c>
      <c r="R10" s="60">
        <f t="shared" si="7"/>
        <v>167503.67421187632</v>
      </c>
      <c r="S10" s="60">
        <f t="shared" si="8"/>
        <v>0</v>
      </c>
    </row>
    <row r="11" spans="1:19" ht="14.45" customHeight="1">
      <c r="A11" s="48">
        <v>140069</v>
      </c>
      <c r="B11" s="47" t="s">
        <v>14</v>
      </c>
      <c r="C11" s="24" t="s">
        <v>11</v>
      </c>
      <c r="D11" s="85" t="s">
        <v>495</v>
      </c>
      <c r="E11" s="34">
        <f>VLOOKUP($A11,'CAF BLS Adjustment'!$B:$H,7,FALSE)</f>
        <v>3976155</v>
      </c>
      <c r="F11" s="5">
        <f>SUMIFS('HCLS Adjustment'!$F:$F,'HCLS Adjustment'!$B:$B,Main!$A11)</f>
        <v>0</v>
      </c>
      <c r="G11" s="29">
        <f>VLOOKUP(A11,'SVS Adjustment'!$B$3:$E$451,4,FALSE)</f>
        <v>0</v>
      </c>
      <c r="H11" s="29">
        <f t="shared" si="1"/>
        <v>3976155</v>
      </c>
      <c r="I11" s="87">
        <f>'Demand Calcs'!$B$11</f>
        <v>0.85719967561141985</v>
      </c>
      <c r="J11" s="29">
        <f t="shared" si="2"/>
        <v>3408358.7761807251</v>
      </c>
      <c r="K11" s="68">
        <f>IFERROR(VLOOKUP($A11,'NECA 5 year Projections'!$A:$C,3,FALSE),0)</f>
        <v>2579091.50671606</v>
      </c>
      <c r="L11" s="68">
        <f t="shared" si="3"/>
        <v>2579091.50671606</v>
      </c>
      <c r="M11" s="29">
        <f t="shared" si="4"/>
        <v>3408358.7761807251</v>
      </c>
      <c r="N11" s="29">
        <f>VLOOKUP($A11,'CAF BLS Adjustment'!$B9:$I442,8,FALSE)</f>
        <v>-189276</v>
      </c>
      <c r="O11" s="34">
        <f t="shared" si="0"/>
        <v>-189276</v>
      </c>
      <c r="P11" s="60">
        <f t="shared" si="5"/>
        <v>3219082.7761807251</v>
      </c>
      <c r="Q11" s="60">
        <f t="shared" si="6"/>
        <v>3408358.7761807251</v>
      </c>
      <c r="R11" s="60">
        <f t="shared" si="7"/>
        <v>0</v>
      </c>
      <c r="S11" s="60">
        <f t="shared" si="8"/>
        <v>0</v>
      </c>
    </row>
    <row r="12" spans="1:19" ht="14.45" customHeight="1">
      <c r="A12" s="48">
        <v>147332</v>
      </c>
      <c r="B12" s="47" t="s">
        <v>15</v>
      </c>
      <c r="C12" s="24" t="s">
        <v>11</v>
      </c>
      <c r="D12" s="85" t="s">
        <v>495</v>
      </c>
      <c r="E12" s="34">
        <f>VLOOKUP($A12,'CAF BLS Adjustment'!$B:$H,7,FALSE)</f>
        <v>2622765</v>
      </c>
      <c r="F12" s="5">
        <f>SUMIFS('HCLS Adjustment'!$F:$F,'HCLS Adjustment'!$B:$B,Main!$A12)</f>
        <v>410592</v>
      </c>
      <c r="G12" s="29">
        <f>VLOOKUP(A12,'SVS Adjustment'!$B$3:$E$451,4,FALSE)</f>
        <v>0</v>
      </c>
      <c r="H12" s="29">
        <f t="shared" si="1"/>
        <v>3033357</v>
      </c>
      <c r="I12" s="87">
        <f>'Demand Calcs'!$B$11</f>
        <v>0.85719967561141985</v>
      </c>
      <c r="J12" s="29">
        <f t="shared" si="2"/>
        <v>2600192.6364136296</v>
      </c>
      <c r="K12" s="68">
        <f>IFERROR(VLOOKUP($A12,'NECA 5 year Projections'!$A:$C,3,FALSE),0)</f>
        <v>2960628.4757795702</v>
      </c>
      <c r="L12" s="68">
        <f t="shared" si="3"/>
        <v>2960628.4757795702</v>
      </c>
      <c r="M12" s="29">
        <f t="shared" si="4"/>
        <v>2960628.4757795702</v>
      </c>
      <c r="N12" s="29">
        <f>VLOOKUP($A12,'CAF BLS Adjustment'!$B10:$I443,8,FALSE)</f>
        <v>88878</v>
      </c>
      <c r="O12" s="34">
        <f t="shared" si="0"/>
        <v>76186.192768991779</v>
      </c>
      <c r="P12" s="60">
        <f t="shared" si="5"/>
        <v>3036814.6685485621</v>
      </c>
      <c r="Q12" s="60">
        <f t="shared" si="6"/>
        <v>2559880.9320096527</v>
      </c>
      <c r="R12" s="60">
        <f t="shared" si="7"/>
        <v>400747.54376991739</v>
      </c>
      <c r="S12" s="60">
        <f t="shared" si="8"/>
        <v>0</v>
      </c>
    </row>
    <row r="13" spans="1:19" ht="14.45" customHeight="1">
      <c r="A13" s="48">
        <v>150076</v>
      </c>
      <c r="B13" s="47" t="s">
        <v>17</v>
      </c>
      <c r="C13" s="24" t="s">
        <v>16</v>
      </c>
      <c r="D13" s="85" t="s">
        <v>495</v>
      </c>
      <c r="E13" s="34">
        <f>VLOOKUP($A13,'CAF BLS Adjustment'!$B:$H,7,FALSE)</f>
        <v>193059</v>
      </c>
      <c r="F13" s="5">
        <f>SUMIFS('HCLS Adjustment'!$F:$F,'HCLS Adjustment'!$B:$B,Main!$A13)</f>
        <v>65604</v>
      </c>
      <c r="G13" s="29">
        <f>VLOOKUP(A13,'SVS Adjustment'!$B$3:$E$451,4,FALSE)</f>
        <v>0</v>
      </c>
      <c r="H13" s="29">
        <f t="shared" si="1"/>
        <v>258663</v>
      </c>
      <c r="I13" s="87">
        <f>'Demand Calcs'!$B$11</f>
        <v>0.85719967561141985</v>
      </c>
      <c r="J13" s="29">
        <f t="shared" si="2"/>
        <v>221725.8396926767</v>
      </c>
      <c r="K13" s="68">
        <f>IFERROR(VLOOKUP($A13,'NECA 5 year Projections'!$A:$C,3,FALSE),0)</f>
        <v>215224.893125884</v>
      </c>
      <c r="L13" s="68">
        <f t="shared" si="3"/>
        <v>215224.893125884</v>
      </c>
      <c r="M13" s="29">
        <f t="shared" si="4"/>
        <v>221725.8396926767</v>
      </c>
      <c r="N13" s="29">
        <f>VLOOKUP($A13,'CAF BLS Adjustment'!$B11:$I444,8,FALSE)</f>
        <v>480</v>
      </c>
      <c r="O13" s="34">
        <f t="shared" si="0"/>
        <v>411.4558442934815</v>
      </c>
      <c r="P13" s="60">
        <f t="shared" si="5"/>
        <v>222137.2955369702</v>
      </c>
      <c r="Q13" s="60">
        <f t="shared" si="6"/>
        <v>165490.11217386511</v>
      </c>
      <c r="R13" s="60">
        <f t="shared" si="7"/>
        <v>56235.727518811589</v>
      </c>
      <c r="S13" s="60">
        <f t="shared" si="8"/>
        <v>0</v>
      </c>
    </row>
    <row r="14" spans="1:19" ht="14.45" customHeight="1">
      <c r="A14" s="48">
        <v>150077</v>
      </c>
      <c r="B14" s="47" t="s">
        <v>18</v>
      </c>
      <c r="C14" s="24" t="s">
        <v>16</v>
      </c>
      <c r="D14" s="85" t="s">
        <v>495</v>
      </c>
      <c r="E14" s="34">
        <f>VLOOKUP($A14,'CAF BLS Adjustment'!$B:$H,7,FALSE)</f>
        <v>707740</v>
      </c>
      <c r="F14" s="5">
        <f>SUMIFS('HCLS Adjustment'!$F:$F,'HCLS Adjustment'!$B:$B,Main!$A14)</f>
        <v>0</v>
      </c>
      <c r="G14" s="29">
        <f>VLOOKUP(A14,'SVS Adjustment'!$B$3:$E$451,4,FALSE)</f>
        <v>0</v>
      </c>
      <c r="H14" s="29">
        <f t="shared" si="1"/>
        <v>707740</v>
      </c>
      <c r="I14" s="87">
        <f>'Demand Calcs'!$B$11</f>
        <v>0.85719967561141985</v>
      </c>
      <c r="J14" s="29">
        <f t="shared" si="2"/>
        <v>606674.49841722625</v>
      </c>
      <c r="K14" s="68">
        <f>IFERROR(VLOOKUP($A14,'NECA 5 year Projections'!$A:$C,3,FALSE),0)</f>
        <v>610530.95376506296</v>
      </c>
      <c r="L14" s="68">
        <f t="shared" si="3"/>
        <v>610530.95376506296</v>
      </c>
      <c r="M14" s="29">
        <f t="shared" si="4"/>
        <v>610530.95376506296</v>
      </c>
      <c r="N14" s="29">
        <f>VLOOKUP($A14,'CAF BLS Adjustment'!$B12:$I445,8,FALSE)</f>
        <v>16602</v>
      </c>
      <c r="O14" s="34">
        <f t="shared" si="0"/>
        <v>14231.229014500792</v>
      </c>
      <c r="P14" s="60">
        <f t="shared" si="5"/>
        <v>624762.18277956371</v>
      </c>
      <c r="Q14" s="60">
        <f t="shared" si="6"/>
        <v>610530.95376506296</v>
      </c>
      <c r="R14" s="60">
        <f t="shared" si="7"/>
        <v>0</v>
      </c>
      <c r="S14" s="60">
        <f t="shared" si="8"/>
        <v>0</v>
      </c>
    </row>
    <row r="15" spans="1:19" ht="14.45" customHeight="1">
      <c r="A15" s="48">
        <v>150085</v>
      </c>
      <c r="B15" s="47" t="s">
        <v>19</v>
      </c>
      <c r="C15" s="24" t="s">
        <v>16</v>
      </c>
      <c r="D15" s="85" t="s">
        <v>495</v>
      </c>
      <c r="E15" s="34">
        <f>VLOOKUP($A15,'CAF BLS Adjustment'!$B:$H,7,FALSE)</f>
        <v>258311</v>
      </c>
      <c r="F15" s="5">
        <f>SUMIFS('HCLS Adjustment'!$F:$F,'HCLS Adjustment'!$B:$B,Main!$A15)</f>
        <v>202812</v>
      </c>
      <c r="G15" s="29">
        <f>VLOOKUP(A15,'SVS Adjustment'!$B$3:$E$451,4,FALSE)</f>
        <v>0</v>
      </c>
      <c r="H15" s="29">
        <f t="shared" si="1"/>
        <v>461123</v>
      </c>
      <c r="I15" s="87">
        <f>'Demand Calcs'!$B$11</f>
        <v>0.85719967561141985</v>
      </c>
      <c r="J15" s="29">
        <f t="shared" si="2"/>
        <v>395274.48601696477</v>
      </c>
      <c r="K15" s="68">
        <f>IFERROR(VLOOKUP($A15,'NECA 5 year Projections'!$A:$C,3,FALSE),0)</f>
        <v>245852.220331135</v>
      </c>
      <c r="L15" s="68">
        <f t="shared" si="3"/>
        <v>245852.220331135</v>
      </c>
      <c r="M15" s="29">
        <f t="shared" si="4"/>
        <v>395274.48601696477</v>
      </c>
      <c r="N15" s="29">
        <f>VLOOKUP($A15,'CAF BLS Adjustment'!$B13:$I446,8,FALSE)</f>
        <v>31356</v>
      </c>
      <c r="O15" s="34">
        <f t="shared" si="0"/>
        <v>26878.35302847168</v>
      </c>
      <c r="P15" s="60">
        <f t="shared" si="5"/>
        <v>422152.83904543647</v>
      </c>
      <c r="Q15" s="60">
        <f t="shared" si="6"/>
        <v>221424.10540686149</v>
      </c>
      <c r="R15" s="60">
        <f t="shared" si="7"/>
        <v>173850.38061010328</v>
      </c>
      <c r="S15" s="60">
        <f t="shared" si="8"/>
        <v>0</v>
      </c>
    </row>
    <row r="16" spans="1:19" ht="14.45" customHeight="1">
      <c r="A16" s="48">
        <v>150091</v>
      </c>
      <c r="B16" s="47" t="s">
        <v>20</v>
      </c>
      <c r="C16" s="24" t="s">
        <v>16</v>
      </c>
      <c r="D16" s="85" t="s">
        <v>495</v>
      </c>
      <c r="E16" s="34">
        <f>VLOOKUP($A16,'CAF BLS Adjustment'!$B:$H,7,FALSE)</f>
        <v>866231</v>
      </c>
      <c r="F16" s="5">
        <f>SUMIFS('HCLS Adjustment'!$F:$F,'HCLS Adjustment'!$B:$B,Main!$A16)</f>
        <v>0</v>
      </c>
      <c r="G16" s="29">
        <f>VLOOKUP(A16,'SVS Adjustment'!$B$3:$E$451,4,FALSE)</f>
        <v>0</v>
      </c>
      <c r="H16" s="29">
        <f t="shared" si="1"/>
        <v>866231</v>
      </c>
      <c r="I16" s="87">
        <f>'Demand Calcs'!$B$11</f>
        <v>0.85719967561141985</v>
      </c>
      <c r="J16" s="29">
        <f t="shared" si="2"/>
        <v>742532.93220455584</v>
      </c>
      <c r="K16" s="68">
        <f>IFERROR(VLOOKUP($A16,'NECA 5 year Projections'!$A:$C,3,FALSE),0)</f>
        <v>595520.03991337598</v>
      </c>
      <c r="L16" s="68">
        <f t="shared" si="3"/>
        <v>595520.03991337598</v>
      </c>
      <c r="M16" s="29">
        <f t="shared" si="4"/>
        <v>742532.93220455584</v>
      </c>
      <c r="N16" s="29">
        <f>VLOOKUP($A16,'CAF BLS Adjustment'!$B14:$I447,8,FALSE)</f>
        <v>-9426</v>
      </c>
      <c r="O16" s="34">
        <f t="shared" si="0"/>
        <v>-9426</v>
      </c>
      <c r="P16" s="60">
        <f t="shared" si="5"/>
        <v>733106.93220455584</v>
      </c>
      <c r="Q16" s="60">
        <f t="shared" si="6"/>
        <v>742532.93220455584</v>
      </c>
      <c r="R16" s="60">
        <f t="shared" si="7"/>
        <v>0</v>
      </c>
      <c r="S16" s="60">
        <f t="shared" si="8"/>
        <v>0</v>
      </c>
    </row>
    <row r="17" spans="1:19" ht="14.45" customHeight="1">
      <c r="A17" s="48">
        <v>150097</v>
      </c>
      <c r="B17" s="47" t="s">
        <v>21</v>
      </c>
      <c r="C17" s="24" t="s">
        <v>16</v>
      </c>
      <c r="D17" s="85" t="s">
        <v>495</v>
      </c>
      <c r="E17" s="34">
        <f>VLOOKUP($A17,'CAF BLS Adjustment'!$B:$H,7,FALSE)</f>
        <v>632400</v>
      </c>
      <c r="F17" s="5">
        <f>SUMIFS('HCLS Adjustment'!$F:$F,'HCLS Adjustment'!$B:$B,Main!$A17)</f>
        <v>55872</v>
      </c>
      <c r="G17" s="29">
        <f>VLOOKUP(A17,'SVS Adjustment'!$B$3:$E$451,4,FALSE)</f>
        <v>0</v>
      </c>
      <c r="H17" s="29">
        <f t="shared" si="1"/>
        <v>688272</v>
      </c>
      <c r="I17" s="87">
        <f>'Demand Calcs'!$B$11</f>
        <v>0.85719967561141985</v>
      </c>
      <c r="J17" s="29">
        <f t="shared" si="2"/>
        <v>589986.53513242316</v>
      </c>
      <c r="K17" s="68">
        <f>IFERROR(VLOOKUP($A17,'NECA 5 year Projections'!$A:$C,3,FALSE),0)</f>
        <v>539658.22771827399</v>
      </c>
      <c r="L17" s="68">
        <f t="shared" si="3"/>
        <v>539658.22771827399</v>
      </c>
      <c r="M17" s="29">
        <f t="shared" si="4"/>
        <v>589986.53513242316</v>
      </c>
      <c r="N17" s="29">
        <f>VLOOKUP($A17,'CAF BLS Adjustment'!$B15:$I448,8,FALSE)</f>
        <v>-70620</v>
      </c>
      <c r="O17" s="34">
        <f t="shared" si="0"/>
        <v>-70620</v>
      </c>
      <c r="P17" s="60">
        <f t="shared" si="5"/>
        <v>519366.53513242316</v>
      </c>
      <c r="Q17" s="60">
        <f t="shared" si="6"/>
        <v>542093.07485666184</v>
      </c>
      <c r="R17" s="60">
        <f t="shared" si="7"/>
        <v>47893.460275761252</v>
      </c>
      <c r="S17" s="60">
        <f t="shared" si="8"/>
        <v>0</v>
      </c>
    </row>
    <row r="18" spans="1:19" ht="14.45" customHeight="1">
      <c r="A18" s="48">
        <v>150111</v>
      </c>
      <c r="B18" s="47" t="s">
        <v>22</v>
      </c>
      <c r="C18" s="24" t="s">
        <v>16</v>
      </c>
      <c r="D18" s="85" t="s">
        <v>495</v>
      </c>
      <c r="E18" s="34">
        <f>VLOOKUP($A18,'CAF BLS Adjustment'!$B:$H,7,FALSE)</f>
        <v>293329</v>
      </c>
      <c r="F18" s="5">
        <f>SUMIFS('HCLS Adjustment'!$F:$F,'HCLS Adjustment'!$B:$B,Main!$A18)</f>
        <v>0</v>
      </c>
      <c r="G18" s="29">
        <f>VLOOKUP(A18,'SVS Adjustment'!$B$3:$E$451,4,FALSE)</f>
        <v>0</v>
      </c>
      <c r="H18" s="29">
        <f t="shared" si="1"/>
        <v>293329</v>
      </c>
      <c r="I18" s="87">
        <f>'Demand Calcs'!$B$11</f>
        <v>0.85719967561141985</v>
      </c>
      <c r="J18" s="29">
        <f t="shared" si="2"/>
        <v>251441.52364742217</v>
      </c>
      <c r="K18" s="68">
        <f>IFERROR(VLOOKUP($A18,'NECA 5 year Projections'!$A:$C,3,FALSE),0)</f>
        <v>605003.01150223997</v>
      </c>
      <c r="L18" s="68">
        <f t="shared" si="3"/>
        <v>293329</v>
      </c>
      <c r="M18" s="29">
        <f t="shared" si="4"/>
        <v>293329</v>
      </c>
      <c r="N18" s="29">
        <f>VLOOKUP($A18,'CAF BLS Adjustment'!$B17:$I450,8,FALSE)</f>
        <v>-141642</v>
      </c>
      <c r="O18" s="34">
        <f t="shared" si="0"/>
        <v>-141642</v>
      </c>
      <c r="P18" s="60">
        <f t="shared" si="5"/>
        <v>151687</v>
      </c>
      <c r="Q18" s="60">
        <f t="shared" si="6"/>
        <v>293329</v>
      </c>
      <c r="R18" s="60">
        <f t="shared" si="7"/>
        <v>0</v>
      </c>
      <c r="S18" s="60">
        <f t="shared" si="8"/>
        <v>0</v>
      </c>
    </row>
    <row r="19" spans="1:19" ht="14.45" customHeight="1">
      <c r="A19" s="48">
        <v>150112</v>
      </c>
      <c r="B19" s="47" t="s">
        <v>23</v>
      </c>
      <c r="C19" s="24" t="s">
        <v>16</v>
      </c>
      <c r="D19" s="85" t="s">
        <v>495</v>
      </c>
      <c r="E19" s="34">
        <f>VLOOKUP($A19,'CAF BLS Adjustment'!$B:$H,7,FALSE)</f>
        <v>1011409</v>
      </c>
      <c r="F19" s="5">
        <f>SUMIFS('HCLS Adjustment'!$F:$F,'HCLS Adjustment'!$B:$B,Main!$A19)</f>
        <v>145992</v>
      </c>
      <c r="G19" s="29">
        <f>VLOOKUP(A19,'SVS Adjustment'!$B$3:$E$451,4,FALSE)</f>
        <v>0</v>
      </c>
      <c r="H19" s="29">
        <f t="shared" si="1"/>
        <v>1157401</v>
      </c>
      <c r="I19" s="87">
        <f>'Demand Calcs'!$B$11</f>
        <v>0.85719967561141985</v>
      </c>
      <c r="J19" s="29">
        <f t="shared" si="2"/>
        <v>992123.76175233291</v>
      </c>
      <c r="K19" s="68">
        <f>IFERROR(VLOOKUP($A19,'NECA 5 year Projections'!$A:$C,3,FALSE),0)</f>
        <v>870959.06942154805</v>
      </c>
      <c r="L19" s="68">
        <f t="shared" si="3"/>
        <v>870959.06942154805</v>
      </c>
      <c r="M19" s="29">
        <f t="shared" si="4"/>
        <v>992123.76175233291</v>
      </c>
      <c r="N19" s="29">
        <f>VLOOKUP($A19,'CAF BLS Adjustment'!$B17:$I451,8,FALSE)</f>
        <v>22464</v>
      </c>
      <c r="O19" s="34">
        <f t="shared" si="0"/>
        <v>19256.133512934935</v>
      </c>
      <c r="P19" s="60">
        <f t="shared" si="5"/>
        <v>1011379.8952652678</v>
      </c>
      <c r="Q19" s="60">
        <f t="shared" si="6"/>
        <v>866979.4667104705</v>
      </c>
      <c r="R19" s="60">
        <f t="shared" si="7"/>
        <v>125144.2950418624</v>
      </c>
      <c r="S19" s="60">
        <f t="shared" si="8"/>
        <v>0</v>
      </c>
    </row>
    <row r="20" spans="1:19" ht="14.45" customHeight="1">
      <c r="A20" s="48">
        <v>150125</v>
      </c>
      <c r="B20" s="47" t="s">
        <v>24</v>
      </c>
      <c r="C20" s="24" t="s">
        <v>16</v>
      </c>
      <c r="D20" s="85" t="s">
        <v>495</v>
      </c>
      <c r="E20" s="34">
        <f>VLOOKUP($A20,'CAF BLS Adjustment'!$B:$H,7,FALSE)</f>
        <v>1259340</v>
      </c>
      <c r="F20" s="5">
        <f>SUMIFS('HCLS Adjustment'!$F:$F,'HCLS Adjustment'!$B:$B,Main!$A20)</f>
        <v>0</v>
      </c>
      <c r="G20" s="29">
        <f>VLOOKUP(A20,'SVS Adjustment'!$B$3:$E$451,4,FALSE)</f>
        <v>0</v>
      </c>
      <c r="H20" s="29">
        <f t="shared" si="1"/>
        <v>1259340</v>
      </c>
      <c r="I20" s="87">
        <f>'Demand Calcs'!$B$11</f>
        <v>0.85719967561141985</v>
      </c>
      <c r="J20" s="29">
        <f t="shared" si="2"/>
        <v>1079505.8394844856</v>
      </c>
      <c r="K20" s="68">
        <f>IFERROR(VLOOKUP($A20,'NECA 5 year Projections'!$A:$C,3,FALSE),0)</f>
        <v>1460311.96854795</v>
      </c>
      <c r="L20" s="68">
        <f t="shared" si="3"/>
        <v>1259340</v>
      </c>
      <c r="M20" s="29">
        <f t="shared" si="4"/>
        <v>1259340</v>
      </c>
      <c r="N20" s="29">
        <f>VLOOKUP($A20,'CAF BLS Adjustment'!$B18:$I452,8,FALSE)</f>
        <v>0</v>
      </c>
      <c r="O20" s="34">
        <f t="shared" si="0"/>
        <v>0</v>
      </c>
      <c r="P20" s="60">
        <f t="shared" si="5"/>
        <v>1259340</v>
      </c>
      <c r="Q20" s="60">
        <f t="shared" si="6"/>
        <v>1259340</v>
      </c>
      <c r="R20" s="60">
        <f t="shared" si="7"/>
        <v>0</v>
      </c>
      <c r="S20" s="60">
        <f t="shared" si="8"/>
        <v>0</v>
      </c>
    </row>
    <row r="21" spans="1:19" ht="14.45" customHeight="1">
      <c r="A21" s="48">
        <v>150131</v>
      </c>
      <c r="B21" s="47" t="s">
        <v>25</v>
      </c>
      <c r="C21" s="24" t="s">
        <v>16</v>
      </c>
      <c r="D21" s="85" t="s">
        <v>495</v>
      </c>
      <c r="E21" s="34">
        <f>VLOOKUP($A21,'CAF BLS Adjustment'!$B:$H,7,FALSE)</f>
        <v>1160648</v>
      </c>
      <c r="F21" s="5">
        <f>SUMIFS('HCLS Adjustment'!$F:$F,'HCLS Adjustment'!$B:$B,Main!$A21)</f>
        <v>239064</v>
      </c>
      <c r="G21" s="29">
        <f>VLOOKUP(A21,'SVS Adjustment'!$B$3:$E$451,4,FALSE)</f>
        <v>0</v>
      </c>
      <c r="H21" s="29">
        <f t="shared" si="1"/>
        <v>1399712</v>
      </c>
      <c r="I21" s="87">
        <f>'Demand Calcs'!$B$11</f>
        <v>0.85719967561141985</v>
      </c>
      <c r="J21" s="29">
        <f t="shared" si="2"/>
        <v>1199832.6723494118</v>
      </c>
      <c r="K21" s="68">
        <f>IFERROR(VLOOKUP($A21,'NECA 5 year Projections'!$A:$C,3,FALSE),0)</f>
        <v>1287918.3014851001</v>
      </c>
      <c r="L21" s="68">
        <f t="shared" si="3"/>
        <v>1287918.3014851001</v>
      </c>
      <c r="M21" s="29">
        <f t="shared" si="4"/>
        <v>1287918.3014851001</v>
      </c>
      <c r="N21" s="29">
        <f>VLOOKUP($A21,'CAF BLS Adjustment'!$B19:$I453,8,FALSE)</f>
        <v>-242784</v>
      </c>
      <c r="O21" s="34">
        <f t="shared" si="0"/>
        <v>-242784</v>
      </c>
      <c r="P21" s="60">
        <f t="shared" si="5"/>
        <v>1045134.3014851001</v>
      </c>
      <c r="Q21" s="60">
        <f t="shared" si="6"/>
        <v>1067948.1213150122</v>
      </c>
      <c r="R21" s="60">
        <f t="shared" si="7"/>
        <v>219970.18017008784</v>
      </c>
      <c r="S21" s="60">
        <f t="shared" si="8"/>
        <v>0</v>
      </c>
    </row>
    <row r="22" spans="1:19" ht="14.45" customHeight="1">
      <c r="A22" s="48">
        <v>160135</v>
      </c>
      <c r="B22" s="47" t="s">
        <v>27</v>
      </c>
      <c r="C22" s="24" t="s">
        <v>26</v>
      </c>
      <c r="D22" s="85" t="s">
        <v>495</v>
      </c>
      <c r="E22" s="34">
        <f>VLOOKUP($A22,'CAF BLS Adjustment'!$B:$H,7,FALSE)</f>
        <v>170334</v>
      </c>
      <c r="F22" s="5">
        <f>SUMIFS('HCLS Adjustment'!$F:$F,'HCLS Adjustment'!$B:$B,Main!$A22)</f>
        <v>0</v>
      </c>
      <c r="G22" s="29">
        <f>VLOOKUP(A22,'SVS Adjustment'!$B$3:$E$451,4,FALSE)</f>
        <v>0</v>
      </c>
      <c r="H22" s="29">
        <f t="shared" si="1"/>
        <v>170334</v>
      </c>
      <c r="I22" s="87">
        <f>'Demand Calcs'!$B$11</f>
        <v>0.85719967561141985</v>
      </c>
      <c r="J22" s="29">
        <f t="shared" si="2"/>
        <v>146010.24954559558</v>
      </c>
      <c r="K22" s="68">
        <f>IFERROR(VLOOKUP($A22,'NECA 5 year Projections'!$A:$C,3,FALSE),0)</f>
        <v>206487</v>
      </c>
      <c r="L22" s="68">
        <f t="shared" si="3"/>
        <v>170334</v>
      </c>
      <c r="M22" s="29">
        <f t="shared" si="4"/>
        <v>170334</v>
      </c>
      <c r="N22" s="29">
        <f>VLOOKUP($A22,'CAF BLS Adjustment'!$B20:$I454,8,FALSE)</f>
        <v>5190</v>
      </c>
      <c r="O22" s="34">
        <f t="shared" si="0"/>
        <v>4448.8663164232694</v>
      </c>
      <c r="P22" s="60">
        <f t="shared" si="5"/>
        <v>174782.86631642326</v>
      </c>
      <c r="Q22" s="60">
        <f t="shared" si="6"/>
        <v>170334</v>
      </c>
      <c r="R22" s="60">
        <f t="shared" si="7"/>
        <v>0</v>
      </c>
      <c r="S22" s="60">
        <f t="shared" si="8"/>
        <v>0</v>
      </c>
    </row>
    <row r="23" spans="1:19" ht="14.45" customHeight="1">
      <c r="A23" s="48">
        <v>170156</v>
      </c>
      <c r="B23" s="47" t="s">
        <v>29</v>
      </c>
      <c r="C23" s="24" t="s">
        <v>28</v>
      </c>
      <c r="D23" s="85" t="s">
        <v>495</v>
      </c>
      <c r="E23" s="34">
        <f>VLOOKUP($A23,'CAF BLS Adjustment'!$B:$H,7,FALSE)</f>
        <v>524261</v>
      </c>
      <c r="F23" s="5">
        <f>SUMIFS('HCLS Adjustment'!$F:$F,'HCLS Adjustment'!$B:$B,Main!$A23)</f>
        <v>0</v>
      </c>
      <c r="G23" s="29">
        <f>VLOOKUP(A23,'SVS Adjustment'!$B$3:$E$451,4,FALSE)</f>
        <v>0</v>
      </c>
      <c r="H23" s="29">
        <f t="shared" si="1"/>
        <v>524261</v>
      </c>
      <c r="I23" s="87">
        <f>'Demand Calcs'!$B$11</f>
        <v>0.85719967561141985</v>
      </c>
      <c r="J23" s="29">
        <f t="shared" si="2"/>
        <v>449396.35913571861</v>
      </c>
      <c r="K23" s="68">
        <f>IFERROR(VLOOKUP($A23,'NECA 5 year Projections'!$A:$C,3,FALSE),0)</f>
        <v>582609.08774643706</v>
      </c>
      <c r="L23" s="68">
        <f t="shared" si="3"/>
        <v>524261</v>
      </c>
      <c r="M23" s="29">
        <f t="shared" si="4"/>
        <v>524261</v>
      </c>
      <c r="N23" s="29">
        <f>VLOOKUP($A23,'CAF BLS Adjustment'!$B21:$I455,8,FALSE)</f>
        <v>-12168</v>
      </c>
      <c r="O23" s="34">
        <f t="shared" si="0"/>
        <v>-12168</v>
      </c>
      <c r="P23" s="60">
        <f t="shared" si="5"/>
        <v>512093</v>
      </c>
      <c r="Q23" s="60">
        <f t="shared" si="6"/>
        <v>524261</v>
      </c>
      <c r="R23" s="60">
        <f t="shared" si="7"/>
        <v>0</v>
      </c>
      <c r="S23" s="60">
        <f t="shared" si="8"/>
        <v>0</v>
      </c>
    </row>
    <row r="24" spans="1:19" ht="14.45" customHeight="1">
      <c r="A24" s="48">
        <v>170171</v>
      </c>
      <c r="B24" s="47" t="s">
        <v>30</v>
      </c>
      <c r="C24" s="24" t="s">
        <v>28</v>
      </c>
      <c r="D24" s="85" t="s">
        <v>495</v>
      </c>
      <c r="E24" s="34">
        <f>VLOOKUP($A24,'CAF BLS Adjustment'!$B:$H,7,FALSE)</f>
        <v>297959</v>
      </c>
      <c r="F24" s="5">
        <f>SUMIFS('HCLS Adjustment'!$F:$F,'HCLS Adjustment'!$B:$B,Main!$A24)</f>
        <v>34452</v>
      </c>
      <c r="G24" s="29">
        <f>VLOOKUP(A24,'SVS Adjustment'!$B$3:$E$451,4,FALSE)</f>
        <v>0</v>
      </c>
      <c r="H24" s="29">
        <f t="shared" si="1"/>
        <v>332411</v>
      </c>
      <c r="I24" s="87">
        <f>'Demand Calcs'!$B$11</f>
        <v>0.85719967561141985</v>
      </c>
      <c r="J24" s="29">
        <f t="shared" si="2"/>
        <v>284942.60136966768</v>
      </c>
      <c r="K24" s="68">
        <f>IFERROR(VLOOKUP($A24,'NECA 5 year Projections'!$A:$C,3,FALSE),0)</f>
        <v>346374.81872724701</v>
      </c>
      <c r="L24" s="68">
        <f t="shared" si="3"/>
        <v>332411</v>
      </c>
      <c r="M24" s="29">
        <f t="shared" si="4"/>
        <v>332411</v>
      </c>
      <c r="N24" s="29">
        <f>VLOOKUP($A24,'CAF BLS Adjustment'!$B22:$I456,8,FALSE)</f>
        <v>-13794</v>
      </c>
      <c r="O24" s="34">
        <f t="shared" si="0"/>
        <v>-13794</v>
      </c>
      <c r="P24" s="60">
        <f t="shared" si="5"/>
        <v>318617</v>
      </c>
      <c r="Q24" s="60">
        <f t="shared" si="6"/>
        <v>297959</v>
      </c>
      <c r="R24" s="60">
        <f t="shared" si="7"/>
        <v>34452</v>
      </c>
      <c r="S24" s="60">
        <f t="shared" si="8"/>
        <v>0</v>
      </c>
    </row>
    <row r="25" spans="1:19">
      <c r="A25" s="48">
        <v>170175</v>
      </c>
      <c r="B25" s="47" t="s">
        <v>31</v>
      </c>
      <c r="C25" s="24" t="s">
        <v>28</v>
      </c>
      <c r="D25" s="85" t="s">
        <v>495</v>
      </c>
      <c r="E25" s="34">
        <f>VLOOKUP($A25,'CAF BLS Adjustment'!$B:$H,7,FALSE)</f>
        <v>586536</v>
      </c>
      <c r="F25" s="5">
        <f>SUMIFS('HCLS Adjustment'!$F:$F,'HCLS Adjustment'!$B:$B,Main!$A25)</f>
        <v>0</v>
      </c>
      <c r="G25" s="29">
        <f>VLOOKUP(A25,'SVS Adjustment'!$B$3:$E$451,4,FALSE)</f>
        <v>0</v>
      </c>
      <c r="H25" s="29">
        <f t="shared" si="1"/>
        <v>586536</v>
      </c>
      <c r="I25" s="87">
        <f>'Demand Calcs'!$B$11</f>
        <v>0.85719967561141985</v>
      </c>
      <c r="J25" s="29">
        <f t="shared" si="2"/>
        <v>502778.46893441974</v>
      </c>
      <c r="K25" s="68">
        <f>IFERROR(VLOOKUP($A25,'NECA 5 year Projections'!$A:$C,3,FALSE),0)</f>
        <v>667155.04552977905</v>
      </c>
      <c r="L25" s="68">
        <f t="shared" si="3"/>
        <v>586536</v>
      </c>
      <c r="M25" s="29">
        <f t="shared" si="4"/>
        <v>586536</v>
      </c>
      <c r="N25" s="29">
        <f>VLOOKUP($A25,'CAF BLS Adjustment'!$B23:$I457,8,FALSE)</f>
        <v>-9048</v>
      </c>
      <c r="O25" s="34">
        <f t="shared" si="0"/>
        <v>-9048</v>
      </c>
      <c r="P25" s="60">
        <f t="shared" si="5"/>
        <v>577488</v>
      </c>
      <c r="Q25" s="60">
        <f t="shared" si="6"/>
        <v>586536</v>
      </c>
      <c r="R25" s="60">
        <f t="shared" si="7"/>
        <v>0</v>
      </c>
      <c r="S25" s="60">
        <f t="shared" si="8"/>
        <v>0</v>
      </c>
    </row>
    <row r="26" spans="1:19" ht="14.45" customHeight="1">
      <c r="A26" s="48">
        <v>170177</v>
      </c>
      <c r="B26" s="47" t="s">
        <v>32</v>
      </c>
      <c r="C26" s="24" t="s">
        <v>28</v>
      </c>
      <c r="D26" s="85" t="s">
        <v>495</v>
      </c>
      <c r="E26" s="34">
        <f>VLOOKUP($A26,'CAF BLS Adjustment'!$B:$H,7,FALSE)</f>
        <v>434030</v>
      </c>
      <c r="F26" s="5">
        <f>SUMIFS('HCLS Adjustment'!$F:$F,'HCLS Adjustment'!$B:$B,Main!$A26)</f>
        <v>179388</v>
      </c>
      <c r="G26" s="29">
        <f>VLOOKUP(A26,'SVS Adjustment'!$B$3:$E$451,4,FALSE)</f>
        <v>0</v>
      </c>
      <c r="H26" s="29">
        <f t="shared" si="1"/>
        <v>613418</v>
      </c>
      <c r="I26" s="87">
        <f>'Demand Calcs'!$B$11</f>
        <v>0.85719967561141985</v>
      </c>
      <c r="J26" s="29">
        <f t="shared" si="2"/>
        <v>525821.71061420592</v>
      </c>
      <c r="K26" s="68">
        <f>IFERROR(VLOOKUP($A26,'NECA 5 year Projections'!$A:$C,3,FALSE),0)</f>
        <v>426421.52876351</v>
      </c>
      <c r="L26" s="68">
        <f t="shared" si="3"/>
        <v>426421.52876351</v>
      </c>
      <c r="M26" s="29">
        <f t="shared" si="4"/>
        <v>525821.71061420592</v>
      </c>
      <c r="N26" s="29">
        <f>VLOOKUP($A26,'CAF BLS Adjustment'!$B24:$I458,8,FALSE)</f>
        <v>34746</v>
      </c>
      <c r="O26" s="34">
        <f t="shared" si="0"/>
        <v>29784.259928794396</v>
      </c>
      <c r="P26" s="60">
        <f t="shared" si="5"/>
        <v>555605.97054300027</v>
      </c>
      <c r="Q26" s="60">
        <f t="shared" si="6"/>
        <v>372050.37520562456</v>
      </c>
      <c r="R26" s="60">
        <f t="shared" si="7"/>
        <v>153771.33540858139</v>
      </c>
      <c r="S26" s="60">
        <f t="shared" si="8"/>
        <v>0</v>
      </c>
    </row>
    <row r="27" spans="1:19" ht="14.45" customHeight="1">
      <c r="A27" s="48">
        <v>170179</v>
      </c>
      <c r="B27" s="47" t="s">
        <v>33</v>
      </c>
      <c r="C27" s="24" t="s">
        <v>28</v>
      </c>
      <c r="D27" s="85" t="s">
        <v>495</v>
      </c>
      <c r="E27" s="34">
        <f>VLOOKUP($A27,'CAF BLS Adjustment'!$B:$H,7,FALSE)</f>
        <v>979371</v>
      </c>
      <c r="F27" s="5">
        <f>SUMIFS('HCLS Adjustment'!$F:$F,'HCLS Adjustment'!$B:$B,Main!$A27)</f>
        <v>0</v>
      </c>
      <c r="G27" s="29">
        <f>VLOOKUP(A27,'SVS Adjustment'!$B$3:$E$451,4,FALSE)</f>
        <v>0</v>
      </c>
      <c r="H27" s="29">
        <f t="shared" si="1"/>
        <v>979371</v>
      </c>
      <c r="I27" s="87">
        <f>'Demand Calcs'!$B$11</f>
        <v>0.85719967561141985</v>
      </c>
      <c r="J27" s="29">
        <f t="shared" si="2"/>
        <v>839516.50350323191</v>
      </c>
      <c r="K27" s="68">
        <f>IFERROR(VLOOKUP($A27,'NECA 5 year Projections'!$A:$C,3,FALSE),0)</f>
        <v>842978.56199702702</v>
      </c>
      <c r="L27" s="68">
        <f t="shared" si="3"/>
        <v>842978.56199702702</v>
      </c>
      <c r="M27" s="29">
        <f t="shared" si="4"/>
        <v>842978.56199702702</v>
      </c>
      <c r="N27" s="29">
        <f>VLOOKUP($A27,'CAF BLS Adjustment'!$B25:$I459,8,FALSE)</f>
        <v>25956</v>
      </c>
      <c r="O27" s="34">
        <f t="shared" si="0"/>
        <v>22249.474780170014</v>
      </c>
      <c r="P27" s="60">
        <f t="shared" si="5"/>
        <v>865228.03677719703</v>
      </c>
      <c r="Q27" s="60">
        <f t="shared" si="6"/>
        <v>842978.56199702702</v>
      </c>
      <c r="R27" s="60">
        <f t="shared" si="7"/>
        <v>0</v>
      </c>
      <c r="S27" s="60">
        <f t="shared" si="8"/>
        <v>0</v>
      </c>
    </row>
    <row r="28" spans="1:19" ht="14.45" customHeight="1">
      <c r="A28" s="48">
        <v>170189</v>
      </c>
      <c r="B28" s="47" t="s">
        <v>34</v>
      </c>
      <c r="C28" s="24" t="s">
        <v>28</v>
      </c>
      <c r="D28" s="85" t="s">
        <v>495</v>
      </c>
      <c r="E28" s="34">
        <f>VLOOKUP($A28,'CAF BLS Adjustment'!$B:$H,7,FALSE)</f>
        <v>475506</v>
      </c>
      <c r="F28" s="5">
        <f>SUMIFS('HCLS Adjustment'!$F:$F,'HCLS Adjustment'!$B:$B,Main!$A28)</f>
        <v>121932</v>
      </c>
      <c r="G28" s="29">
        <f>VLOOKUP(A28,'SVS Adjustment'!$B$3:$E$451,4,FALSE)</f>
        <v>0</v>
      </c>
      <c r="H28" s="29">
        <f t="shared" si="1"/>
        <v>597438</v>
      </c>
      <c r="I28" s="87">
        <f>'Demand Calcs'!$B$11</f>
        <v>0.85719967561141985</v>
      </c>
      <c r="J28" s="29">
        <f t="shared" si="2"/>
        <v>512123.65979793546</v>
      </c>
      <c r="K28" s="68">
        <f>IFERROR(VLOOKUP($A28,'NECA 5 year Projections'!$A:$C,3,FALSE),0)</f>
        <v>658393.75400517101</v>
      </c>
      <c r="L28" s="68">
        <f t="shared" si="3"/>
        <v>597438</v>
      </c>
      <c r="M28" s="29">
        <f t="shared" si="4"/>
        <v>597438</v>
      </c>
      <c r="N28" s="29">
        <f>VLOOKUP($A28,'CAF BLS Adjustment'!$B26:$I460,8,FALSE)</f>
        <v>-148326</v>
      </c>
      <c r="O28" s="34">
        <f t="shared" si="0"/>
        <v>-148326</v>
      </c>
      <c r="P28" s="60">
        <f t="shared" si="5"/>
        <v>449112</v>
      </c>
      <c r="Q28" s="60">
        <f t="shared" si="6"/>
        <v>475506</v>
      </c>
      <c r="R28" s="60">
        <f t="shared" si="7"/>
        <v>121932</v>
      </c>
      <c r="S28" s="60">
        <f t="shared" si="8"/>
        <v>0</v>
      </c>
    </row>
    <row r="29" spans="1:19" ht="14.45" customHeight="1">
      <c r="A29" s="48">
        <v>170195</v>
      </c>
      <c r="B29" s="47" t="s">
        <v>35</v>
      </c>
      <c r="C29" s="24" t="s">
        <v>28</v>
      </c>
      <c r="D29" s="85" t="s">
        <v>495</v>
      </c>
      <c r="E29" s="34">
        <f>VLOOKUP($A29,'CAF BLS Adjustment'!$B:$H,7,FALSE)</f>
        <v>136558</v>
      </c>
      <c r="F29" s="5">
        <f>SUMIFS('HCLS Adjustment'!$F:$F,'HCLS Adjustment'!$B:$B,Main!$A29)</f>
        <v>63312</v>
      </c>
      <c r="G29" s="29">
        <f>VLOOKUP(A29,'SVS Adjustment'!$B$3:$E$451,4,FALSE)</f>
        <v>0</v>
      </c>
      <c r="H29" s="29">
        <f t="shared" si="1"/>
        <v>199870</v>
      </c>
      <c r="I29" s="87">
        <f>'Demand Calcs'!$B$11</f>
        <v>0.85719967561141985</v>
      </c>
      <c r="J29" s="29">
        <f t="shared" si="2"/>
        <v>171328.49916445449</v>
      </c>
      <c r="K29" s="68">
        <f>IFERROR(VLOOKUP($A29,'NECA 5 year Projections'!$A:$C,3,FALSE),0)</f>
        <v>160986.13701792201</v>
      </c>
      <c r="L29" s="68">
        <f t="shared" si="3"/>
        <v>160986.13701792201</v>
      </c>
      <c r="M29" s="29">
        <f t="shared" si="4"/>
        <v>171328.49916445449</v>
      </c>
      <c r="N29" s="29">
        <f>VLOOKUP($A29,'CAF BLS Adjustment'!$B27:$I461,8,FALSE)</f>
        <v>2484</v>
      </c>
      <c r="O29" s="34">
        <f t="shared" si="0"/>
        <v>2129.283994218767</v>
      </c>
      <c r="P29" s="60">
        <f t="shared" si="5"/>
        <v>173457.78315867326</v>
      </c>
      <c r="Q29" s="60">
        <f t="shared" si="6"/>
        <v>117057.47330214427</v>
      </c>
      <c r="R29" s="60">
        <f t="shared" si="7"/>
        <v>54271.025862310213</v>
      </c>
      <c r="S29" s="60">
        <f t="shared" si="8"/>
        <v>0</v>
      </c>
    </row>
    <row r="30" spans="1:19" ht="14.45" customHeight="1">
      <c r="A30" s="48">
        <v>170196</v>
      </c>
      <c r="B30" s="47" t="s">
        <v>36</v>
      </c>
      <c r="C30" s="24" t="s">
        <v>28</v>
      </c>
      <c r="D30" s="85" t="s">
        <v>495</v>
      </c>
      <c r="E30" s="34">
        <f>VLOOKUP($A30,'CAF BLS Adjustment'!$B:$H,7,FALSE)</f>
        <v>1134046</v>
      </c>
      <c r="F30" s="5">
        <f>SUMIFS('HCLS Adjustment'!$F:$F,'HCLS Adjustment'!$B:$B,Main!$A30)</f>
        <v>137808</v>
      </c>
      <c r="G30" s="29">
        <f>VLOOKUP(A30,'SVS Adjustment'!$B$3:$E$451,4,FALSE)</f>
        <v>0</v>
      </c>
      <c r="H30" s="29">
        <f t="shared" si="1"/>
        <v>1271854</v>
      </c>
      <c r="I30" s="87">
        <f>'Demand Calcs'!$B$11</f>
        <v>0.85719967561141985</v>
      </c>
      <c r="J30" s="29">
        <f t="shared" si="2"/>
        <v>1090232.8362250868</v>
      </c>
      <c r="K30" s="68">
        <f>IFERROR(VLOOKUP($A30,'NECA 5 year Projections'!$A:$C,3,FALSE),0)</f>
        <v>1243358.7672444</v>
      </c>
      <c r="L30" s="68">
        <f t="shared" si="3"/>
        <v>1243358.7672444</v>
      </c>
      <c r="M30" s="29">
        <f t="shared" si="4"/>
        <v>1243358.7672444</v>
      </c>
      <c r="N30" s="29">
        <f>VLOOKUP($A30,'CAF BLS Adjustment'!$B28:$I462,8,FALSE)</f>
        <v>-7236</v>
      </c>
      <c r="O30" s="34">
        <f t="shared" si="0"/>
        <v>-7236</v>
      </c>
      <c r="P30" s="60">
        <f t="shared" si="5"/>
        <v>1236122.7672444</v>
      </c>
      <c r="Q30" s="60">
        <f t="shared" si="6"/>
        <v>1108638.2843930535</v>
      </c>
      <c r="R30" s="60">
        <f t="shared" si="7"/>
        <v>134720.48285134637</v>
      </c>
      <c r="S30" s="60">
        <f t="shared" si="8"/>
        <v>0</v>
      </c>
    </row>
    <row r="31" spans="1:19" ht="14.45" customHeight="1">
      <c r="A31" s="48">
        <v>170197</v>
      </c>
      <c r="B31" s="47" t="s">
        <v>37</v>
      </c>
      <c r="C31" s="24" t="s">
        <v>28</v>
      </c>
      <c r="D31" s="85" t="s">
        <v>495</v>
      </c>
      <c r="E31" s="34">
        <f>VLOOKUP($A31,'CAF BLS Adjustment'!$B:$H,7,FALSE)</f>
        <v>372156</v>
      </c>
      <c r="F31" s="5">
        <f>SUMIFS('HCLS Adjustment'!$F:$F,'HCLS Adjustment'!$B:$B,Main!$A31)</f>
        <v>34380</v>
      </c>
      <c r="G31" s="29">
        <f>VLOOKUP(A31,'SVS Adjustment'!$B$3:$E$451,4,FALSE)</f>
        <v>0</v>
      </c>
      <c r="H31" s="29">
        <f t="shared" si="1"/>
        <v>406536</v>
      </c>
      <c r="I31" s="87">
        <f>'Demand Calcs'!$B$11</f>
        <v>0.85719967561141985</v>
      </c>
      <c r="J31" s="29">
        <f t="shared" si="2"/>
        <v>348482.52732436417</v>
      </c>
      <c r="K31" s="68">
        <f>IFERROR(VLOOKUP($A31,'NECA 5 year Projections'!$A:$C,3,FALSE),0)</f>
        <v>318309.129000163</v>
      </c>
      <c r="L31" s="68">
        <f t="shared" si="3"/>
        <v>318309.129000163</v>
      </c>
      <c r="M31" s="29">
        <f t="shared" si="4"/>
        <v>348482.52732436417</v>
      </c>
      <c r="N31" s="29">
        <f>VLOOKUP($A31,'CAF BLS Adjustment'!$B29:$I463,8,FALSE)</f>
        <v>-23622</v>
      </c>
      <c r="O31" s="34">
        <f t="shared" si="0"/>
        <v>-23622</v>
      </c>
      <c r="P31" s="60">
        <f t="shared" si="5"/>
        <v>324860.52732436417</v>
      </c>
      <c r="Q31" s="60">
        <f t="shared" si="6"/>
        <v>319012.00247684354</v>
      </c>
      <c r="R31" s="60">
        <f t="shared" si="7"/>
        <v>29470.524847520617</v>
      </c>
      <c r="S31" s="60">
        <f t="shared" si="8"/>
        <v>0</v>
      </c>
    </row>
    <row r="32" spans="1:19" ht="14.45" customHeight="1">
      <c r="A32" s="48">
        <v>170205</v>
      </c>
      <c r="B32" s="47" t="s">
        <v>38</v>
      </c>
      <c r="C32" s="24" t="s">
        <v>28</v>
      </c>
      <c r="D32" s="85" t="s">
        <v>495</v>
      </c>
      <c r="E32" s="34">
        <f>VLOOKUP($A32,'CAF BLS Adjustment'!$B:$H,7,FALSE)</f>
        <v>537014</v>
      </c>
      <c r="F32" s="5">
        <f>SUMIFS('HCLS Adjustment'!$F:$F,'HCLS Adjustment'!$B:$B,Main!$A32)</f>
        <v>108228</v>
      </c>
      <c r="G32" s="29">
        <f>VLOOKUP(A32,'SVS Adjustment'!$B$3:$E$451,4,FALSE)</f>
        <v>0</v>
      </c>
      <c r="H32" s="29">
        <f t="shared" si="1"/>
        <v>645242</v>
      </c>
      <c r="I32" s="87">
        <f>'Demand Calcs'!$B$11</f>
        <v>0.85719967561141985</v>
      </c>
      <c r="J32" s="29">
        <f t="shared" si="2"/>
        <v>553101.2330908638</v>
      </c>
      <c r="K32" s="68">
        <f>IFERROR(VLOOKUP($A32,'NECA 5 year Projections'!$A:$C,3,FALSE),0)</f>
        <v>563883.77700554603</v>
      </c>
      <c r="L32" s="68">
        <f t="shared" si="3"/>
        <v>563883.77700554603</v>
      </c>
      <c r="M32" s="29">
        <f t="shared" si="4"/>
        <v>563883.77700554603</v>
      </c>
      <c r="N32" s="29">
        <f>VLOOKUP($A32,'CAF BLS Adjustment'!$B30:$I464,8,FALSE)</f>
        <v>10440</v>
      </c>
      <c r="O32" s="34">
        <f t="shared" si="0"/>
        <v>8949.1646133832237</v>
      </c>
      <c r="P32" s="60">
        <f t="shared" si="5"/>
        <v>572832.94161892927</v>
      </c>
      <c r="Q32" s="60">
        <f t="shared" si="6"/>
        <v>469302.18836476281</v>
      </c>
      <c r="R32" s="60">
        <f t="shared" si="7"/>
        <v>94581.5886407832</v>
      </c>
      <c r="S32" s="60">
        <f t="shared" si="8"/>
        <v>0</v>
      </c>
    </row>
    <row r="33" spans="1:19" ht="14.45" customHeight="1">
      <c r="A33" s="48">
        <v>170215</v>
      </c>
      <c r="B33" s="47" t="s">
        <v>39</v>
      </c>
      <c r="C33" s="24" t="s">
        <v>28</v>
      </c>
      <c r="D33" s="85" t="s">
        <v>495</v>
      </c>
      <c r="E33" s="34">
        <f>VLOOKUP($A33,'CAF BLS Adjustment'!$B:$H,7,FALSE)</f>
        <v>120473</v>
      </c>
      <c r="F33" s="5">
        <f>SUMIFS('HCLS Adjustment'!$F:$F,'HCLS Adjustment'!$B:$B,Main!$A33)</f>
        <v>0</v>
      </c>
      <c r="G33" s="29">
        <f>VLOOKUP(A33,'SVS Adjustment'!$B$3:$E$451,4,FALSE)</f>
        <v>0</v>
      </c>
      <c r="H33" s="29">
        <f t="shared" si="1"/>
        <v>120473</v>
      </c>
      <c r="I33" s="87">
        <f>'Demand Calcs'!$B$11</f>
        <v>0.85719967561141985</v>
      </c>
      <c r="J33" s="29">
        <f t="shared" si="2"/>
        <v>103269.41651993459</v>
      </c>
      <c r="K33" s="68">
        <f>IFERROR(VLOOKUP($A33,'NECA 5 year Projections'!$A:$C,3,FALSE),0)</f>
        <v>166397.51692099401</v>
      </c>
      <c r="L33" s="68">
        <f t="shared" si="3"/>
        <v>120473</v>
      </c>
      <c r="M33" s="29">
        <f t="shared" si="4"/>
        <v>120473</v>
      </c>
      <c r="N33" s="29">
        <f>VLOOKUP($A33,'CAF BLS Adjustment'!$B32:$I466,8,FALSE)</f>
        <v>-20532</v>
      </c>
      <c r="O33" s="34">
        <f t="shared" si="0"/>
        <v>-20532</v>
      </c>
      <c r="P33" s="60">
        <f t="shared" si="5"/>
        <v>99941</v>
      </c>
      <c r="Q33" s="60">
        <f t="shared" si="6"/>
        <v>120473</v>
      </c>
      <c r="R33" s="60">
        <f t="shared" si="7"/>
        <v>0</v>
      </c>
      <c r="S33" s="60">
        <f t="shared" si="8"/>
        <v>0</v>
      </c>
    </row>
    <row r="34" spans="1:19" ht="14.45" customHeight="1">
      <c r="A34" s="48">
        <v>180216</v>
      </c>
      <c r="B34" s="47" t="s">
        <v>41</v>
      </c>
      <c r="C34" s="24" t="s">
        <v>40</v>
      </c>
      <c r="D34" s="85" t="s">
        <v>495</v>
      </c>
      <c r="E34" s="34">
        <f>VLOOKUP($A34,'CAF BLS Adjustment'!$B:$H,7,FALSE)</f>
        <v>463442</v>
      </c>
      <c r="F34" s="5">
        <f>SUMIFS('HCLS Adjustment'!$F:$F,'HCLS Adjustment'!$B:$B,Main!$A34)</f>
        <v>0</v>
      </c>
      <c r="G34" s="29">
        <f>VLOOKUP(A34,'SVS Adjustment'!$B$3:$E$451,4,FALSE)</f>
        <v>0</v>
      </c>
      <c r="H34" s="29">
        <f t="shared" si="1"/>
        <v>463442</v>
      </c>
      <c r="I34" s="87">
        <f>'Demand Calcs'!$B$11</f>
        <v>0.85719967561141985</v>
      </c>
      <c r="J34" s="29">
        <f t="shared" si="2"/>
        <v>397262.33206470765</v>
      </c>
      <c r="K34" s="68">
        <f>IFERROR(VLOOKUP($A34,'NECA 5 year Projections'!$A:$C,3,FALSE),0)</f>
        <v>827239.02296535298</v>
      </c>
      <c r="L34" s="68">
        <f t="shared" si="3"/>
        <v>463442</v>
      </c>
      <c r="M34" s="29">
        <f t="shared" si="4"/>
        <v>463442</v>
      </c>
      <c r="N34" s="29">
        <f>VLOOKUP($A34,'CAF BLS Adjustment'!$B32:$I467,8,FALSE)</f>
        <v>-348474</v>
      </c>
      <c r="O34" s="34">
        <f t="shared" si="0"/>
        <v>-348474</v>
      </c>
      <c r="P34" s="60">
        <f t="shared" si="5"/>
        <v>114968</v>
      </c>
      <c r="Q34" s="60">
        <f t="shared" si="6"/>
        <v>463442</v>
      </c>
      <c r="R34" s="60">
        <f t="shared" si="7"/>
        <v>0</v>
      </c>
      <c r="S34" s="60">
        <f t="shared" si="8"/>
        <v>0</v>
      </c>
    </row>
    <row r="35" spans="1:19" ht="14.45" customHeight="1">
      <c r="A35" s="48">
        <v>190219</v>
      </c>
      <c r="B35" s="47" t="s">
        <v>43</v>
      </c>
      <c r="C35" s="24" t="s">
        <v>42</v>
      </c>
      <c r="D35" s="85" t="s">
        <v>495</v>
      </c>
      <c r="E35" s="34">
        <f>VLOOKUP($A35,'CAF BLS Adjustment'!$B:$H,7,FALSE)</f>
        <v>282762</v>
      </c>
      <c r="F35" s="5">
        <f>SUMIFS('HCLS Adjustment'!$F:$F,'HCLS Adjustment'!$B:$B,Main!$A35)</f>
        <v>0</v>
      </c>
      <c r="G35" s="29">
        <f>VLOOKUP(A35,'SVS Adjustment'!$B$3:$E$451,4,FALSE)</f>
        <v>0</v>
      </c>
      <c r="H35" s="29">
        <f t="shared" si="1"/>
        <v>282762</v>
      </c>
      <c r="I35" s="87">
        <f>'Demand Calcs'!$B$11</f>
        <v>0.85719967561141985</v>
      </c>
      <c r="J35" s="29">
        <f t="shared" si="2"/>
        <v>242383.49467523629</v>
      </c>
      <c r="K35" s="68">
        <f>IFERROR(VLOOKUP($A35,'NECA 5 year Projections'!$A:$C,3,FALSE),0)</f>
        <v>276279.29319642298</v>
      </c>
      <c r="L35" s="68">
        <f t="shared" si="3"/>
        <v>276279.29319642298</v>
      </c>
      <c r="M35" s="29">
        <f t="shared" si="4"/>
        <v>276279.29319642298</v>
      </c>
      <c r="N35" s="29">
        <f>VLOOKUP($A35,'CAF BLS Adjustment'!$B33:$I468,8,FALSE)</f>
        <v>29784</v>
      </c>
      <c r="O35" s="34">
        <f t="shared" si="0"/>
        <v>25530.83513841053</v>
      </c>
      <c r="P35" s="60">
        <f t="shared" si="5"/>
        <v>301810.12833483348</v>
      </c>
      <c r="Q35" s="60">
        <f t="shared" si="6"/>
        <v>276279.29319642298</v>
      </c>
      <c r="R35" s="60">
        <f t="shared" si="7"/>
        <v>0</v>
      </c>
      <c r="S35" s="60">
        <f t="shared" si="8"/>
        <v>0</v>
      </c>
    </row>
    <row r="36" spans="1:19" ht="14.45" customHeight="1">
      <c r="A36" s="48">
        <v>190220</v>
      </c>
      <c r="B36" s="47" t="s">
        <v>44</v>
      </c>
      <c r="C36" s="24" t="s">
        <v>42</v>
      </c>
      <c r="D36" s="85" t="s">
        <v>495</v>
      </c>
      <c r="E36" s="34">
        <f>VLOOKUP($A36,'CAF BLS Adjustment'!$B:$H,7,FALSE)</f>
        <v>88802</v>
      </c>
      <c r="F36" s="5">
        <f>SUMIFS('HCLS Adjustment'!$F:$F,'HCLS Adjustment'!$B:$B,Main!$A36)</f>
        <v>43800</v>
      </c>
      <c r="G36" s="29">
        <f>VLOOKUP(A36,'SVS Adjustment'!$B$3:$E$451,4,FALSE)</f>
        <v>0</v>
      </c>
      <c r="H36" s="29">
        <f t="shared" si="1"/>
        <v>132602</v>
      </c>
      <c r="I36" s="87">
        <f>'Demand Calcs'!$B$11</f>
        <v>0.85719967561141985</v>
      </c>
      <c r="J36" s="29">
        <f t="shared" si="2"/>
        <v>113666.39138542549</v>
      </c>
      <c r="K36" s="68">
        <f>IFERROR(VLOOKUP($A36,'NECA 5 year Projections'!$A:$C,3,FALSE),0)</f>
        <v>79755.729848014496</v>
      </c>
      <c r="L36" s="68">
        <f t="shared" si="3"/>
        <v>79755.729848014496</v>
      </c>
      <c r="M36" s="29">
        <f t="shared" si="4"/>
        <v>113666.39138542549</v>
      </c>
      <c r="N36" s="29">
        <f>VLOOKUP($A36,'CAF BLS Adjustment'!$B34:$I469,8,FALSE)</f>
        <v>1980</v>
      </c>
      <c r="O36" s="34">
        <f t="shared" si="0"/>
        <v>1697.2553577106114</v>
      </c>
      <c r="P36" s="60">
        <f t="shared" si="5"/>
        <v>115363.64674313611</v>
      </c>
      <c r="Q36" s="60">
        <f t="shared" si="6"/>
        <v>76121.045593645307</v>
      </c>
      <c r="R36" s="60">
        <f t="shared" si="7"/>
        <v>37545.345791780186</v>
      </c>
      <c r="S36" s="60">
        <f t="shared" si="8"/>
        <v>0</v>
      </c>
    </row>
    <row r="37" spans="1:19" ht="14.45" customHeight="1">
      <c r="A37" s="48">
        <v>190239</v>
      </c>
      <c r="B37" s="47" t="s">
        <v>45</v>
      </c>
      <c r="C37" s="24" t="s">
        <v>42</v>
      </c>
      <c r="D37" s="85" t="s">
        <v>495</v>
      </c>
      <c r="E37" s="34">
        <f>VLOOKUP($A37,'CAF BLS Adjustment'!$B:$H,7,FALSE)</f>
        <v>788271</v>
      </c>
      <c r="F37" s="5">
        <f>SUMIFS('HCLS Adjustment'!$F:$F,'HCLS Adjustment'!$B:$B,Main!$A37)</f>
        <v>338364</v>
      </c>
      <c r="G37" s="29">
        <f>VLOOKUP(A37,'SVS Adjustment'!$B$3:$E$451,4,FALSE)</f>
        <v>0</v>
      </c>
      <c r="H37" s="29">
        <f t="shared" si="1"/>
        <v>1126635</v>
      </c>
      <c r="I37" s="87">
        <f>'Demand Calcs'!$B$11</f>
        <v>0.85719967561141985</v>
      </c>
      <c r="J37" s="29">
        <f t="shared" si="2"/>
        <v>965751.156532472</v>
      </c>
      <c r="K37" s="68">
        <f>IFERROR(VLOOKUP($A37,'NECA 5 year Projections'!$A:$C,3,FALSE),0)</f>
        <v>196207.79742038401</v>
      </c>
      <c r="L37" s="68">
        <f t="shared" si="3"/>
        <v>196207.79742038401</v>
      </c>
      <c r="M37" s="29">
        <f t="shared" si="4"/>
        <v>965751.156532472</v>
      </c>
      <c r="N37" s="29">
        <f>VLOOKUP($A37,'CAF BLS Adjustment'!$B35:$I470,8,FALSE)</f>
        <v>163782</v>
      </c>
      <c r="O37" s="34">
        <f t="shared" si="0"/>
        <v>140393.87727098956</v>
      </c>
      <c r="P37" s="60">
        <f t="shared" si="5"/>
        <v>1106145.0338034616</v>
      </c>
      <c r="Q37" s="60">
        <f t="shared" si="6"/>
        <v>675705.64549388946</v>
      </c>
      <c r="R37" s="60">
        <f t="shared" si="7"/>
        <v>290045.51103858248</v>
      </c>
      <c r="S37" s="60">
        <f t="shared" si="8"/>
        <v>0</v>
      </c>
    </row>
    <row r="38" spans="1:19" ht="14.45" customHeight="1">
      <c r="A38" s="48">
        <v>190250</v>
      </c>
      <c r="B38" s="47" t="s">
        <v>46</v>
      </c>
      <c r="C38" s="24" t="s">
        <v>42</v>
      </c>
      <c r="D38" s="85" t="s">
        <v>495</v>
      </c>
      <c r="E38" s="34">
        <f>VLOOKUP($A38,'CAF BLS Adjustment'!$B:$H,7,FALSE)</f>
        <v>5282037</v>
      </c>
      <c r="F38" s="5">
        <f>SUMIFS('HCLS Adjustment'!$F:$F,'HCLS Adjustment'!$B:$B,Main!$A38)</f>
        <v>257364</v>
      </c>
      <c r="G38" s="29">
        <f>VLOOKUP(A38,'SVS Adjustment'!$B$3:$E$451,4,FALSE)</f>
        <v>0</v>
      </c>
      <c r="H38" s="29">
        <f t="shared" si="1"/>
        <v>5539401</v>
      </c>
      <c r="I38" s="87">
        <f>'Demand Calcs'!$B$11</f>
        <v>0.85719967561141985</v>
      </c>
      <c r="J38" s="29">
        <f t="shared" si="2"/>
        <v>4748372.7402815744</v>
      </c>
      <c r="K38" s="68">
        <f>IFERROR(VLOOKUP($A38,'NECA 5 year Projections'!$A:$C,3,FALSE),0)</f>
        <v>5407955.6834665397</v>
      </c>
      <c r="L38" s="68">
        <f t="shared" si="3"/>
        <v>5407955.6834665397</v>
      </c>
      <c r="M38" s="29">
        <f t="shared" si="4"/>
        <v>5407955.6834665397</v>
      </c>
      <c r="N38" s="29">
        <f>VLOOKUP($A38,'CAF BLS Adjustment'!$B37:$I473,8,FALSE)</f>
        <v>-66576</v>
      </c>
      <c r="O38" s="34">
        <f t="shared" si="0"/>
        <v>-66576</v>
      </c>
      <c r="P38" s="60">
        <f t="shared" si="5"/>
        <v>5341379.6834665397</v>
      </c>
      <c r="Q38" s="60">
        <f t="shared" si="6"/>
        <v>5156698.7142527774</v>
      </c>
      <c r="R38" s="60">
        <f t="shared" si="7"/>
        <v>251256.96921376203</v>
      </c>
      <c r="S38" s="60">
        <f t="shared" si="8"/>
        <v>0</v>
      </c>
    </row>
    <row r="39" spans="1:19" ht="14.45" customHeight="1">
      <c r="A39" s="48">
        <v>197251</v>
      </c>
      <c r="B39" s="47" t="s">
        <v>47</v>
      </c>
      <c r="C39" s="24" t="s">
        <v>42</v>
      </c>
      <c r="D39" s="85" t="s">
        <v>495</v>
      </c>
      <c r="E39" s="34">
        <f>VLOOKUP($A39,'CAF BLS Adjustment'!$B:$H,7,FALSE)</f>
        <v>452043</v>
      </c>
      <c r="F39" s="5">
        <f>SUMIFS('HCLS Adjustment'!$F:$F,'HCLS Adjustment'!$B:$B,Main!$A39)</f>
        <v>69588</v>
      </c>
      <c r="G39" s="29">
        <f>VLOOKUP(A39,'SVS Adjustment'!$B$3:$E$451,4,FALSE)</f>
        <v>0</v>
      </c>
      <c r="H39" s="29">
        <f t="shared" si="1"/>
        <v>521631</v>
      </c>
      <c r="I39" s="87">
        <f>'Demand Calcs'!$B$11</f>
        <v>0.85719967561141985</v>
      </c>
      <c r="J39" s="29">
        <f t="shared" si="2"/>
        <v>447141.92398886057</v>
      </c>
      <c r="K39" s="68">
        <f>IFERROR(VLOOKUP($A39,'NECA 5 year Projections'!$A:$C,3,FALSE),0)</f>
        <v>277575.246185178</v>
      </c>
      <c r="L39" s="68">
        <f t="shared" si="3"/>
        <v>277575.246185178</v>
      </c>
      <c r="M39" s="29">
        <f t="shared" si="4"/>
        <v>447141.92398886057</v>
      </c>
      <c r="N39" s="29">
        <f>VLOOKUP($A39,'CAF BLS Adjustment'!$B37:$I474,8,FALSE)</f>
        <v>30558</v>
      </c>
      <c r="O39" s="34">
        <f t="shared" si="0"/>
        <v>26194.307687333767</v>
      </c>
      <c r="P39" s="60">
        <f t="shared" si="5"/>
        <v>473336.23167619435</v>
      </c>
      <c r="Q39" s="60">
        <f t="shared" si="6"/>
        <v>387491.11296241306</v>
      </c>
      <c r="R39" s="60">
        <f t="shared" si="7"/>
        <v>59650.811026447482</v>
      </c>
      <c r="S39" s="60">
        <f t="shared" si="8"/>
        <v>0</v>
      </c>
    </row>
    <row r="40" spans="1:19" ht="14.45" customHeight="1">
      <c r="A40" s="48">
        <v>210331</v>
      </c>
      <c r="B40" s="47" t="s">
        <v>49</v>
      </c>
      <c r="C40" s="24" t="s">
        <v>48</v>
      </c>
      <c r="D40" s="85" t="s">
        <v>495</v>
      </c>
      <c r="E40" s="34">
        <f>VLOOKUP($A40,'CAF BLS Adjustment'!$B:$H,7,FALSE)</f>
        <v>3242418</v>
      </c>
      <c r="F40" s="5">
        <f>SUMIFS('HCLS Adjustment'!$F:$F,'HCLS Adjustment'!$B:$B,Main!$A40)</f>
        <v>980088</v>
      </c>
      <c r="G40" s="29">
        <f>VLOOKUP(A40,'SVS Adjustment'!$B$3:$E$451,4,FALSE)</f>
        <v>0</v>
      </c>
      <c r="H40" s="29">
        <f t="shared" si="1"/>
        <v>4222506</v>
      </c>
      <c r="I40" s="87">
        <f>'Demand Calcs'!$B$11</f>
        <v>0.85719967561141985</v>
      </c>
      <c r="J40" s="29">
        <f t="shared" si="2"/>
        <v>3619530.7734672739</v>
      </c>
      <c r="K40" s="68">
        <f>IFERROR(VLOOKUP($A40,'NECA 5 year Projections'!$A:$C,3,FALSE),0)</f>
        <v>1303016.21899462</v>
      </c>
      <c r="L40" s="68">
        <f t="shared" si="3"/>
        <v>1303016.21899462</v>
      </c>
      <c r="M40" s="29">
        <f t="shared" si="4"/>
        <v>3619530.7734672739</v>
      </c>
      <c r="N40" s="29">
        <f>VLOOKUP($A40,'CAF BLS Adjustment'!$B39:$I477,8,FALSE)</f>
        <v>441264</v>
      </c>
      <c r="O40" s="34">
        <f t="shared" si="0"/>
        <v>378251.35765899759</v>
      </c>
      <c r="P40" s="60">
        <f t="shared" si="5"/>
        <v>3997782.1311262716</v>
      </c>
      <c r="Q40" s="60">
        <f t="shared" si="6"/>
        <v>2779399.6577966288</v>
      </c>
      <c r="R40" s="60">
        <f t="shared" si="7"/>
        <v>840131.11567064526</v>
      </c>
      <c r="S40" s="60">
        <f t="shared" si="8"/>
        <v>0</v>
      </c>
    </row>
    <row r="41" spans="1:19" ht="14.45" customHeight="1">
      <c r="A41" s="48">
        <v>220324</v>
      </c>
      <c r="B41" s="47" t="s">
        <v>51</v>
      </c>
      <c r="C41" s="24" t="s">
        <v>50</v>
      </c>
      <c r="D41" s="85" t="s">
        <v>495</v>
      </c>
      <c r="E41" s="34">
        <f>VLOOKUP($A41,'CAF BLS Adjustment'!$B:$H,7,FALSE)</f>
        <v>247647</v>
      </c>
      <c r="F41" s="5">
        <f>SUMIFS('HCLS Adjustment'!$F:$F,'HCLS Adjustment'!$B:$B,Main!$A41)</f>
        <v>60780</v>
      </c>
      <c r="G41" s="29">
        <f>VLOOKUP(A41,'SVS Adjustment'!$B$3:$E$451,4,FALSE)</f>
        <v>0</v>
      </c>
      <c r="H41" s="29">
        <f t="shared" si="1"/>
        <v>308427</v>
      </c>
      <c r="I41" s="87">
        <f>'Demand Calcs'!$B$11</f>
        <v>0.85719967561141985</v>
      </c>
      <c r="J41" s="29">
        <f t="shared" si="2"/>
        <v>264383.5243498034</v>
      </c>
      <c r="K41" s="68">
        <f>IFERROR(VLOOKUP($A41,'NECA 5 year Projections'!$A:$C,3,FALSE),0)</f>
        <v>337892.81025860901</v>
      </c>
      <c r="L41" s="68">
        <f t="shared" si="3"/>
        <v>308427</v>
      </c>
      <c r="M41" s="29">
        <f t="shared" si="4"/>
        <v>308427</v>
      </c>
      <c r="N41" s="29">
        <f>VLOOKUP($A41,'CAF BLS Adjustment'!$B40:$I479,8,FALSE)</f>
        <v>-45798</v>
      </c>
      <c r="O41" s="34">
        <f t="shared" si="0"/>
        <v>-45798</v>
      </c>
      <c r="P41" s="60">
        <f t="shared" si="5"/>
        <v>262629</v>
      </c>
      <c r="Q41" s="60">
        <f t="shared" si="6"/>
        <v>247646.99999999997</v>
      </c>
      <c r="R41" s="60">
        <f t="shared" si="7"/>
        <v>60780</v>
      </c>
      <c r="S41" s="60">
        <f t="shared" si="8"/>
        <v>0</v>
      </c>
    </row>
    <row r="42" spans="1:19" ht="14.45" customHeight="1">
      <c r="A42" s="48">
        <v>220347</v>
      </c>
      <c r="B42" s="47" t="s">
        <v>52</v>
      </c>
      <c r="C42" s="24" t="s">
        <v>50</v>
      </c>
      <c r="D42" s="85" t="s">
        <v>495</v>
      </c>
      <c r="E42" s="34">
        <f>VLOOKUP($A42,'CAF BLS Adjustment'!$B:$H,7,FALSE)</f>
        <v>2755931</v>
      </c>
      <c r="F42" s="5">
        <f>SUMIFS('HCLS Adjustment'!$F:$F,'HCLS Adjustment'!$B:$B,Main!$A42)</f>
        <v>931152</v>
      </c>
      <c r="G42" s="29">
        <f>VLOOKUP(A42,'SVS Adjustment'!$B$3:$E$451,4,FALSE)</f>
        <v>0</v>
      </c>
      <c r="H42" s="29">
        <f t="shared" si="1"/>
        <v>3687083</v>
      </c>
      <c r="I42" s="87">
        <f>'Demand Calcs'!$B$11</f>
        <v>0.85719967561141985</v>
      </c>
      <c r="J42" s="29">
        <f t="shared" si="2"/>
        <v>3160566.3515523807</v>
      </c>
      <c r="K42" s="68">
        <f>IFERROR(VLOOKUP($A42,'NECA 5 year Projections'!$A:$C,3,FALSE),0)</f>
        <v>2154002.2036800999</v>
      </c>
      <c r="L42" s="68">
        <f t="shared" si="3"/>
        <v>2154002.2036800999</v>
      </c>
      <c r="M42" s="29">
        <f t="shared" si="4"/>
        <v>3160566.3515523807</v>
      </c>
      <c r="N42" s="29">
        <f>VLOOKUP($A42,'CAF BLS Adjustment'!$B40:$I480,8,FALSE)</f>
        <v>-73944</v>
      </c>
      <c r="O42" s="34">
        <f t="shared" si="0"/>
        <v>-73944</v>
      </c>
      <c r="P42" s="60">
        <f t="shared" si="5"/>
        <v>3086622.3515523807</v>
      </c>
      <c r="Q42" s="60">
        <f t="shared" si="6"/>
        <v>2362383.1592074558</v>
      </c>
      <c r="R42" s="60">
        <f t="shared" si="7"/>
        <v>798183.1923449249</v>
      </c>
      <c r="S42" s="60">
        <f t="shared" si="8"/>
        <v>0</v>
      </c>
    </row>
    <row r="43" spans="1:19" ht="14.45" customHeight="1">
      <c r="A43" s="48">
        <v>220348</v>
      </c>
      <c r="B43" s="47" t="s">
        <v>53</v>
      </c>
      <c r="C43" s="24" t="s">
        <v>50</v>
      </c>
      <c r="D43" s="85" t="s">
        <v>495</v>
      </c>
      <c r="E43" s="34">
        <f>VLOOKUP($A43,'CAF BLS Adjustment'!$B:$H,7,FALSE)</f>
        <v>3462536</v>
      </c>
      <c r="F43" s="5">
        <f>SUMIFS('HCLS Adjustment'!$F:$F,'HCLS Adjustment'!$B:$B,Main!$A43)</f>
        <v>833196</v>
      </c>
      <c r="G43" s="29">
        <f>VLOOKUP(A43,'SVS Adjustment'!$B$3:$E$451,4,FALSE)</f>
        <v>0</v>
      </c>
      <c r="H43" s="29">
        <f t="shared" si="1"/>
        <v>4295732</v>
      </c>
      <c r="I43" s="87">
        <f>'Demand Calcs'!$B$11</f>
        <v>0.85719967561141985</v>
      </c>
      <c r="J43" s="29">
        <f t="shared" si="2"/>
        <v>3682300.0769135957</v>
      </c>
      <c r="K43" s="68">
        <f>IFERROR(VLOOKUP($A43,'NECA 5 year Projections'!$A:$C,3,FALSE),0)</f>
        <v>1792050.28594923</v>
      </c>
      <c r="L43" s="68">
        <f t="shared" si="3"/>
        <v>1792050.28594923</v>
      </c>
      <c r="M43" s="29">
        <f t="shared" si="4"/>
        <v>3682300.0769135957</v>
      </c>
      <c r="N43" s="29">
        <f>VLOOKUP($A43,'CAF BLS Adjustment'!$B41:$I481,8,FALSE)</f>
        <v>1133166</v>
      </c>
      <c r="O43" s="34">
        <f t="shared" si="0"/>
        <v>971349.52761389024</v>
      </c>
      <c r="P43" s="60">
        <f t="shared" si="5"/>
        <v>4653649.6045274856</v>
      </c>
      <c r="Q43" s="60">
        <f t="shared" si="6"/>
        <v>2968084.7359928633</v>
      </c>
      <c r="R43" s="60">
        <f t="shared" si="7"/>
        <v>714215.34092073259</v>
      </c>
      <c r="S43" s="60">
        <f t="shared" si="8"/>
        <v>0</v>
      </c>
    </row>
    <row r="44" spans="1:19" ht="14.45" customHeight="1">
      <c r="A44" s="48">
        <v>220358</v>
      </c>
      <c r="B44" s="47" t="s">
        <v>54</v>
      </c>
      <c r="C44" s="24" t="s">
        <v>50</v>
      </c>
      <c r="D44" s="85" t="s">
        <v>495</v>
      </c>
      <c r="E44" s="34">
        <f>VLOOKUP($A44,'CAF BLS Adjustment'!$B:$H,7,FALSE)</f>
        <v>2600375</v>
      </c>
      <c r="F44" s="5">
        <f>SUMIFS('HCLS Adjustment'!$F:$F,'HCLS Adjustment'!$B:$B,Main!$A44)</f>
        <v>950592</v>
      </c>
      <c r="G44" s="29">
        <f>VLOOKUP(A44,'SVS Adjustment'!$B$3:$E$451,4,FALSE)</f>
        <v>0</v>
      </c>
      <c r="H44" s="29">
        <f t="shared" si="1"/>
        <v>3550967</v>
      </c>
      <c r="I44" s="87">
        <f>'Demand Calcs'!$B$11</f>
        <v>0.85719967561141985</v>
      </c>
      <c r="J44" s="29">
        <f t="shared" si="2"/>
        <v>3043887.7605068567</v>
      </c>
      <c r="K44" s="68">
        <f>IFERROR(VLOOKUP($A44,'NECA 5 year Projections'!$A:$C,3,FALSE),0)</f>
        <v>2098476.4455549601</v>
      </c>
      <c r="L44" s="68">
        <f t="shared" si="3"/>
        <v>2098476.4455549601</v>
      </c>
      <c r="M44" s="29">
        <f t="shared" si="4"/>
        <v>3043887.7605068567</v>
      </c>
      <c r="N44" s="29">
        <f>VLOOKUP($A44,'CAF BLS Adjustment'!$B42:$I482,8,FALSE)</f>
        <v>251526</v>
      </c>
      <c r="O44" s="34">
        <f t="shared" si="0"/>
        <v>215608.00560783799</v>
      </c>
      <c r="P44" s="60">
        <f t="shared" si="5"/>
        <v>3259495.7661146945</v>
      </c>
      <c r="Q44" s="60">
        <f t="shared" si="6"/>
        <v>2229040.6064680461</v>
      </c>
      <c r="R44" s="60">
        <f t="shared" si="7"/>
        <v>814847.15403881075</v>
      </c>
      <c r="S44" s="60">
        <f t="shared" si="8"/>
        <v>0</v>
      </c>
    </row>
    <row r="45" spans="1:19" ht="14.45" customHeight="1">
      <c r="A45" s="48">
        <v>220360</v>
      </c>
      <c r="B45" s="47" t="s">
        <v>55</v>
      </c>
      <c r="C45" s="24" t="s">
        <v>50</v>
      </c>
      <c r="D45" s="85" t="s">
        <v>495</v>
      </c>
      <c r="E45" s="34">
        <f>VLOOKUP($A45,'CAF BLS Adjustment'!$B:$H,7,FALSE)</f>
        <v>4368418</v>
      </c>
      <c r="F45" s="5">
        <f>SUMIFS('HCLS Adjustment'!$F:$F,'HCLS Adjustment'!$B:$B,Main!$A45)</f>
        <v>1349172</v>
      </c>
      <c r="G45" s="29">
        <f>VLOOKUP(A45,'SVS Adjustment'!$B$3:$E$451,4,FALSE)</f>
        <v>0</v>
      </c>
      <c r="H45" s="29">
        <f t="shared" si="1"/>
        <v>5717590</v>
      </c>
      <c r="I45" s="87">
        <f>'Demand Calcs'!$B$11</f>
        <v>0.85719967561141985</v>
      </c>
      <c r="J45" s="29">
        <f t="shared" si="2"/>
        <v>4901116.2932790983</v>
      </c>
      <c r="K45" s="68">
        <f>IFERROR(VLOOKUP($A45,'NECA 5 year Projections'!$A:$C,3,FALSE),0)</f>
        <v>3183097.80040853</v>
      </c>
      <c r="L45" s="68">
        <f t="shared" si="3"/>
        <v>3183097.80040853</v>
      </c>
      <c r="M45" s="29">
        <f t="shared" si="4"/>
        <v>4901116.2932790983</v>
      </c>
      <c r="N45" s="29">
        <f>VLOOKUP($A45,'CAF BLS Adjustment'!$B43:$I483,8,FALSE)</f>
        <v>447582</v>
      </c>
      <c r="O45" s="34">
        <f t="shared" si="0"/>
        <v>383667.14520951052</v>
      </c>
      <c r="P45" s="60">
        <f t="shared" si="5"/>
        <v>5284783.4384886092</v>
      </c>
      <c r="Q45" s="60">
        <f t="shared" si="6"/>
        <v>3744606.4925350877</v>
      </c>
      <c r="R45" s="60">
        <f t="shared" si="7"/>
        <v>1156509.8007440106</v>
      </c>
      <c r="S45" s="60">
        <f t="shared" si="8"/>
        <v>0</v>
      </c>
    </row>
    <row r="46" spans="1:19" ht="14.45" customHeight="1">
      <c r="A46" s="48">
        <v>220365</v>
      </c>
      <c r="B46" s="47" t="s">
        <v>56</v>
      </c>
      <c r="C46" s="24" t="s">
        <v>50</v>
      </c>
      <c r="D46" s="85" t="s">
        <v>495</v>
      </c>
      <c r="E46" s="34">
        <f>VLOOKUP($A46,'CAF BLS Adjustment'!$B:$H,7,FALSE)</f>
        <v>722193</v>
      </c>
      <c r="F46" s="5">
        <f>SUMIFS('HCLS Adjustment'!$F:$F,'HCLS Adjustment'!$B:$B,Main!$A46)</f>
        <v>352428</v>
      </c>
      <c r="G46" s="29">
        <f>VLOOKUP(A46,'SVS Adjustment'!$B$3:$E$451,4,FALSE)</f>
        <v>0</v>
      </c>
      <c r="H46" s="29">
        <f t="shared" si="1"/>
        <v>1074621</v>
      </c>
      <c r="I46" s="87">
        <f>'Demand Calcs'!$B$11</f>
        <v>0.85719967561141985</v>
      </c>
      <c r="J46" s="29">
        <f t="shared" si="2"/>
        <v>921164.77260521962</v>
      </c>
      <c r="K46" s="68">
        <f>IFERROR(VLOOKUP($A46,'NECA 5 year Projections'!$A:$C,3,FALSE),0)</f>
        <v>292899.015751314</v>
      </c>
      <c r="L46" s="68">
        <f t="shared" si="3"/>
        <v>292899.015751314</v>
      </c>
      <c r="M46" s="29">
        <f t="shared" si="4"/>
        <v>921164.77260521962</v>
      </c>
      <c r="N46" s="29">
        <f>VLOOKUP($A46,'CAF BLS Adjustment'!$B44:$I484,8,FALSE)</f>
        <v>99222</v>
      </c>
      <c r="O46" s="34">
        <f t="shared" si="0"/>
        <v>85053.0662135163</v>
      </c>
      <c r="P46" s="60">
        <f t="shared" si="5"/>
        <v>1006217.8388187359</v>
      </c>
      <c r="Q46" s="60">
        <f t="shared" si="6"/>
        <v>619063.60532883811</v>
      </c>
      <c r="R46" s="60">
        <f t="shared" si="7"/>
        <v>302101.16727638146</v>
      </c>
      <c r="S46" s="60">
        <f t="shared" si="8"/>
        <v>0</v>
      </c>
    </row>
    <row r="47" spans="1:19" ht="14.45" customHeight="1">
      <c r="A47" s="48">
        <v>220368</v>
      </c>
      <c r="B47" s="47" t="s">
        <v>57</v>
      </c>
      <c r="C47" s="24" t="s">
        <v>50</v>
      </c>
      <c r="D47" s="85" t="s">
        <v>495</v>
      </c>
      <c r="E47" s="34">
        <f>VLOOKUP($A47,'CAF BLS Adjustment'!$B:$H,7,FALSE)</f>
        <v>3406273</v>
      </c>
      <c r="F47" s="5">
        <f>SUMIFS('HCLS Adjustment'!$F:$F,'HCLS Adjustment'!$B:$B,Main!$A47)</f>
        <v>993492</v>
      </c>
      <c r="G47" s="29">
        <f>VLOOKUP(A47,'SVS Adjustment'!$B$3:$E$451,4,FALSE)</f>
        <v>0</v>
      </c>
      <c r="H47" s="29">
        <f t="shared" si="1"/>
        <v>4399765</v>
      </c>
      <c r="I47" s="87">
        <f>'Demand Calcs'!$B$11</f>
        <v>0.85719967561141985</v>
      </c>
      <c r="J47" s="29">
        <f t="shared" si="2"/>
        <v>3771477.1307664788</v>
      </c>
      <c r="K47" s="68">
        <f>IFERROR(VLOOKUP($A47,'NECA 5 year Projections'!$A:$C,3,FALSE),0)</f>
        <v>1302091.6501649399</v>
      </c>
      <c r="L47" s="68">
        <f t="shared" si="3"/>
        <v>1302091.6501649399</v>
      </c>
      <c r="M47" s="29">
        <f t="shared" si="4"/>
        <v>3771477.1307664788</v>
      </c>
      <c r="N47" s="29">
        <f>VLOOKUP($A47,'CAF BLS Adjustment'!$B45:$I485,8,FALSE)</f>
        <v>98706</v>
      </c>
      <c r="O47" s="34">
        <f t="shared" si="0"/>
        <v>84610.751180900814</v>
      </c>
      <c r="P47" s="60">
        <f t="shared" si="5"/>
        <v>3856087.8819473796</v>
      </c>
      <c r="Q47" s="60">
        <f t="shared" si="6"/>
        <v>2919856.1106439382</v>
      </c>
      <c r="R47" s="60">
        <f t="shared" si="7"/>
        <v>851621.02012254077</v>
      </c>
      <c r="S47" s="60">
        <f t="shared" si="8"/>
        <v>0</v>
      </c>
    </row>
    <row r="48" spans="1:19" ht="14.45" customHeight="1">
      <c r="A48" s="48">
        <v>220371</v>
      </c>
      <c r="B48" s="47" t="s">
        <v>58</v>
      </c>
      <c r="C48" s="24" t="s">
        <v>50</v>
      </c>
      <c r="D48" s="85" t="s">
        <v>495</v>
      </c>
      <c r="E48" s="34">
        <f>VLOOKUP($A48,'CAF BLS Adjustment'!$B:$H,7,FALSE)</f>
        <v>688685</v>
      </c>
      <c r="F48" s="5">
        <f>SUMIFS('HCLS Adjustment'!$F:$F,'HCLS Adjustment'!$B:$B,Main!$A48)</f>
        <v>0</v>
      </c>
      <c r="G48" s="29">
        <f>VLOOKUP(A48,'SVS Adjustment'!$B$3:$E$451,4,FALSE)</f>
        <v>0</v>
      </c>
      <c r="H48" s="29">
        <f t="shared" si="1"/>
        <v>688685</v>
      </c>
      <c r="I48" s="87">
        <f>'Demand Calcs'!$B$11</f>
        <v>0.85719967561141985</v>
      </c>
      <c r="J48" s="29">
        <f t="shared" si="2"/>
        <v>590340.55859845073</v>
      </c>
      <c r="K48" s="68">
        <f>IFERROR(VLOOKUP($A48,'NECA 5 year Projections'!$A:$C,3,FALSE),0)</f>
        <v>670112.83396664006</v>
      </c>
      <c r="L48" s="68">
        <f t="shared" si="3"/>
        <v>670112.83396664006</v>
      </c>
      <c r="M48" s="29">
        <f t="shared" si="4"/>
        <v>670112.83396664006</v>
      </c>
      <c r="N48" s="29">
        <f>VLOOKUP($A48,'CAF BLS Adjustment'!$B46:$I486,8,FALSE)</f>
        <v>129366</v>
      </c>
      <c r="O48" s="34">
        <f t="shared" si="0"/>
        <v>110892.49323514695</v>
      </c>
      <c r="P48" s="60">
        <f t="shared" si="5"/>
        <v>781005.32720178703</v>
      </c>
      <c r="Q48" s="60">
        <f t="shared" si="6"/>
        <v>670112.83396664006</v>
      </c>
      <c r="R48" s="60">
        <f t="shared" si="7"/>
        <v>0</v>
      </c>
      <c r="S48" s="60">
        <f t="shared" si="8"/>
        <v>0</v>
      </c>
    </row>
    <row r="49" spans="1:19" ht="14.45" customHeight="1">
      <c r="A49" s="48">
        <v>220376</v>
      </c>
      <c r="B49" s="47" t="s">
        <v>59</v>
      </c>
      <c r="C49" s="24" t="s">
        <v>50</v>
      </c>
      <c r="D49" s="85" t="s">
        <v>495</v>
      </c>
      <c r="E49" s="34">
        <f>VLOOKUP($A49,'CAF BLS Adjustment'!$B:$H,7,FALSE)</f>
        <v>2034693</v>
      </c>
      <c r="F49" s="5">
        <f>SUMIFS('HCLS Adjustment'!$F:$F,'HCLS Adjustment'!$B:$B,Main!$A49)</f>
        <v>543888</v>
      </c>
      <c r="G49" s="29">
        <f>VLOOKUP(A49,'SVS Adjustment'!$B$3:$E$451,4,FALSE)</f>
        <v>0</v>
      </c>
      <c r="H49" s="29">
        <f t="shared" si="1"/>
        <v>2578581</v>
      </c>
      <c r="I49" s="87">
        <f>'Demand Calcs'!$B$11</f>
        <v>0.85719967561141985</v>
      </c>
      <c r="J49" s="29">
        <f t="shared" si="2"/>
        <v>2210358.7967377705</v>
      </c>
      <c r="K49" s="68">
        <f>IFERROR(VLOOKUP($A49,'NECA 5 year Projections'!$A:$C,3,FALSE),0)</f>
        <v>1148286.2529593201</v>
      </c>
      <c r="L49" s="68">
        <f t="shared" si="3"/>
        <v>1148286.2529593201</v>
      </c>
      <c r="M49" s="29">
        <f t="shared" si="4"/>
        <v>2210358.7967377705</v>
      </c>
      <c r="N49" s="29">
        <f>VLOOKUP($A49,'CAF BLS Adjustment'!$B47:$I487,8,FALSE)</f>
        <v>141252</v>
      </c>
      <c r="O49" s="34">
        <f t="shared" si="0"/>
        <v>121081.16857946428</v>
      </c>
      <c r="P49" s="60">
        <f t="shared" si="5"/>
        <v>2331439.9653172349</v>
      </c>
      <c r="Q49" s="60">
        <f t="shared" si="6"/>
        <v>1744138.1795688265</v>
      </c>
      <c r="R49" s="60">
        <f t="shared" si="7"/>
        <v>466220.61716894392</v>
      </c>
      <c r="S49" s="60">
        <f t="shared" si="8"/>
        <v>0</v>
      </c>
    </row>
    <row r="50" spans="1:19" ht="14.45" customHeight="1">
      <c r="A50" s="48">
        <v>220378</v>
      </c>
      <c r="B50" s="47" t="s">
        <v>60</v>
      </c>
      <c r="C50" s="24" t="s">
        <v>50</v>
      </c>
      <c r="D50" s="85" t="s">
        <v>495</v>
      </c>
      <c r="E50" s="34">
        <f>VLOOKUP($A50,'CAF BLS Adjustment'!$B:$H,7,FALSE)</f>
        <v>5264577</v>
      </c>
      <c r="F50" s="5">
        <f>SUMIFS('HCLS Adjustment'!$F:$F,'HCLS Adjustment'!$B:$B,Main!$A50)</f>
        <v>2529792</v>
      </c>
      <c r="G50" s="29">
        <f>VLOOKUP(A50,'SVS Adjustment'!$B$3:$E$451,4,FALSE)</f>
        <v>0</v>
      </c>
      <c r="H50" s="29">
        <f t="shared" si="1"/>
        <v>7794369</v>
      </c>
      <c r="I50" s="87">
        <f>'Demand Calcs'!$B$11</f>
        <v>0.85719967561141985</v>
      </c>
      <c r="J50" s="29">
        <f t="shared" si="2"/>
        <v>6681330.5783957066</v>
      </c>
      <c r="K50" s="68">
        <f>IFERROR(VLOOKUP($A50,'NECA 5 year Projections'!$A:$C,3,FALSE),0)</f>
        <v>2714330.72263601</v>
      </c>
      <c r="L50" s="68">
        <f t="shared" si="3"/>
        <v>2714330.72263601</v>
      </c>
      <c r="M50" s="29">
        <f t="shared" si="4"/>
        <v>6681330.5783957066</v>
      </c>
      <c r="N50" s="29">
        <f>VLOOKUP($A50,'CAF BLS Adjustment'!$B48:$I488,8,FALSE)</f>
        <v>454614</v>
      </c>
      <c r="O50" s="34">
        <f t="shared" si="0"/>
        <v>389694.97332841001</v>
      </c>
      <c r="P50" s="60">
        <f t="shared" si="5"/>
        <v>7071025.5517241163</v>
      </c>
      <c r="Q50" s="60">
        <f t="shared" si="6"/>
        <v>4512793.6966313412</v>
      </c>
      <c r="R50" s="60">
        <f t="shared" si="7"/>
        <v>2168536.8817643649</v>
      </c>
      <c r="S50" s="60">
        <f t="shared" si="8"/>
        <v>0</v>
      </c>
    </row>
    <row r="51" spans="1:19" ht="14.45" customHeight="1">
      <c r="A51" s="48">
        <v>220381</v>
      </c>
      <c r="B51" s="47" t="s">
        <v>61</v>
      </c>
      <c r="C51" s="24" t="s">
        <v>50</v>
      </c>
      <c r="D51" s="85" t="s">
        <v>495</v>
      </c>
      <c r="E51" s="34">
        <f>VLOOKUP($A51,'CAF BLS Adjustment'!$B:$H,7,FALSE)</f>
        <v>3903180</v>
      </c>
      <c r="F51" s="5">
        <f>SUMIFS('HCLS Adjustment'!$F:$F,'HCLS Adjustment'!$B:$B,Main!$A51)</f>
        <v>2266704</v>
      </c>
      <c r="G51" s="29">
        <f>VLOOKUP(A51,'SVS Adjustment'!$B$3:$E$451,4,FALSE)</f>
        <v>0</v>
      </c>
      <c r="H51" s="29">
        <f t="shared" si="1"/>
        <v>6169884</v>
      </c>
      <c r="I51" s="87">
        <f>'Demand Calcs'!$B$11</f>
        <v>0.85719967561141985</v>
      </c>
      <c r="J51" s="29">
        <f t="shared" si="2"/>
        <v>5288822.5633600894</v>
      </c>
      <c r="K51" s="68">
        <f>IFERROR(VLOOKUP($A51,'NECA 5 year Projections'!$A:$C,3,FALSE),0)</f>
        <v>3818748.03184572</v>
      </c>
      <c r="L51" s="68">
        <f t="shared" si="3"/>
        <v>3818748.03184572</v>
      </c>
      <c r="M51" s="29">
        <f t="shared" si="4"/>
        <v>5288822.5633600894</v>
      </c>
      <c r="N51" s="29">
        <f>VLOOKUP($A51,'CAF BLS Adjustment'!$B50:$I490,8,FALSE)</f>
        <v>684348</v>
      </c>
      <c r="O51" s="34">
        <f t="shared" si="0"/>
        <v>586622.88360532396</v>
      </c>
      <c r="P51" s="60">
        <f t="shared" si="5"/>
        <v>5875445.4469654132</v>
      </c>
      <c r="Q51" s="60">
        <f t="shared" si="6"/>
        <v>3345804.6298529813</v>
      </c>
      <c r="R51" s="60">
        <f t="shared" si="7"/>
        <v>1943017.9335071077</v>
      </c>
      <c r="S51" s="60">
        <f t="shared" si="8"/>
        <v>0</v>
      </c>
    </row>
    <row r="52" spans="1:19" ht="14.45" customHeight="1">
      <c r="A52" s="48">
        <v>220382</v>
      </c>
      <c r="B52" s="47" t="s">
        <v>62</v>
      </c>
      <c r="C52" s="24" t="s">
        <v>50</v>
      </c>
      <c r="D52" s="85" t="s">
        <v>495</v>
      </c>
      <c r="E52" s="34">
        <f>VLOOKUP($A52,'CAF BLS Adjustment'!$B:$H,7,FALSE)</f>
        <v>1630750</v>
      </c>
      <c r="F52" s="5">
        <f>SUMIFS('HCLS Adjustment'!$F:$F,'HCLS Adjustment'!$B:$B,Main!$A52)</f>
        <v>448368</v>
      </c>
      <c r="G52" s="29">
        <f>VLOOKUP(A52,'SVS Adjustment'!$B$3:$E$451,4,FALSE)</f>
        <v>0</v>
      </c>
      <c r="H52" s="29">
        <f t="shared" si="1"/>
        <v>2079118</v>
      </c>
      <c r="I52" s="87">
        <f>'Demand Calcs'!$B$11</f>
        <v>0.85719967561141985</v>
      </c>
      <c r="J52" s="29">
        <f t="shared" si="2"/>
        <v>1782219.275157864</v>
      </c>
      <c r="K52" s="68">
        <f>IFERROR(VLOOKUP($A52,'NECA 5 year Projections'!$A:$C,3,FALSE),0)</f>
        <v>2164785.2189645902</v>
      </c>
      <c r="L52" s="68">
        <f t="shared" si="3"/>
        <v>2079118</v>
      </c>
      <c r="M52" s="29">
        <f t="shared" si="4"/>
        <v>2079118</v>
      </c>
      <c r="N52" s="29">
        <f>VLOOKUP($A52,'CAF BLS Adjustment'!$B50:$I491,8,FALSE)</f>
        <v>10998</v>
      </c>
      <c r="O52" s="34">
        <f t="shared" si="0"/>
        <v>9427.4820323743952</v>
      </c>
      <c r="P52" s="60">
        <f t="shared" si="5"/>
        <v>2088545.4820323745</v>
      </c>
      <c r="Q52" s="60">
        <f t="shared" si="6"/>
        <v>1630750</v>
      </c>
      <c r="R52" s="60">
        <f t="shared" si="7"/>
        <v>448368</v>
      </c>
      <c r="S52" s="60">
        <f t="shared" si="8"/>
        <v>0</v>
      </c>
    </row>
    <row r="53" spans="1:19" ht="14.45" customHeight="1">
      <c r="A53" s="48">
        <v>220389</v>
      </c>
      <c r="B53" s="47" t="s">
        <v>63</v>
      </c>
      <c r="C53" s="24" t="s">
        <v>50</v>
      </c>
      <c r="D53" s="85" t="s">
        <v>495</v>
      </c>
      <c r="E53" s="34">
        <f>VLOOKUP($A53,'CAF BLS Adjustment'!$B:$H,7,FALSE)</f>
        <v>1526359</v>
      </c>
      <c r="F53" s="5">
        <f>SUMIFS('HCLS Adjustment'!$F:$F,'HCLS Adjustment'!$B:$B,Main!$A53)</f>
        <v>98892</v>
      </c>
      <c r="G53" s="29">
        <f>VLOOKUP(A53,'SVS Adjustment'!$B$3:$E$451,4,FALSE)</f>
        <v>0</v>
      </c>
      <c r="H53" s="29">
        <f t="shared" si="1"/>
        <v>1625251</v>
      </c>
      <c r="I53" s="87">
        <f>'Demand Calcs'!$B$11</f>
        <v>0.85719967561141985</v>
      </c>
      <c r="J53" s="29">
        <f t="shared" si="2"/>
        <v>1393164.6299871358</v>
      </c>
      <c r="K53" s="68">
        <f>IFERROR(VLOOKUP($A53,'NECA 5 year Projections'!$A:$C,3,FALSE),0)</f>
        <v>925491.89817800198</v>
      </c>
      <c r="L53" s="68">
        <f t="shared" si="3"/>
        <v>925491.89817800198</v>
      </c>
      <c r="M53" s="29">
        <f t="shared" si="4"/>
        <v>1393164.6299871358</v>
      </c>
      <c r="N53" s="29">
        <f>VLOOKUP($A53,'CAF BLS Adjustment'!$B51:$I492,8,FALSE)</f>
        <v>-65742</v>
      </c>
      <c r="O53" s="34">
        <f t="shared" si="0"/>
        <v>-65742</v>
      </c>
      <c r="P53" s="60">
        <f t="shared" si="5"/>
        <v>1327422.6299871358</v>
      </c>
      <c r="Q53" s="60">
        <f t="shared" si="6"/>
        <v>1308394.4396665713</v>
      </c>
      <c r="R53" s="60">
        <f t="shared" si="7"/>
        <v>84770.190320564536</v>
      </c>
      <c r="S53" s="60">
        <f t="shared" si="8"/>
        <v>0</v>
      </c>
    </row>
    <row r="54" spans="1:19" ht="14.45" customHeight="1">
      <c r="A54" s="48">
        <v>220392</v>
      </c>
      <c r="B54" s="47" t="s">
        <v>64</v>
      </c>
      <c r="C54" s="24" t="s">
        <v>50</v>
      </c>
      <c r="D54" s="85" t="s">
        <v>495</v>
      </c>
      <c r="E54" s="34">
        <f>VLOOKUP($A54,'CAF BLS Adjustment'!$B:$H,7,FALSE)</f>
        <v>758218</v>
      </c>
      <c r="F54" s="5">
        <f>SUMIFS('HCLS Adjustment'!$F:$F,'HCLS Adjustment'!$B:$B,Main!$A54)</f>
        <v>38532</v>
      </c>
      <c r="G54" s="29">
        <f>VLOOKUP(A54,'SVS Adjustment'!$B$3:$E$451,4,FALSE)</f>
        <v>0</v>
      </c>
      <c r="H54" s="29">
        <f t="shared" si="1"/>
        <v>796750</v>
      </c>
      <c r="I54" s="87">
        <f>'Demand Calcs'!$B$11</f>
        <v>0.85719967561141985</v>
      </c>
      <c r="J54" s="29">
        <f t="shared" si="2"/>
        <v>682973.8415433988</v>
      </c>
      <c r="K54" s="68">
        <f>IFERROR(VLOOKUP($A54,'NECA 5 year Projections'!$A:$C,3,FALSE),0)</f>
        <v>332595.48911192501</v>
      </c>
      <c r="L54" s="68">
        <f t="shared" si="3"/>
        <v>332595.48911192501</v>
      </c>
      <c r="M54" s="29">
        <f t="shared" si="4"/>
        <v>682973.8415433988</v>
      </c>
      <c r="N54" s="29">
        <f>VLOOKUP($A54,'CAF BLS Adjustment'!$B52:$I493,8,FALSE)</f>
        <v>46944</v>
      </c>
      <c r="O54" s="34">
        <f t="shared" si="0"/>
        <v>40240.381571902493</v>
      </c>
      <c r="P54" s="60">
        <f t="shared" si="5"/>
        <v>723214.22311530134</v>
      </c>
      <c r="Q54" s="60">
        <f t="shared" si="6"/>
        <v>649944.22364273958</v>
      </c>
      <c r="R54" s="60">
        <f t="shared" si="7"/>
        <v>33029.617900659228</v>
      </c>
      <c r="S54" s="60">
        <f t="shared" si="8"/>
        <v>0</v>
      </c>
    </row>
    <row r="55" spans="1:19" ht="14.45" customHeight="1">
      <c r="A55" s="48">
        <v>230468</v>
      </c>
      <c r="B55" s="47" t="s">
        <v>66</v>
      </c>
      <c r="C55" s="24" t="s">
        <v>65</v>
      </c>
      <c r="D55" s="85" t="s">
        <v>495</v>
      </c>
      <c r="E55" s="34">
        <f>VLOOKUP($A55,'CAF BLS Adjustment'!$B:$H,7,FALSE)</f>
        <v>15072138</v>
      </c>
      <c r="F55" s="5">
        <f>SUMIFS('HCLS Adjustment'!$F:$F,'HCLS Adjustment'!$B:$B,Main!$A55)</f>
        <v>2275632</v>
      </c>
      <c r="G55" s="29">
        <f>VLOOKUP(A55,'SVS Adjustment'!$B$3:$E$451,4,FALSE)</f>
        <v>0</v>
      </c>
      <c r="H55" s="29">
        <f t="shared" ref="H55:H113" si="9">SUM(E55:G55)</f>
        <v>17347770</v>
      </c>
      <c r="I55" s="87">
        <f>'Demand Calcs'!$B$11</f>
        <v>0.85719967561141985</v>
      </c>
      <c r="J55" s="29">
        <f t="shared" ref="J55:J113" si="10">I55*H55</f>
        <v>14870502.816581521</v>
      </c>
      <c r="K55" s="68">
        <f>IFERROR(VLOOKUP($A55,'NECA 5 year Projections'!$A:$C,3,FALSE),0)</f>
        <v>3949741.9367355299</v>
      </c>
      <c r="L55" s="68">
        <f t="shared" ref="L55:L113" si="11">MIN(H55,K55)</f>
        <v>3949741.9367355299</v>
      </c>
      <c r="M55" s="29">
        <f t="shared" ref="M55:M113" si="12">MAX(J55,L55)</f>
        <v>14870502.816581521</v>
      </c>
      <c r="N55" s="29">
        <f>VLOOKUP($A55,'CAF BLS Adjustment'!$B54:$I495,8,FALSE)</f>
        <v>1668780</v>
      </c>
      <c r="O55" s="34">
        <f t="shared" ref="O55:O112" si="13">IF(N55&lt;0,N55,N55*I55)</f>
        <v>1430477.6746668252</v>
      </c>
      <c r="P55" s="60">
        <f t="shared" ref="P55:P113" si="14">O55+M55</f>
        <v>16300980.491248347</v>
      </c>
      <c r="Q55" s="60">
        <f t="shared" ref="Q55:Q113" si="15">IFERROR((E55/H55)*$M55,0)</f>
        <v>12919831.804370554</v>
      </c>
      <c r="R55" s="60">
        <f t="shared" ref="R55:R113" si="16">IFERROR((F55/$H55)*$M55,0)</f>
        <v>1950671.0122109666</v>
      </c>
      <c r="S55" s="60">
        <f t="shared" ref="S55:S113" si="17">IFERROR((G55/$H55)*$M55,0)</f>
        <v>0</v>
      </c>
    </row>
    <row r="56" spans="1:19" ht="14.45" customHeight="1">
      <c r="A56" s="48">
        <v>230469</v>
      </c>
      <c r="B56" s="47" t="s">
        <v>67</v>
      </c>
      <c r="C56" s="24" t="s">
        <v>65</v>
      </c>
      <c r="D56" s="85" t="s">
        <v>495</v>
      </c>
      <c r="E56" s="34">
        <f>VLOOKUP($A56,'CAF BLS Adjustment'!$B:$H,7,FALSE)</f>
        <v>331520</v>
      </c>
      <c r="F56" s="5">
        <f>SUMIFS('HCLS Adjustment'!$F:$F,'HCLS Adjustment'!$B:$B,Main!$A56)</f>
        <v>213384</v>
      </c>
      <c r="G56" s="29">
        <f>VLOOKUP(A56,'SVS Adjustment'!$B$3:$E$451,4,FALSE)</f>
        <v>0</v>
      </c>
      <c r="H56" s="29">
        <f t="shared" si="9"/>
        <v>544904</v>
      </c>
      <c r="I56" s="87">
        <f>'Demand Calcs'!$B$11</f>
        <v>0.85719967561141985</v>
      </c>
      <c r="J56" s="29">
        <f t="shared" si="10"/>
        <v>467091.53203936515</v>
      </c>
      <c r="K56" s="68">
        <f>IFERROR(VLOOKUP($A56,'NECA 5 year Projections'!$A:$C,3,FALSE),0)</f>
        <v>293167.57686364697</v>
      </c>
      <c r="L56" s="68">
        <f t="shared" si="11"/>
        <v>293167.57686364697</v>
      </c>
      <c r="M56" s="29">
        <f t="shared" si="12"/>
        <v>467091.53203936515</v>
      </c>
      <c r="N56" s="29">
        <f>VLOOKUP($A56,'CAF BLS Adjustment'!$B54:$I496,8,FALSE)</f>
        <v>-22236</v>
      </c>
      <c r="O56" s="34">
        <f t="shared" si="13"/>
        <v>-22236</v>
      </c>
      <c r="P56" s="60">
        <f t="shared" si="14"/>
        <v>444855.53203936515</v>
      </c>
      <c r="Q56" s="60">
        <f t="shared" si="15"/>
        <v>284178.83645869797</v>
      </c>
      <c r="R56" s="60">
        <f t="shared" si="16"/>
        <v>182912.69558066723</v>
      </c>
      <c r="S56" s="60">
        <f t="shared" si="17"/>
        <v>0</v>
      </c>
    </row>
    <row r="57" spans="1:19" ht="14.45" customHeight="1">
      <c r="A57" s="48">
        <v>230473</v>
      </c>
      <c r="B57" s="47" t="s">
        <v>68</v>
      </c>
      <c r="C57" s="24" t="s">
        <v>65</v>
      </c>
      <c r="D57" s="85" t="s">
        <v>495</v>
      </c>
      <c r="E57" s="34">
        <f>VLOOKUP($A57,'CAF BLS Adjustment'!$B:$H,7,FALSE)</f>
        <v>1742329</v>
      </c>
      <c r="F57" s="5">
        <f>SUMIFS('HCLS Adjustment'!$F:$F,'HCLS Adjustment'!$B:$B,Main!$A57)</f>
        <v>77124</v>
      </c>
      <c r="G57" s="29">
        <f>VLOOKUP(A57,'SVS Adjustment'!$B$3:$E$451,4,FALSE)</f>
        <v>0</v>
      </c>
      <c r="H57" s="29">
        <f t="shared" si="9"/>
        <v>1819453</v>
      </c>
      <c r="I57" s="87">
        <f>'Demand Calcs'!$B$11</f>
        <v>0.85719967561141985</v>
      </c>
      <c r="J57" s="29">
        <f t="shared" si="10"/>
        <v>1559634.5213902246</v>
      </c>
      <c r="K57" s="68">
        <f>IFERROR(VLOOKUP($A57,'NECA 5 year Projections'!$A:$C,3,FALSE),0)</f>
        <v>1987285.1786586</v>
      </c>
      <c r="L57" s="68">
        <f t="shared" si="11"/>
        <v>1819453</v>
      </c>
      <c r="M57" s="29">
        <f t="shared" si="12"/>
        <v>1819453</v>
      </c>
      <c r="N57" s="29">
        <f>VLOOKUP($A57,'CAF BLS Adjustment'!$B55:$I497,8,FALSE)</f>
        <v>186768</v>
      </c>
      <c r="O57" s="34">
        <f t="shared" si="13"/>
        <v>160097.46901459366</v>
      </c>
      <c r="P57" s="60">
        <f t="shared" si="14"/>
        <v>1979550.4690145936</v>
      </c>
      <c r="Q57" s="60">
        <f t="shared" si="15"/>
        <v>1742329</v>
      </c>
      <c r="R57" s="60">
        <f t="shared" si="16"/>
        <v>77124</v>
      </c>
      <c r="S57" s="60">
        <f t="shared" si="17"/>
        <v>0</v>
      </c>
    </row>
    <row r="58" spans="1:19" ht="14.45" customHeight="1">
      <c r="A58" s="48">
        <v>230478</v>
      </c>
      <c r="B58" s="47" t="s">
        <v>69</v>
      </c>
      <c r="C58" s="24" t="s">
        <v>65</v>
      </c>
      <c r="D58" s="85" t="s">
        <v>495</v>
      </c>
      <c r="E58" s="34">
        <f>VLOOKUP($A58,'CAF BLS Adjustment'!$B:$H,7,FALSE)</f>
        <v>308017</v>
      </c>
      <c r="F58" s="5">
        <f>SUMIFS('HCLS Adjustment'!$F:$F,'HCLS Adjustment'!$B:$B,Main!$A58)</f>
        <v>0</v>
      </c>
      <c r="G58" s="29">
        <f>VLOOKUP(A58,'SVS Adjustment'!$B$3:$E$451,4,FALSE)</f>
        <v>0</v>
      </c>
      <c r="H58" s="29">
        <f t="shared" si="9"/>
        <v>308017</v>
      </c>
      <c r="I58" s="87">
        <f>'Demand Calcs'!$B$11</f>
        <v>0.85719967561141985</v>
      </c>
      <c r="J58" s="29">
        <f t="shared" si="10"/>
        <v>264032.07248280273</v>
      </c>
      <c r="K58" s="68">
        <f>IFERROR(VLOOKUP($A58,'NECA 5 year Projections'!$A:$C,3,FALSE),0)</f>
        <v>334678.81214984902</v>
      </c>
      <c r="L58" s="68">
        <f t="shared" si="11"/>
        <v>308017</v>
      </c>
      <c r="M58" s="29">
        <f t="shared" si="12"/>
        <v>308017</v>
      </c>
      <c r="N58" s="29">
        <f>VLOOKUP($A58,'CAF BLS Adjustment'!$B56:$I498,8,FALSE)</f>
        <v>-31392</v>
      </c>
      <c r="O58" s="34">
        <f t="shared" si="13"/>
        <v>-31392</v>
      </c>
      <c r="P58" s="60">
        <f t="shared" si="14"/>
        <v>276625</v>
      </c>
      <c r="Q58" s="60">
        <f t="shared" si="15"/>
        <v>308017</v>
      </c>
      <c r="R58" s="60">
        <f t="shared" si="16"/>
        <v>0</v>
      </c>
      <c r="S58" s="60">
        <f t="shared" si="17"/>
        <v>0</v>
      </c>
    </row>
    <row r="59" spans="1:19" ht="14.45" customHeight="1">
      <c r="A59" s="48">
        <v>230496</v>
      </c>
      <c r="B59" s="47" t="s">
        <v>70</v>
      </c>
      <c r="C59" s="24" t="s">
        <v>65</v>
      </c>
      <c r="D59" s="85" t="s">
        <v>495</v>
      </c>
      <c r="E59" s="34">
        <f>VLOOKUP($A59,'CAF BLS Adjustment'!$B:$H,7,FALSE)</f>
        <v>4982513</v>
      </c>
      <c r="F59" s="5">
        <f>SUMIFS('HCLS Adjustment'!$F:$F,'HCLS Adjustment'!$B:$B,Main!$A59)</f>
        <v>203796</v>
      </c>
      <c r="G59" s="29">
        <f>VLOOKUP(A59,'SVS Adjustment'!$B$3:$E$451,4,FALSE)</f>
        <v>0</v>
      </c>
      <c r="H59" s="29">
        <f t="shared" si="9"/>
        <v>5186309</v>
      </c>
      <c r="I59" s="87">
        <f>'Demand Calcs'!$B$11</f>
        <v>0.85719967561141985</v>
      </c>
      <c r="J59" s="29">
        <f t="shared" si="10"/>
        <v>4445702.3924205871</v>
      </c>
      <c r="K59" s="68">
        <f>IFERROR(VLOOKUP($A59,'NECA 5 year Projections'!$A:$C,3,FALSE),0)</f>
        <v>2818571.28007016</v>
      </c>
      <c r="L59" s="68">
        <f t="shared" si="11"/>
        <v>2818571.28007016</v>
      </c>
      <c r="M59" s="29">
        <f t="shared" si="12"/>
        <v>4445702.3924205871</v>
      </c>
      <c r="N59" s="29">
        <f>VLOOKUP($A59,'CAF BLS Adjustment'!$B58:$I500,8,FALSE)</f>
        <v>-56172</v>
      </c>
      <c r="O59" s="34">
        <f t="shared" si="13"/>
        <v>-56172</v>
      </c>
      <c r="P59" s="60">
        <f t="shared" si="14"/>
        <v>4389530.3924205871</v>
      </c>
      <c r="Q59" s="60">
        <f t="shared" si="15"/>
        <v>4271008.5273296824</v>
      </c>
      <c r="R59" s="60">
        <f t="shared" si="16"/>
        <v>174693.8650909049</v>
      </c>
      <c r="S59" s="60">
        <f t="shared" si="17"/>
        <v>0</v>
      </c>
    </row>
    <row r="60" spans="1:19" ht="14.45" customHeight="1">
      <c r="A60" s="48">
        <v>230497</v>
      </c>
      <c r="B60" s="47" t="s">
        <v>71</v>
      </c>
      <c r="C60" s="24" t="s">
        <v>65</v>
      </c>
      <c r="D60" s="85" t="s">
        <v>495</v>
      </c>
      <c r="E60" s="34">
        <f>VLOOKUP($A60,'CAF BLS Adjustment'!$B:$H,7,FALSE)</f>
        <v>604821</v>
      </c>
      <c r="F60" s="5">
        <f>SUMIFS('HCLS Adjustment'!$F:$F,'HCLS Adjustment'!$B:$B,Main!$A60)</f>
        <v>68364</v>
      </c>
      <c r="G60" s="29">
        <f>VLOOKUP(A60,'SVS Adjustment'!$B$3:$E$451,4,FALSE)</f>
        <v>0</v>
      </c>
      <c r="H60" s="29">
        <f t="shared" si="9"/>
        <v>673185</v>
      </c>
      <c r="I60" s="87">
        <f>'Demand Calcs'!$B$11</f>
        <v>0.85719967561141985</v>
      </c>
      <c r="J60" s="29">
        <f t="shared" si="10"/>
        <v>577053.96362647368</v>
      </c>
      <c r="K60" s="68">
        <f>IFERROR(VLOOKUP($A60,'NECA 5 year Projections'!$A:$C,3,FALSE),0)</f>
        <v>519404.05994995701</v>
      </c>
      <c r="L60" s="68">
        <f t="shared" si="11"/>
        <v>519404.05994995701</v>
      </c>
      <c r="M60" s="29">
        <f t="shared" si="12"/>
        <v>577053.96362647368</v>
      </c>
      <c r="N60" s="29">
        <f>VLOOKUP($A60,'CAF BLS Adjustment'!$B58:$I501,8,FALSE)</f>
        <v>14292</v>
      </c>
      <c r="O60" s="34">
        <f t="shared" si="13"/>
        <v>12251.097763838412</v>
      </c>
      <c r="P60" s="60">
        <f t="shared" si="14"/>
        <v>589305.06139031204</v>
      </c>
      <c r="Q60" s="60">
        <f t="shared" si="15"/>
        <v>518452.36500297458</v>
      </c>
      <c r="R60" s="60">
        <f t="shared" si="16"/>
        <v>58601.598623499107</v>
      </c>
      <c r="S60" s="60">
        <f t="shared" si="17"/>
        <v>0</v>
      </c>
    </row>
    <row r="61" spans="1:19" ht="14.45" customHeight="1">
      <c r="A61" s="48">
        <v>230498</v>
      </c>
      <c r="B61" s="47" t="s">
        <v>72</v>
      </c>
      <c r="C61" s="24" t="s">
        <v>65</v>
      </c>
      <c r="D61" s="85" t="s">
        <v>495</v>
      </c>
      <c r="E61" s="34">
        <f>VLOOKUP($A61,'CAF BLS Adjustment'!$B:$H,7,FALSE)</f>
        <v>659084</v>
      </c>
      <c r="F61" s="5">
        <f>SUMIFS('HCLS Adjustment'!$F:$F,'HCLS Adjustment'!$B:$B,Main!$A61)</f>
        <v>339828</v>
      </c>
      <c r="G61" s="29">
        <f>VLOOKUP(A61,'SVS Adjustment'!$B$3:$E$451,4,FALSE)</f>
        <v>0</v>
      </c>
      <c r="H61" s="29">
        <f t="shared" si="9"/>
        <v>998912</v>
      </c>
      <c r="I61" s="87">
        <f>'Demand Calcs'!$B$11</f>
        <v>0.85719967561141985</v>
      </c>
      <c r="J61" s="29">
        <f t="shared" si="10"/>
        <v>856267.04236435459</v>
      </c>
      <c r="K61" s="68">
        <f>IFERROR(VLOOKUP($A61,'NECA 5 year Projections'!$A:$C,3,FALSE),0)</f>
        <v>493876.15684457001</v>
      </c>
      <c r="L61" s="68">
        <f t="shared" si="11"/>
        <v>493876.15684457001</v>
      </c>
      <c r="M61" s="29">
        <f t="shared" si="12"/>
        <v>856267.04236435459</v>
      </c>
      <c r="N61" s="29">
        <f>VLOOKUP($A61,'CAF BLS Adjustment'!$B59:$I502,8,FALSE)</f>
        <v>68526</v>
      </c>
      <c r="O61" s="34">
        <f t="shared" si="13"/>
        <v>58740.46497094816</v>
      </c>
      <c r="P61" s="60">
        <f t="shared" si="14"/>
        <v>915007.50733530277</v>
      </c>
      <c r="Q61" s="60">
        <f t="shared" si="15"/>
        <v>564966.59100067697</v>
      </c>
      <c r="R61" s="60">
        <f t="shared" si="16"/>
        <v>291300.45136367757</v>
      </c>
      <c r="S61" s="60">
        <f t="shared" si="17"/>
        <v>0</v>
      </c>
    </row>
    <row r="62" spans="1:19" ht="14.45" customHeight="1">
      <c r="A62" s="48">
        <v>230500</v>
      </c>
      <c r="B62" s="47" t="s">
        <v>73</v>
      </c>
      <c r="C62" s="24" t="s">
        <v>65</v>
      </c>
      <c r="D62" s="85" t="s">
        <v>495</v>
      </c>
      <c r="E62" s="34">
        <f>VLOOKUP($A62,'CAF BLS Adjustment'!$B:$H,7,FALSE)</f>
        <v>288098</v>
      </c>
      <c r="F62" s="5">
        <f>SUMIFS('HCLS Adjustment'!$F:$F,'HCLS Adjustment'!$B:$B,Main!$A62)</f>
        <v>41040</v>
      </c>
      <c r="G62" s="29">
        <f>VLOOKUP(A62,'SVS Adjustment'!$B$3:$E$451,4,FALSE)</f>
        <v>0</v>
      </c>
      <c r="H62" s="29">
        <f t="shared" si="9"/>
        <v>329138</v>
      </c>
      <c r="I62" s="87">
        <f>'Demand Calcs'!$B$11</f>
        <v>0.85719967561141985</v>
      </c>
      <c r="J62" s="29">
        <f t="shared" si="10"/>
        <v>282136.98683139152</v>
      </c>
      <c r="K62" s="68">
        <f>IFERROR(VLOOKUP($A62,'NECA 5 year Projections'!$A:$C,3,FALSE),0)</f>
        <v>173413.063567701</v>
      </c>
      <c r="L62" s="68">
        <f t="shared" si="11"/>
        <v>173413.063567701</v>
      </c>
      <c r="M62" s="29">
        <f t="shared" si="12"/>
        <v>282136.98683139152</v>
      </c>
      <c r="N62" s="29">
        <f>VLOOKUP($A62,'CAF BLS Adjustment'!$B60:$I503,8,FALSE)</f>
        <v>-3450</v>
      </c>
      <c r="O62" s="34">
        <f t="shared" si="13"/>
        <v>-3450</v>
      </c>
      <c r="P62" s="60">
        <f t="shared" si="14"/>
        <v>278686.98683139152</v>
      </c>
      <c r="Q62" s="60">
        <f t="shared" si="15"/>
        <v>246957.51214429885</v>
      </c>
      <c r="R62" s="60">
        <f t="shared" si="16"/>
        <v>35179.474687092676</v>
      </c>
      <c r="S62" s="60">
        <f t="shared" si="17"/>
        <v>0</v>
      </c>
    </row>
    <row r="63" spans="1:19" ht="14.45" customHeight="1">
      <c r="A63" s="48">
        <v>230501</v>
      </c>
      <c r="B63" s="47" t="s">
        <v>74</v>
      </c>
      <c r="C63" s="24" t="s">
        <v>65</v>
      </c>
      <c r="D63" s="85" t="s">
        <v>495</v>
      </c>
      <c r="E63" s="34">
        <f>VLOOKUP($A63,'CAF BLS Adjustment'!$B:$H,7,FALSE)</f>
        <v>9059309</v>
      </c>
      <c r="F63" s="5">
        <f>SUMIFS('HCLS Adjustment'!$F:$F,'HCLS Adjustment'!$B:$B,Main!$A63)</f>
        <v>0</v>
      </c>
      <c r="G63" s="29">
        <f>VLOOKUP(A63,'SVS Adjustment'!$B$3:$E$451,4,FALSE)</f>
        <v>0</v>
      </c>
      <c r="H63" s="29">
        <f t="shared" si="9"/>
        <v>9059309</v>
      </c>
      <c r="I63" s="87">
        <f>'Demand Calcs'!$B$11</f>
        <v>0.85719967561141985</v>
      </c>
      <c r="J63" s="29">
        <f t="shared" si="10"/>
        <v>7765636.7360636164</v>
      </c>
      <c r="K63" s="68">
        <f>IFERROR(VLOOKUP($A63,'NECA 5 year Projections'!$A:$C,3,FALSE),0)</f>
        <v>6747821.4917251403</v>
      </c>
      <c r="L63" s="68">
        <f t="shared" si="11"/>
        <v>6747821.4917251403</v>
      </c>
      <c r="M63" s="29">
        <f t="shared" si="12"/>
        <v>7765636.7360636164</v>
      </c>
      <c r="N63" s="29">
        <f>VLOOKUP($A63,'CAF BLS Adjustment'!$B61:$I504,8,FALSE)</f>
        <v>320826</v>
      </c>
      <c r="O63" s="34">
        <f t="shared" si="13"/>
        <v>275011.94312770938</v>
      </c>
      <c r="P63" s="60">
        <f t="shared" si="14"/>
        <v>8040648.6791913258</v>
      </c>
      <c r="Q63" s="60">
        <f t="shared" si="15"/>
        <v>7765636.7360636164</v>
      </c>
      <c r="R63" s="60">
        <f t="shared" si="16"/>
        <v>0</v>
      </c>
      <c r="S63" s="60">
        <f t="shared" si="17"/>
        <v>0</v>
      </c>
    </row>
    <row r="64" spans="1:19" ht="14.45" customHeight="1">
      <c r="A64" s="48">
        <v>230502</v>
      </c>
      <c r="B64" s="47" t="s">
        <v>75</v>
      </c>
      <c r="C64" s="24" t="s">
        <v>65</v>
      </c>
      <c r="D64" s="85" t="s">
        <v>495</v>
      </c>
      <c r="E64" s="34">
        <f>VLOOKUP($A64,'CAF BLS Adjustment'!$B:$H,7,FALSE)</f>
        <v>2550006</v>
      </c>
      <c r="F64" s="5">
        <f>SUMIFS('HCLS Adjustment'!$F:$F,'HCLS Adjustment'!$B:$B,Main!$A64)</f>
        <v>0</v>
      </c>
      <c r="G64" s="29">
        <f>VLOOKUP(A64,'SVS Adjustment'!$B$3:$E$451,4,FALSE)</f>
        <v>0</v>
      </c>
      <c r="H64" s="29">
        <f t="shared" si="9"/>
        <v>2550006</v>
      </c>
      <c r="I64" s="87">
        <f>'Demand Calcs'!$B$11</f>
        <v>0.85719967561141985</v>
      </c>
      <c r="J64" s="29">
        <f t="shared" si="10"/>
        <v>2185864.3160071741</v>
      </c>
      <c r="K64" s="68">
        <f>IFERROR(VLOOKUP($A64,'NECA 5 year Projections'!$A:$C,3,FALSE),0)</f>
        <v>2338464.24080612</v>
      </c>
      <c r="L64" s="68">
        <f t="shared" si="11"/>
        <v>2338464.24080612</v>
      </c>
      <c r="M64" s="29">
        <f t="shared" si="12"/>
        <v>2338464.24080612</v>
      </c>
      <c r="N64" s="29">
        <f>VLOOKUP($A64,'CAF BLS Adjustment'!$B62:$I505,8,FALSE)</f>
        <v>-168222</v>
      </c>
      <c r="O64" s="34">
        <f t="shared" si="13"/>
        <v>-168222</v>
      </c>
      <c r="P64" s="60">
        <f t="shared" si="14"/>
        <v>2170242.24080612</v>
      </c>
      <c r="Q64" s="60">
        <f t="shared" si="15"/>
        <v>2338464.24080612</v>
      </c>
      <c r="R64" s="60">
        <f t="shared" si="16"/>
        <v>0</v>
      </c>
      <c r="S64" s="60">
        <f t="shared" si="17"/>
        <v>0</v>
      </c>
    </row>
    <row r="65" spans="1:19" ht="14.45" customHeight="1">
      <c r="A65" s="48">
        <v>230503</v>
      </c>
      <c r="B65" s="47" t="s">
        <v>76</v>
      </c>
      <c r="C65" s="24" t="s">
        <v>65</v>
      </c>
      <c r="D65" s="85" t="s">
        <v>495</v>
      </c>
      <c r="E65" s="34">
        <f>VLOOKUP($A65,'CAF BLS Adjustment'!$B:$H,7,FALSE)</f>
        <v>2805483</v>
      </c>
      <c r="F65" s="5">
        <f>SUMIFS('HCLS Adjustment'!$F:$F,'HCLS Adjustment'!$B:$B,Main!$A65)</f>
        <v>0</v>
      </c>
      <c r="G65" s="29">
        <f>VLOOKUP(A65,'SVS Adjustment'!$B$3:$E$451,4,FALSE)</f>
        <v>0</v>
      </c>
      <c r="H65" s="29">
        <f t="shared" si="9"/>
        <v>2805483</v>
      </c>
      <c r="I65" s="87">
        <f>'Demand Calcs'!$B$11</f>
        <v>0.85719967561141985</v>
      </c>
      <c r="J65" s="29">
        <f t="shared" si="10"/>
        <v>2404859.1175333532</v>
      </c>
      <c r="K65" s="68">
        <f>IFERROR(VLOOKUP($A65,'NECA 5 year Projections'!$A:$C,3,FALSE),0)</f>
        <v>2456202.7039258298</v>
      </c>
      <c r="L65" s="68">
        <f t="shared" si="11"/>
        <v>2456202.7039258298</v>
      </c>
      <c r="M65" s="29">
        <f t="shared" si="12"/>
        <v>2456202.7039258298</v>
      </c>
      <c r="N65" s="29">
        <f>VLOOKUP($A65,'CAF BLS Adjustment'!$B63:$I506,8,FALSE)</f>
        <v>51330</v>
      </c>
      <c r="O65" s="34">
        <f t="shared" si="13"/>
        <v>44000.059349134179</v>
      </c>
      <c r="P65" s="60">
        <f t="shared" si="14"/>
        <v>2500202.7632749639</v>
      </c>
      <c r="Q65" s="60">
        <f t="shared" si="15"/>
        <v>2456202.7039258298</v>
      </c>
      <c r="R65" s="60">
        <f t="shared" si="16"/>
        <v>0</v>
      </c>
      <c r="S65" s="60">
        <f t="shared" si="17"/>
        <v>0</v>
      </c>
    </row>
    <row r="66" spans="1:19" ht="14.45" customHeight="1">
      <c r="A66" s="48">
        <v>230505</v>
      </c>
      <c r="B66" s="47" t="s">
        <v>77</v>
      </c>
      <c r="C66" s="24" t="s">
        <v>65</v>
      </c>
      <c r="D66" s="85" t="s">
        <v>495</v>
      </c>
      <c r="E66" s="34">
        <f>VLOOKUP($A66,'CAF BLS Adjustment'!$B:$H,7,FALSE)</f>
        <v>630693</v>
      </c>
      <c r="F66" s="5">
        <f>SUMIFS('HCLS Adjustment'!$F:$F,'HCLS Adjustment'!$B:$B,Main!$A66)</f>
        <v>127704</v>
      </c>
      <c r="G66" s="29">
        <f>VLOOKUP(A66,'SVS Adjustment'!$B$3:$E$451,4,FALSE)</f>
        <v>0</v>
      </c>
      <c r="H66" s="29">
        <f t="shared" si="9"/>
        <v>758397</v>
      </c>
      <c r="I66" s="87">
        <f>'Demand Calcs'!$B$11</f>
        <v>0.85719967561141985</v>
      </c>
      <c r="J66" s="29">
        <f t="shared" si="10"/>
        <v>650097.66238467395</v>
      </c>
      <c r="K66" s="68">
        <f>IFERROR(VLOOKUP($A66,'NECA 5 year Projections'!$A:$C,3,FALSE),0)</f>
        <v>685208.14283741405</v>
      </c>
      <c r="L66" s="68">
        <f t="shared" si="11"/>
        <v>685208.14283741405</v>
      </c>
      <c r="M66" s="29">
        <f t="shared" si="12"/>
        <v>685208.14283741405</v>
      </c>
      <c r="N66" s="29">
        <f>VLOOKUP($A66,'CAF BLS Adjustment'!$B64:$I507,8,FALSE)</f>
        <v>195882</v>
      </c>
      <c r="O66" s="34">
        <f t="shared" si="13"/>
        <v>167909.98685811614</v>
      </c>
      <c r="P66" s="60">
        <f t="shared" si="14"/>
        <v>853118.12969553017</v>
      </c>
      <c r="Q66" s="60">
        <f t="shared" si="15"/>
        <v>569828.17604837206</v>
      </c>
      <c r="R66" s="60">
        <f t="shared" si="16"/>
        <v>115379.96678904204</v>
      </c>
      <c r="S66" s="60">
        <f t="shared" si="17"/>
        <v>0</v>
      </c>
    </row>
    <row r="67" spans="1:19" ht="14.45" customHeight="1">
      <c r="A67" s="48">
        <v>230510</v>
      </c>
      <c r="B67" s="47" t="s">
        <v>78</v>
      </c>
      <c r="C67" s="24" t="s">
        <v>65</v>
      </c>
      <c r="D67" s="85" t="s">
        <v>495</v>
      </c>
      <c r="E67" s="34">
        <f>VLOOKUP($A67,'CAF BLS Adjustment'!$B:$H,7,FALSE)</f>
        <v>5045548</v>
      </c>
      <c r="F67" s="5">
        <f>SUMIFS('HCLS Adjustment'!$F:$F,'HCLS Adjustment'!$B:$B,Main!$A67)</f>
        <v>1852068</v>
      </c>
      <c r="G67" s="29">
        <f>VLOOKUP(A67,'SVS Adjustment'!$B$3:$E$451,4,FALSE)</f>
        <v>0</v>
      </c>
      <c r="H67" s="29">
        <f t="shared" si="9"/>
        <v>6897616</v>
      </c>
      <c r="I67" s="87">
        <f>'Demand Calcs'!$B$11</f>
        <v>0.85719967561141985</v>
      </c>
      <c r="J67" s="29">
        <f t="shared" si="10"/>
        <v>5912634.1976921391</v>
      </c>
      <c r="K67" s="68">
        <f>IFERROR(VLOOKUP($A67,'NECA 5 year Projections'!$A:$C,3,FALSE),0)</f>
        <v>3210889.1063834801</v>
      </c>
      <c r="L67" s="68">
        <f t="shared" si="11"/>
        <v>3210889.1063834801</v>
      </c>
      <c r="M67" s="29">
        <f t="shared" si="12"/>
        <v>5912634.1976921391</v>
      </c>
      <c r="N67" s="29">
        <f>VLOOKUP($A67,'CAF BLS Adjustment'!$B65:$I508,8,FALSE)</f>
        <v>1510122</v>
      </c>
      <c r="O67" s="34">
        <f t="shared" si="13"/>
        <v>1294476.0885336685</v>
      </c>
      <c r="P67" s="60">
        <f t="shared" si="14"/>
        <v>7207110.2862258079</v>
      </c>
      <c r="Q67" s="60">
        <f t="shared" si="15"/>
        <v>4325042.1088818479</v>
      </c>
      <c r="R67" s="60">
        <f t="shared" si="16"/>
        <v>1587592.0888102909</v>
      </c>
      <c r="S67" s="60">
        <f t="shared" si="17"/>
        <v>0</v>
      </c>
    </row>
    <row r="68" spans="1:19" ht="14.45" customHeight="1">
      <c r="A68" s="48">
        <v>230511</v>
      </c>
      <c r="B68" s="47" t="s">
        <v>79</v>
      </c>
      <c r="C68" s="24" t="s">
        <v>65</v>
      </c>
      <c r="D68" s="85" t="s">
        <v>495</v>
      </c>
      <c r="E68" s="34">
        <f>VLOOKUP($A68,'CAF BLS Adjustment'!$B:$H,7,FALSE)</f>
        <v>7181526</v>
      </c>
      <c r="F68" s="5">
        <f>SUMIFS('HCLS Adjustment'!$F:$F,'HCLS Adjustment'!$B:$B,Main!$A68)</f>
        <v>290328</v>
      </c>
      <c r="G68" s="29">
        <f>VLOOKUP(A68,'SVS Adjustment'!$B$3:$E$451,4,FALSE)</f>
        <v>0</v>
      </c>
      <c r="H68" s="29">
        <f t="shared" si="9"/>
        <v>7471854</v>
      </c>
      <c r="I68" s="87">
        <f>'Demand Calcs'!$B$11</f>
        <v>0.85719967561141985</v>
      </c>
      <c r="J68" s="29">
        <f t="shared" si="10"/>
        <v>6404870.8250158895</v>
      </c>
      <c r="K68" s="68">
        <f>IFERROR(VLOOKUP($A68,'NECA 5 year Projections'!$A:$C,3,FALSE),0)</f>
        <v>5271099.2195612304</v>
      </c>
      <c r="L68" s="68">
        <f t="shared" si="11"/>
        <v>5271099.2195612304</v>
      </c>
      <c r="M68" s="29">
        <f t="shared" si="12"/>
        <v>6404870.8250158895</v>
      </c>
      <c r="N68" s="29">
        <f>VLOOKUP($A68,'CAF BLS Adjustment'!$B66:$I509,8,FALSE)</f>
        <v>-39372</v>
      </c>
      <c r="O68" s="34">
        <f t="shared" si="13"/>
        <v>-39372</v>
      </c>
      <c r="P68" s="60">
        <f t="shared" si="14"/>
        <v>6365498.8250158895</v>
      </c>
      <c r="Q68" s="60">
        <f t="shared" si="15"/>
        <v>6156001.7575949775</v>
      </c>
      <c r="R68" s="60">
        <f t="shared" si="16"/>
        <v>248869.06742091227</v>
      </c>
      <c r="S68" s="60">
        <f t="shared" si="17"/>
        <v>0</v>
      </c>
    </row>
    <row r="69" spans="1:19" ht="14.45" customHeight="1">
      <c r="A69" s="48">
        <v>240512</v>
      </c>
      <c r="B69" s="47" t="s">
        <v>81</v>
      </c>
      <c r="C69" s="24" t="s">
        <v>80</v>
      </c>
      <c r="D69" s="85" t="s">
        <v>495</v>
      </c>
      <c r="E69" s="34">
        <f>VLOOKUP($A69,'CAF BLS Adjustment'!$B:$H,7,FALSE)</f>
        <v>7966485</v>
      </c>
      <c r="F69" s="5">
        <f>SUMIFS('HCLS Adjustment'!$F:$F,'HCLS Adjustment'!$B:$B,Main!$A69)</f>
        <v>5258076</v>
      </c>
      <c r="G69" s="29">
        <f>VLOOKUP(A69,'SVS Adjustment'!$B$3:$E$451,4,FALSE)</f>
        <v>0</v>
      </c>
      <c r="H69" s="29">
        <f t="shared" si="9"/>
        <v>13224561</v>
      </c>
      <c r="I69" s="87">
        <f>'Demand Calcs'!$B$11</f>
        <v>0.85719967561141985</v>
      </c>
      <c r="J69" s="29">
        <f t="shared" si="10"/>
        <v>11336089.399303434</v>
      </c>
      <c r="K69" s="68">
        <f>IFERROR(VLOOKUP($A69,'NECA 5 year Projections'!$A:$C,3,FALSE),0)</f>
        <v>7372487.8796280604</v>
      </c>
      <c r="L69" s="68">
        <f t="shared" si="11"/>
        <v>7372487.8796280604</v>
      </c>
      <c r="M69" s="29">
        <f t="shared" si="12"/>
        <v>11336089.399303434</v>
      </c>
      <c r="N69" s="29">
        <f>VLOOKUP($A69,'CAF BLS Adjustment'!$B67:$I510,8,FALSE)</f>
        <v>138858</v>
      </c>
      <c r="O69" s="34">
        <f t="shared" si="13"/>
        <v>119029.03255605054</v>
      </c>
      <c r="P69" s="60">
        <f t="shared" si="14"/>
        <v>11455118.431859486</v>
      </c>
      <c r="Q69" s="60">
        <f t="shared" si="15"/>
        <v>6828868.3577632429</v>
      </c>
      <c r="R69" s="60">
        <f t="shared" si="16"/>
        <v>4507221.0415401924</v>
      </c>
      <c r="S69" s="60">
        <f t="shared" si="17"/>
        <v>0</v>
      </c>
    </row>
    <row r="70" spans="1:19" ht="14.45" customHeight="1">
      <c r="A70" s="48">
        <v>240515</v>
      </c>
      <c r="B70" s="47" t="s">
        <v>82</v>
      </c>
      <c r="C70" s="24" t="s">
        <v>80</v>
      </c>
      <c r="D70" s="85" t="s">
        <v>495</v>
      </c>
      <c r="E70" s="34">
        <f>VLOOKUP($A70,'CAF BLS Adjustment'!$B:$H,7,FALSE)</f>
        <v>808447</v>
      </c>
      <c r="F70" s="5">
        <f>SUMIFS('HCLS Adjustment'!$F:$F,'HCLS Adjustment'!$B:$B,Main!$A70)</f>
        <v>0</v>
      </c>
      <c r="G70" s="29">
        <f>VLOOKUP(A70,'SVS Adjustment'!$B$3:$E$451,4,FALSE)</f>
        <v>0</v>
      </c>
      <c r="H70" s="29">
        <f t="shared" si="9"/>
        <v>808447</v>
      </c>
      <c r="I70" s="87">
        <f>'Demand Calcs'!$B$11</f>
        <v>0.85719967561141985</v>
      </c>
      <c r="J70" s="29">
        <f t="shared" si="10"/>
        <v>693000.50614902552</v>
      </c>
      <c r="K70" s="68">
        <f>IFERROR(VLOOKUP($A70,'NECA 5 year Projections'!$A:$C,3,FALSE),0)</f>
        <v>666763.62131082895</v>
      </c>
      <c r="L70" s="68">
        <f t="shared" si="11"/>
        <v>666763.62131082895</v>
      </c>
      <c r="M70" s="29">
        <f t="shared" si="12"/>
        <v>693000.50614902552</v>
      </c>
      <c r="N70" s="29">
        <f>VLOOKUP($A70,'CAF BLS Adjustment'!$B68:$I511,8,FALSE)</f>
        <v>1146</v>
      </c>
      <c r="O70" s="34">
        <f t="shared" si="13"/>
        <v>982.35082825068719</v>
      </c>
      <c r="P70" s="60">
        <f t="shared" si="14"/>
        <v>693982.85697727615</v>
      </c>
      <c r="Q70" s="60">
        <f t="shared" si="15"/>
        <v>693000.50614902552</v>
      </c>
      <c r="R70" s="60">
        <f t="shared" si="16"/>
        <v>0</v>
      </c>
      <c r="S70" s="60">
        <f t="shared" si="17"/>
        <v>0</v>
      </c>
    </row>
    <row r="71" spans="1:19" ht="14.45" customHeight="1">
      <c r="A71" s="48">
        <v>240516</v>
      </c>
      <c r="B71" s="47" t="s">
        <v>83</v>
      </c>
      <c r="C71" s="24" t="s">
        <v>80</v>
      </c>
      <c r="D71" s="85" t="s">
        <v>495</v>
      </c>
      <c r="E71" s="34">
        <f>VLOOKUP($A71,'CAF BLS Adjustment'!$B:$H,7,FALSE)</f>
        <v>3645461</v>
      </c>
      <c r="F71" s="5">
        <f>SUMIFS('HCLS Adjustment'!$F:$F,'HCLS Adjustment'!$B:$B,Main!$A71)</f>
        <v>0</v>
      </c>
      <c r="G71" s="29">
        <f>VLOOKUP(A71,'SVS Adjustment'!$B$3:$E$451,4,FALSE)</f>
        <v>0</v>
      </c>
      <c r="H71" s="29">
        <f t="shared" si="9"/>
        <v>3645461</v>
      </c>
      <c r="I71" s="87">
        <f>'Demand Calcs'!$B$11</f>
        <v>0.85719967561141985</v>
      </c>
      <c r="J71" s="29">
        <f t="shared" si="10"/>
        <v>3124887.9866540823</v>
      </c>
      <c r="K71" s="68">
        <f>IFERROR(VLOOKUP($A71,'NECA 5 year Projections'!$A:$C,3,FALSE),0)</f>
        <v>1946223.2807245499</v>
      </c>
      <c r="L71" s="68">
        <f t="shared" si="11"/>
        <v>1946223.2807245499</v>
      </c>
      <c r="M71" s="29">
        <f t="shared" si="12"/>
        <v>3124887.9866540823</v>
      </c>
      <c r="N71" s="29">
        <f>VLOOKUP($A71,'CAF BLS Adjustment'!$B69:$I512,8,FALSE)</f>
        <v>140778</v>
      </c>
      <c r="O71" s="34">
        <f t="shared" si="13"/>
        <v>120674.85593322446</v>
      </c>
      <c r="P71" s="60">
        <f t="shared" si="14"/>
        <v>3245562.8425873066</v>
      </c>
      <c r="Q71" s="60">
        <f t="shared" si="15"/>
        <v>3124887.9866540823</v>
      </c>
      <c r="R71" s="60">
        <f t="shared" si="16"/>
        <v>0</v>
      </c>
      <c r="S71" s="60">
        <f t="shared" si="17"/>
        <v>0</v>
      </c>
    </row>
    <row r="72" spans="1:19" ht="14.45" customHeight="1">
      <c r="A72" s="48">
        <v>240520</v>
      </c>
      <c r="B72" s="47" t="s">
        <v>84</v>
      </c>
      <c r="C72" s="24" t="s">
        <v>80</v>
      </c>
      <c r="D72" s="85" t="s">
        <v>495</v>
      </c>
      <c r="E72" s="34">
        <f>VLOOKUP($A72,'CAF BLS Adjustment'!$B:$H,7,FALSE)</f>
        <v>16012343</v>
      </c>
      <c r="F72" s="5">
        <f>SUMIFS('HCLS Adjustment'!$F:$F,'HCLS Adjustment'!$B:$B,Main!$A72)</f>
        <v>3064896</v>
      </c>
      <c r="G72" s="29">
        <f>VLOOKUP(A72,'SVS Adjustment'!$B$3:$E$451,4,FALSE)</f>
        <v>0</v>
      </c>
      <c r="H72" s="29">
        <f t="shared" si="9"/>
        <v>19077239</v>
      </c>
      <c r="I72" s="87">
        <f>'Demand Calcs'!$B$11</f>
        <v>0.85719967561141985</v>
      </c>
      <c r="J72" s="29">
        <f t="shared" si="10"/>
        <v>16353003.082361527</v>
      </c>
      <c r="K72" s="68">
        <f>IFERROR(VLOOKUP($A72,'NECA 5 year Projections'!$A:$C,3,FALSE),0)</f>
        <v>9179102.7582256608</v>
      </c>
      <c r="L72" s="68">
        <f t="shared" si="11"/>
        <v>9179102.7582256608</v>
      </c>
      <c r="M72" s="29">
        <f t="shared" si="12"/>
        <v>16353003.082361527</v>
      </c>
      <c r="N72" s="29">
        <f>VLOOKUP($A72,'CAF BLS Adjustment'!$B70:$I513,8,FALSE)</f>
        <v>172062</v>
      </c>
      <c r="O72" s="34">
        <f t="shared" si="13"/>
        <v>147491.49058505212</v>
      </c>
      <c r="P72" s="60">
        <f t="shared" si="14"/>
        <v>16500494.572946578</v>
      </c>
      <c r="Q72" s="60">
        <f t="shared" si="15"/>
        <v>13725775.225378789</v>
      </c>
      <c r="R72" s="60">
        <f t="shared" si="16"/>
        <v>2627227.8569827382</v>
      </c>
      <c r="S72" s="60">
        <f t="shared" si="17"/>
        <v>0</v>
      </c>
    </row>
    <row r="73" spans="1:19" ht="14.45" customHeight="1">
      <c r="A73" s="48">
        <v>240521</v>
      </c>
      <c r="B73" s="47" t="s">
        <v>85</v>
      </c>
      <c r="C73" s="24" t="s">
        <v>80</v>
      </c>
      <c r="D73" s="85" t="s">
        <v>495</v>
      </c>
      <c r="E73" s="34">
        <f>VLOOKUP($A73,'CAF BLS Adjustment'!$B:$H,7,FALSE)</f>
        <v>1156373</v>
      </c>
      <c r="F73" s="5">
        <f>SUMIFS('HCLS Adjustment'!$F:$F,'HCLS Adjustment'!$B:$B,Main!$A73)</f>
        <v>0</v>
      </c>
      <c r="G73" s="29">
        <f>VLOOKUP(A73,'SVS Adjustment'!$B$3:$E$451,4,FALSE)</f>
        <v>0</v>
      </c>
      <c r="H73" s="29">
        <f t="shared" si="9"/>
        <v>1156373</v>
      </c>
      <c r="I73" s="87">
        <f>'Demand Calcs'!$B$11</f>
        <v>0.85719967561141985</v>
      </c>
      <c r="J73" s="29">
        <f t="shared" si="10"/>
        <v>991242.56048580445</v>
      </c>
      <c r="K73" s="68">
        <f>IFERROR(VLOOKUP($A73,'NECA 5 year Projections'!$A:$C,3,FALSE),0)</f>
        <v>3633073.4069789499</v>
      </c>
      <c r="L73" s="68">
        <f t="shared" si="11"/>
        <v>1156373</v>
      </c>
      <c r="M73" s="29">
        <f t="shared" si="12"/>
        <v>1156373</v>
      </c>
      <c r="N73" s="29">
        <f>VLOOKUP($A73,'CAF BLS Adjustment'!$B71:$I514,8,FALSE)</f>
        <v>-284376</v>
      </c>
      <c r="O73" s="34">
        <f t="shared" si="13"/>
        <v>-284376</v>
      </c>
      <c r="P73" s="60">
        <f t="shared" si="14"/>
        <v>871997</v>
      </c>
      <c r="Q73" s="60">
        <f t="shared" si="15"/>
        <v>1156373</v>
      </c>
      <c r="R73" s="60">
        <f t="shared" si="16"/>
        <v>0</v>
      </c>
      <c r="S73" s="60">
        <f t="shared" si="17"/>
        <v>0</v>
      </c>
    </row>
    <row r="74" spans="1:19" ht="14.45" customHeight="1">
      <c r="A74" s="48">
        <v>240523</v>
      </c>
      <c r="B74" s="47" t="s">
        <v>86</v>
      </c>
      <c r="C74" s="24" t="s">
        <v>80</v>
      </c>
      <c r="D74" s="85" t="s">
        <v>495</v>
      </c>
      <c r="E74" s="34">
        <f>VLOOKUP($A74,'CAF BLS Adjustment'!$B:$H,7,FALSE)</f>
        <v>13271624</v>
      </c>
      <c r="F74" s="5">
        <f>SUMIFS('HCLS Adjustment'!$F:$F,'HCLS Adjustment'!$B:$B,Main!$A74)</f>
        <v>7307112</v>
      </c>
      <c r="G74" s="29">
        <f>VLOOKUP(A74,'SVS Adjustment'!$B$3:$E$451,4,FALSE)</f>
        <v>0</v>
      </c>
      <c r="H74" s="29">
        <f t="shared" si="9"/>
        <v>20578736</v>
      </c>
      <c r="I74" s="87">
        <f>'Demand Calcs'!$B$11</f>
        <v>0.85719967561141985</v>
      </c>
      <c r="J74" s="29">
        <f t="shared" si="10"/>
        <v>17640085.823693048</v>
      </c>
      <c r="K74" s="68">
        <f>IFERROR(VLOOKUP($A74,'NECA 5 year Projections'!$A:$C,3,FALSE),0)</f>
        <v>10414624.4823185</v>
      </c>
      <c r="L74" s="68">
        <f t="shared" si="11"/>
        <v>10414624.4823185</v>
      </c>
      <c r="M74" s="29">
        <f t="shared" si="12"/>
        <v>17640085.823693048</v>
      </c>
      <c r="N74" s="29">
        <f>VLOOKUP($A74,'CAF BLS Adjustment'!$B72:$I515,8,FALSE)</f>
        <v>250020</v>
      </c>
      <c r="O74" s="34">
        <f t="shared" si="13"/>
        <v>214317.06289636719</v>
      </c>
      <c r="P74" s="60">
        <f t="shared" si="14"/>
        <v>17854402.886589415</v>
      </c>
      <c r="Q74" s="60">
        <f t="shared" si="15"/>
        <v>11376431.787636736</v>
      </c>
      <c r="R74" s="60">
        <f t="shared" si="16"/>
        <v>6263654.0360563137</v>
      </c>
      <c r="S74" s="60">
        <f t="shared" si="17"/>
        <v>0</v>
      </c>
    </row>
    <row r="75" spans="1:19" ht="14.45" customHeight="1">
      <c r="A75" s="48">
        <v>240528</v>
      </c>
      <c r="B75" s="47" t="s">
        <v>88</v>
      </c>
      <c r="C75" s="24" t="s">
        <v>80</v>
      </c>
      <c r="D75" s="85" t="s">
        <v>495</v>
      </c>
      <c r="E75" s="34">
        <f>VLOOKUP($A75,'CAF BLS Adjustment'!$B:$H,7,FALSE)</f>
        <v>12672277</v>
      </c>
      <c r="F75" s="5">
        <f>SUMIFS('HCLS Adjustment'!$F:$F,'HCLS Adjustment'!$B:$B,Main!$A75)</f>
        <v>0</v>
      </c>
      <c r="G75" s="29">
        <f>VLOOKUP(A75,'SVS Adjustment'!$B$3:$E$451,4,FALSE)</f>
        <v>0</v>
      </c>
      <c r="H75" s="29">
        <f t="shared" si="9"/>
        <v>12672277</v>
      </c>
      <c r="I75" s="87">
        <f>'Demand Calcs'!$B$11</f>
        <v>0.85719967561141985</v>
      </c>
      <c r="J75" s="29">
        <f t="shared" si="10"/>
        <v>10862671.733658057</v>
      </c>
      <c r="K75" s="68">
        <f>IFERROR(VLOOKUP($A75,'NECA 5 year Projections'!$A:$C,3,FALSE),0)</f>
        <v>10467027.946861001</v>
      </c>
      <c r="L75" s="68">
        <f t="shared" si="11"/>
        <v>10467027.946861001</v>
      </c>
      <c r="M75" s="29">
        <f t="shared" si="12"/>
        <v>10862671.733658057</v>
      </c>
      <c r="N75" s="29">
        <f>VLOOKUP($A75,'CAF BLS Adjustment'!$B73:$I516,8,FALSE)</f>
        <v>1459848</v>
      </c>
      <c r="O75" s="34">
        <f t="shared" si="13"/>
        <v>1251381.2320419801</v>
      </c>
      <c r="P75" s="60">
        <f t="shared" si="14"/>
        <v>12114052.965700038</v>
      </c>
      <c r="Q75" s="60">
        <f t="shared" si="15"/>
        <v>10862671.733658057</v>
      </c>
      <c r="R75" s="60">
        <f t="shared" si="16"/>
        <v>0</v>
      </c>
      <c r="S75" s="60">
        <f t="shared" si="17"/>
        <v>0</v>
      </c>
    </row>
    <row r="76" spans="1:19" ht="14.45" customHeight="1">
      <c r="A76" s="48">
        <v>240531</v>
      </c>
      <c r="B76" s="47" t="s">
        <v>89</v>
      </c>
      <c r="C76" s="24" t="s">
        <v>80</v>
      </c>
      <c r="D76" s="85" t="s">
        <v>495</v>
      </c>
      <c r="E76" s="34">
        <f>VLOOKUP($A76,'CAF BLS Adjustment'!$B:$H,7,FALSE)</f>
        <v>1784045</v>
      </c>
      <c r="F76" s="5">
        <f>SUMIFS('HCLS Adjustment'!$F:$F,'HCLS Adjustment'!$B:$B,Main!$A76)</f>
        <v>154092</v>
      </c>
      <c r="G76" s="29">
        <f>VLOOKUP(A76,'SVS Adjustment'!$B$3:$E$451,4,FALSE)</f>
        <v>0</v>
      </c>
      <c r="H76" s="29">
        <f t="shared" si="9"/>
        <v>1938137</v>
      </c>
      <c r="I76" s="87">
        <f>'Demand Calcs'!$B$11</f>
        <v>0.85719967561141985</v>
      </c>
      <c r="J76" s="29">
        <f t="shared" si="10"/>
        <v>1661370.4076904904</v>
      </c>
      <c r="K76" s="68">
        <f>IFERROR(VLOOKUP($A76,'NECA 5 year Projections'!$A:$C,3,FALSE),0)</f>
        <v>2020698.77284635</v>
      </c>
      <c r="L76" s="68">
        <f t="shared" si="11"/>
        <v>1938137</v>
      </c>
      <c r="M76" s="29">
        <f t="shared" si="12"/>
        <v>1938137</v>
      </c>
      <c r="N76" s="29">
        <f>VLOOKUP($A76,'CAF BLS Adjustment'!$B74:$I517,8,FALSE)</f>
        <v>285402</v>
      </c>
      <c r="O76" s="34">
        <f t="shared" si="13"/>
        <v>244646.50181885046</v>
      </c>
      <c r="P76" s="60">
        <f t="shared" si="14"/>
        <v>2182783.5018188506</v>
      </c>
      <c r="Q76" s="60">
        <f t="shared" si="15"/>
        <v>1784045</v>
      </c>
      <c r="R76" s="60">
        <f t="shared" si="16"/>
        <v>154092</v>
      </c>
      <c r="S76" s="60">
        <f t="shared" si="17"/>
        <v>0</v>
      </c>
    </row>
    <row r="77" spans="1:19" ht="14.45" customHeight="1">
      <c r="A77" s="48">
        <v>240532</v>
      </c>
      <c r="B77" s="47" t="s">
        <v>90</v>
      </c>
      <c r="C77" s="24" t="s">
        <v>80</v>
      </c>
      <c r="D77" s="85" t="s">
        <v>495</v>
      </c>
      <c r="E77" s="34">
        <f>VLOOKUP($A77,'CAF BLS Adjustment'!$B:$H,7,FALSE)</f>
        <v>111801</v>
      </c>
      <c r="F77" s="5">
        <f>SUMIFS('HCLS Adjustment'!$F:$F,'HCLS Adjustment'!$B:$B,Main!$A77)</f>
        <v>48396</v>
      </c>
      <c r="G77" s="29">
        <f>VLOOKUP(A77,'SVS Adjustment'!$B$3:$E$451,4,FALSE)</f>
        <v>0</v>
      </c>
      <c r="H77" s="29">
        <f t="shared" si="9"/>
        <v>160197</v>
      </c>
      <c r="I77" s="87">
        <f>'Demand Calcs'!$B$11</f>
        <v>0.85719967561141985</v>
      </c>
      <c r="J77" s="29">
        <f t="shared" si="10"/>
        <v>137320.81643392262</v>
      </c>
      <c r="K77" s="68">
        <f>IFERROR(VLOOKUP($A77,'NECA 5 year Projections'!$A:$C,3,FALSE),0)</f>
        <v>119042.549090154</v>
      </c>
      <c r="L77" s="68">
        <f t="shared" si="11"/>
        <v>119042.549090154</v>
      </c>
      <c r="M77" s="29">
        <f t="shared" si="12"/>
        <v>137320.81643392262</v>
      </c>
      <c r="N77" s="29">
        <f>VLOOKUP($A77,'CAF BLS Adjustment'!$B75:$I518,8,FALSE)</f>
        <v>-1080</v>
      </c>
      <c r="O77" s="34">
        <f t="shared" si="13"/>
        <v>-1080</v>
      </c>
      <c r="P77" s="60">
        <f t="shared" si="14"/>
        <v>136240.81643392262</v>
      </c>
      <c r="Q77" s="60">
        <f t="shared" si="15"/>
        <v>95835.780933032351</v>
      </c>
      <c r="R77" s="60">
        <f t="shared" si="16"/>
        <v>41485.035500890277</v>
      </c>
      <c r="S77" s="60">
        <f t="shared" si="17"/>
        <v>0</v>
      </c>
    </row>
    <row r="78" spans="1:19" ht="14.45" customHeight="1">
      <c r="A78" s="48">
        <v>240536</v>
      </c>
      <c r="B78" s="47" t="s">
        <v>91</v>
      </c>
      <c r="C78" s="24" t="s">
        <v>80</v>
      </c>
      <c r="D78" s="85" t="s">
        <v>495</v>
      </c>
      <c r="E78" s="34">
        <f>VLOOKUP($A78,'CAF BLS Adjustment'!$B:$H,7,FALSE)</f>
        <v>6134858</v>
      </c>
      <c r="F78" s="5">
        <f>SUMIFS('HCLS Adjustment'!$F:$F,'HCLS Adjustment'!$B:$B,Main!$A78)</f>
        <v>2155656</v>
      </c>
      <c r="G78" s="29">
        <f>VLOOKUP(A78,'SVS Adjustment'!$B$3:$E$451,4,FALSE)</f>
        <v>0</v>
      </c>
      <c r="H78" s="29">
        <f t="shared" si="9"/>
        <v>8290514</v>
      </c>
      <c r="I78" s="87">
        <f>'Demand Calcs'!$B$11</f>
        <v>0.85719967561141985</v>
      </c>
      <c r="J78" s="29">
        <f t="shared" si="10"/>
        <v>7106625.9114519348</v>
      </c>
      <c r="K78" s="68">
        <f>IFERROR(VLOOKUP($A78,'NECA 5 year Projections'!$A:$C,3,FALSE),0)</f>
        <v>3523937.5885030199</v>
      </c>
      <c r="L78" s="68">
        <f t="shared" si="11"/>
        <v>3523937.5885030199</v>
      </c>
      <c r="M78" s="29">
        <f t="shared" si="12"/>
        <v>7106625.9114519348</v>
      </c>
      <c r="N78" s="29">
        <f>VLOOKUP($A78,'CAF BLS Adjustment'!$B76:$I519,8,FALSE)</f>
        <v>415494</v>
      </c>
      <c r="O78" s="34">
        <f t="shared" si="13"/>
        <v>356161.32201849128</v>
      </c>
      <c r="P78" s="60">
        <f t="shared" si="14"/>
        <v>7462787.2334704259</v>
      </c>
      <c r="Q78" s="60">
        <f t="shared" si="15"/>
        <v>5258798.2875221241</v>
      </c>
      <c r="R78" s="60">
        <f t="shared" si="16"/>
        <v>1847827.6239298109</v>
      </c>
      <c r="S78" s="60">
        <f t="shared" si="17"/>
        <v>0</v>
      </c>
    </row>
    <row r="79" spans="1:19" ht="14.45" customHeight="1">
      <c r="A79" s="48">
        <v>240538</v>
      </c>
      <c r="B79" s="47" t="s">
        <v>92</v>
      </c>
      <c r="C79" s="24" t="s">
        <v>80</v>
      </c>
      <c r="D79" s="85" t="s">
        <v>495</v>
      </c>
      <c r="E79" s="34">
        <f>VLOOKUP($A79,'CAF BLS Adjustment'!$B:$H,7,FALSE)</f>
        <v>3334776</v>
      </c>
      <c r="F79" s="5">
        <f>SUMIFS('HCLS Adjustment'!$F:$F,'HCLS Adjustment'!$B:$B,Main!$A79)</f>
        <v>1707144</v>
      </c>
      <c r="G79" s="29">
        <f>VLOOKUP(A79,'SVS Adjustment'!$B$3:$E$451,4,FALSE)</f>
        <v>0</v>
      </c>
      <c r="H79" s="29">
        <f t="shared" si="9"/>
        <v>5041920</v>
      </c>
      <c r="I79" s="87">
        <f>'Demand Calcs'!$B$11</f>
        <v>0.85719967561141985</v>
      </c>
      <c r="J79" s="29">
        <f t="shared" si="10"/>
        <v>4321932.1884587295</v>
      </c>
      <c r="K79" s="68">
        <f>IFERROR(VLOOKUP($A79,'NECA 5 year Projections'!$A:$C,3,FALSE),0)</f>
        <v>2178654.1927334499</v>
      </c>
      <c r="L79" s="68">
        <f t="shared" si="11"/>
        <v>2178654.1927334499</v>
      </c>
      <c r="M79" s="29">
        <f t="shared" si="12"/>
        <v>4321932.1884587295</v>
      </c>
      <c r="N79" s="29">
        <f>VLOOKUP($A79,'CAF BLS Adjustment'!$B77:$I520,8,FALSE)</f>
        <v>264756</v>
      </c>
      <c r="O79" s="34">
        <f t="shared" si="13"/>
        <v>226948.75731617707</v>
      </c>
      <c r="P79" s="60">
        <f t="shared" si="14"/>
        <v>4548880.9457749063</v>
      </c>
      <c r="Q79" s="60">
        <f t="shared" si="15"/>
        <v>2858568.9054367477</v>
      </c>
      <c r="R79" s="60">
        <f t="shared" si="16"/>
        <v>1463363.2830219816</v>
      </c>
      <c r="S79" s="60">
        <f t="shared" si="17"/>
        <v>0</v>
      </c>
    </row>
    <row r="80" spans="1:19" ht="14.45" customHeight="1">
      <c r="A80" s="48">
        <v>240539</v>
      </c>
      <c r="B80" s="47" t="s">
        <v>93</v>
      </c>
      <c r="C80" s="24" t="s">
        <v>80</v>
      </c>
      <c r="D80" s="85" t="s">
        <v>495</v>
      </c>
      <c r="E80" s="34">
        <f>VLOOKUP($A80,'CAF BLS Adjustment'!$B:$H,7,FALSE)</f>
        <v>4268900</v>
      </c>
      <c r="F80" s="5">
        <f>SUMIFS('HCLS Adjustment'!$F:$F,'HCLS Adjustment'!$B:$B,Main!$A80)</f>
        <v>653904</v>
      </c>
      <c r="G80" s="29">
        <f>VLOOKUP(A80,'SVS Adjustment'!$B$3:$E$451,4,FALSE)</f>
        <v>0</v>
      </c>
      <c r="H80" s="29">
        <f t="shared" si="9"/>
        <v>4922804</v>
      </c>
      <c r="I80" s="87">
        <f>'Demand Calcs'!$B$11</f>
        <v>0.85719967561141985</v>
      </c>
      <c r="J80" s="29">
        <f t="shared" si="10"/>
        <v>4219825.9918986</v>
      </c>
      <c r="K80" s="68">
        <f>IFERROR(VLOOKUP($A80,'NECA 5 year Projections'!$A:$C,3,FALSE),0)</f>
        <v>1520138.78565915</v>
      </c>
      <c r="L80" s="68">
        <f t="shared" si="11"/>
        <v>1520138.78565915</v>
      </c>
      <c r="M80" s="29">
        <f t="shared" si="12"/>
        <v>4219825.9918986</v>
      </c>
      <c r="N80" s="29">
        <f>VLOOKUP($A80,'CAF BLS Adjustment'!$B78:$I521,8,FALSE)</f>
        <v>462186</v>
      </c>
      <c r="O80" s="34">
        <f t="shared" si="13"/>
        <v>396185.68927213969</v>
      </c>
      <c r="P80" s="60">
        <f t="shared" si="14"/>
        <v>4616011.6811707392</v>
      </c>
      <c r="Q80" s="60">
        <f t="shared" si="15"/>
        <v>3659299.6952175903</v>
      </c>
      <c r="R80" s="60">
        <f t="shared" si="16"/>
        <v>560526.29668100993</v>
      </c>
      <c r="S80" s="60">
        <f t="shared" si="17"/>
        <v>0</v>
      </c>
    </row>
    <row r="81" spans="1:19" ht="14.45" customHeight="1">
      <c r="A81" s="48">
        <v>240541</v>
      </c>
      <c r="B81" s="47" t="s">
        <v>94</v>
      </c>
      <c r="C81" s="24" t="s">
        <v>80</v>
      </c>
      <c r="D81" s="85" t="s">
        <v>495</v>
      </c>
      <c r="E81" s="34">
        <f>VLOOKUP($A81,'CAF BLS Adjustment'!$B:$H,7,FALSE)</f>
        <v>647959</v>
      </c>
      <c r="F81" s="5">
        <f>SUMIFS('HCLS Adjustment'!$F:$F,'HCLS Adjustment'!$B:$B,Main!$A81)</f>
        <v>2928</v>
      </c>
      <c r="G81" s="29">
        <f>VLOOKUP(A81,'SVS Adjustment'!$B$3:$E$451,4,FALSE)</f>
        <v>0</v>
      </c>
      <c r="H81" s="29">
        <f t="shared" si="9"/>
        <v>650887</v>
      </c>
      <c r="I81" s="87">
        <f>'Demand Calcs'!$B$11</f>
        <v>0.85719967561141985</v>
      </c>
      <c r="J81" s="29">
        <f t="shared" si="10"/>
        <v>557940.12525969022</v>
      </c>
      <c r="K81" s="68">
        <f>IFERROR(VLOOKUP($A81,'NECA 5 year Projections'!$A:$C,3,FALSE),0)</f>
        <v>443620.07702251599</v>
      </c>
      <c r="L81" s="68">
        <f t="shared" si="11"/>
        <v>443620.07702251599</v>
      </c>
      <c r="M81" s="29">
        <f t="shared" si="12"/>
        <v>557940.12525969022</v>
      </c>
      <c r="N81" s="29">
        <f>VLOOKUP($A81,'CAF BLS Adjustment'!$B79:$I522,8,FALSE)</f>
        <v>23154</v>
      </c>
      <c r="O81" s="34">
        <f t="shared" si="13"/>
        <v>19847.601289106817</v>
      </c>
      <c r="P81" s="60">
        <f t="shared" si="14"/>
        <v>577787.72654879699</v>
      </c>
      <c r="Q81" s="60">
        <f t="shared" si="15"/>
        <v>555430.24460949993</v>
      </c>
      <c r="R81" s="60">
        <f t="shared" si="16"/>
        <v>2509.8806501902372</v>
      </c>
      <c r="S81" s="60">
        <f t="shared" si="17"/>
        <v>0</v>
      </c>
    </row>
    <row r="82" spans="1:19" ht="14.45" customHeight="1">
      <c r="A82" s="48">
        <v>240542</v>
      </c>
      <c r="B82" s="47" t="s">
        <v>95</v>
      </c>
      <c r="C82" s="24" t="s">
        <v>80</v>
      </c>
      <c r="D82" s="85" t="s">
        <v>495</v>
      </c>
      <c r="E82" s="34">
        <f>VLOOKUP($A82,'CAF BLS Adjustment'!$B:$H,7,FALSE)</f>
        <v>5147705</v>
      </c>
      <c r="F82" s="5">
        <f>SUMIFS('HCLS Adjustment'!$F:$F,'HCLS Adjustment'!$B:$B,Main!$A82)</f>
        <v>0</v>
      </c>
      <c r="G82" s="29">
        <f>VLOOKUP(A82,'SVS Adjustment'!$B$3:$E$451,4,FALSE)</f>
        <v>0</v>
      </c>
      <c r="H82" s="29">
        <f t="shared" si="9"/>
        <v>5147705</v>
      </c>
      <c r="I82" s="87">
        <f>'Demand Calcs'!$B$11</f>
        <v>0.85719967561141985</v>
      </c>
      <c r="J82" s="29">
        <f t="shared" si="10"/>
        <v>4412611.0561432838</v>
      </c>
      <c r="K82" s="68">
        <f>IFERROR(VLOOKUP($A82,'NECA 5 year Projections'!$A:$C,3,FALSE),0)</f>
        <v>2698810.1166944499</v>
      </c>
      <c r="L82" s="68">
        <f t="shared" si="11"/>
        <v>2698810.1166944499</v>
      </c>
      <c r="M82" s="29">
        <f t="shared" si="12"/>
        <v>4412611.0561432838</v>
      </c>
      <c r="N82" s="29">
        <f>VLOOKUP($A82,'CAF BLS Adjustment'!$B80:$I523,8,FALSE)</f>
        <v>970026</v>
      </c>
      <c r="O82" s="34">
        <f t="shared" si="13"/>
        <v>831505.97253464314</v>
      </c>
      <c r="P82" s="60">
        <f t="shared" si="14"/>
        <v>5244117.0286779273</v>
      </c>
      <c r="Q82" s="60">
        <f t="shared" si="15"/>
        <v>4412611.0561432838</v>
      </c>
      <c r="R82" s="60">
        <f t="shared" si="16"/>
        <v>0</v>
      </c>
      <c r="S82" s="60">
        <f t="shared" si="17"/>
        <v>0</v>
      </c>
    </row>
    <row r="83" spans="1:19" ht="14.45" customHeight="1">
      <c r="A83" s="48">
        <v>240546</v>
      </c>
      <c r="B83" s="47" t="s">
        <v>96</v>
      </c>
      <c r="C83" s="24" t="s">
        <v>80</v>
      </c>
      <c r="D83" s="85" t="s">
        <v>495</v>
      </c>
      <c r="E83" s="34">
        <f>VLOOKUP($A83,'CAF BLS Adjustment'!$B:$H,7,FALSE)</f>
        <v>5113585</v>
      </c>
      <c r="F83" s="5">
        <f>SUMIFS('HCLS Adjustment'!$F:$F,'HCLS Adjustment'!$B:$B,Main!$A83)</f>
        <v>112860</v>
      </c>
      <c r="G83" s="29">
        <f>VLOOKUP(A83,'SVS Adjustment'!$B$3:$E$451,4,FALSE)</f>
        <v>0</v>
      </c>
      <c r="H83" s="29">
        <f t="shared" si="9"/>
        <v>5226445</v>
      </c>
      <c r="I83" s="87">
        <f>'Demand Calcs'!$B$11</f>
        <v>0.85719967561141985</v>
      </c>
      <c r="J83" s="29">
        <f t="shared" si="10"/>
        <v>4480106.9586009271</v>
      </c>
      <c r="K83" s="68">
        <f>IFERROR(VLOOKUP($A83,'NECA 5 year Projections'!$A:$C,3,FALSE),0)</f>
        <v>2952979.90143531</v>
      </c>
      <c r="L83" s="68">
        <f t="shared" si="11"/>
        <v>2952979.90143531</v>
      </c>
      <c r="M83" s="29">
        <f t="shared" si="12"/>
        <v>4480106.9586009271</v>
      </c>
      <c r="N83" s="29">
        <f>VLOOKUP($A83,'CAF BLS Adjustment'!$B81:$I524,8,FALSE)</f>
        <v>-18384</v>
      </c>
      <c r="O83" s="34">
        <f t="shared" si="13"/>
        <v>-18384</v>
      </c>
      <c r="P83" s="60">
        <f t="shared" si="14"/>
        <v>4461722.9586009271</v>
      </c>
      <c r="Q83" s="60">
        <f t="shared" si="15"/>
        <v>4383363.4032114223</v>
      </c>
      <c r="R83" s="60">
        <f t="shared" si="16"/>
        <v>96743.555389504836</v>
      </c>
      <c r="S83" s="60">
        <f t="shared" si="17"/>
        <v>0</v>
      </c>
    </row>
    <row r="84" spans="1:19" ht="14.45" customHeight="1">
      <c r="A84" s="48">
        <v>250285</v>
      </c>
      <c r="B84" s="47" t="s">
        <v>98</v>
      </c>
      <c r="C84" s="24" t="s">
        <v>97</v>
      </c>
      <c r="D84" s="85" t="s">
        <v>495</v>
      </c>
      <c r="E84" s="34">
        <f>VLOOKUP($A84,'CAF BLS Adjustment'!$B:$H,7,FALSE)</f>
        <v>244455</v>
      </c>
      <c r="F84" s="5">
        <f>SUMIFS('HCLS Adjustment'!$F:$F,'HCLS Adjustment'!$B:$B,Main!$A84)</f>
        <v>58368</v>
      </c>
      <c r="G84" s="29">
        <f>VLOOKUP(A84,'SVS Adjustment'!$B$3:$E$451,4,FALSE)</f>
        <v>0</v>
      </c>
      <c r="H84" s="29">
        <f t="shared" si="9"/>
        <v>302823</v>
      </c>
      <c r="I84" s="87">
        <f>'Demand Calcs'!$B$11</f>
        <v>0.85719967561141985</v>
      </c>
      <c r="J84" s="29">
        <f t="shared" si="10"/>
        <v>259579.77736767699</v>
      </c>
      <c r="K84" s="68">
        <f>IFERROR(VLOOKUP($A84,'NECA 5 year Projections'!$A:$C,3,FALSE),0)</f>
        <v>214301.86896013701</v>
      </c>
      <c r="L84" s="68">
        <f t="shared" si="11"/>
        <v>214301.86896013701</v>
      </c>
      <c r="M84" s="29">
        <f t="shared" si="12"/>
        <v>259579.77736767699</v>
      </c>
      <c r="N84" s="29">
        <f>VLOOKUP($A84,'CAF BLS Adjustment'!$B82:$I525,8,FALSE)</f>
        <v>8718</v>
      </c>
      <c r="O84" s="34">
        <f t="shared" si="13"/>
        <v>7473.0667719803587</v>
      </c>
      <c r="P84" s="60">
        <f t="shared" si="14"/>
        <v>267052.84413965733</v>
      </c>
      <c r="Q84" s="60">
        <f t="shared" si="15"/>
        <v>209546.74670158964</v>
      </c>
      <c r="R84" s="60">
        <f t="shared" si="16"/>
        <v>50033.030666087347</v>
      </c>
      <c r="S84" s="60">
        <f t="shared" si="17"/>
        <v>0</v>
      </c>
    </row>
    <row r="85" spans="1:19" ht="14.45" customHeight="1">
      <c r="A85" s="48">
        <v>250290</v>
      </c>
      <c r="B85" s="47" t="s">
        <v>99</v>
      </c>
      <c r="C85" s="24" t="s">
        <v>97</v>
      </c>
      <c r="D85" s="85" t="s">
        <v>495</v>
      </c>
      <c r="E85" s="34">
        <f>VLOOKUP($A85,'CAF BLS Adjustment'!$B:$H,7,FALSE)</f>
        <v>6105830</v>
      </c>
      <c r="F85" s="5">
        <f>SUMIFS('HCLS Adjustment'!$F:$F,'HCLS Adjustment'!$B:$B,Main!$A85)</f>
        <v>1922604</v>
      </c>
      <c r="G85" s="29">
        <f>VLOOKUP(A85,'SVS Adjustment'!$B$3:$E$451,4,FALSE)</f>
        <v>0</v>
      </c>
      <c r="H85" s="29">
        <f t="shared" si="9"/>
        <v>8028434</v>
      </c>
      <c r="I85" s="87">
        <f>'Demand Calcs'!$B$11</f>
        <v>0.85719967561141985</v>
      </c>
      <c r="J85" s="29">
        <f t="shared" si="10"/>
        <v>6881971.0204676939</v>
      </c>
      <c r="K85" s="68">
        <f>IFERROR(VLOOKUP($A85,'NECA 5 year Projections'!$A:$C,3,FALSE),0)</f>
        <v>3893770.3526377599</v>
      </c>
      <c r="L85" s="68">
        <f t="shared" si="11"/>
        <v>3893770.3526377599</v>
      </c>
      <c r="M85" s="29">
        <f t="shared" si="12"/>
        <v>6881971.0204676939</v>
      </c>
      <c r="N85" s="29">
        <f>VLOOKUP($A85,'CAF BLS Adjustment'!$B83:$I526,8,FALSE)</f>
        <v>258036</v>
      </c>
      <c r="O85" s="34">
        <f t="shared" si="13"/>
        <v>221188.37549606833</v>
      </c>
      <c r="P85" s="60">
        <f t="shared" si="14"/>
        <v>7103159.395963762</v>
      </c>
      <c r="Q85" s="60">
        <f t="shared" si="15"/>
        <v>5233915.4953384753</v>
      </c>
      <c r="R85" s="60">
        <f t="shared" si="16"/>
        <v>1648055.5251292184</v>
      </c>
      <c r="S85" s="60">
        <f t="shared" si="17"/>
        <v>0</v>
      </c>
    </row>
    <row r="86" spans="1:19" ht="14.45" customHeight="1">
      <c r="A86" s="48">
        <v>250295</v>
      </c>
      <c r="B86" s="47" t="s">
        <v>100</v>
      </c>
      <c r="C86" s="24" t="s">
        <v>97</v>
      </c>
      <c r="D86" s="85" t="s">
        <v>495</v>
      </c>
      <c r="E86" s="34">
        <f>VLOOKUP($A86,'CAF BLS Adjustment'!$B:$H,7,FALSE)</f>
        <v>1049843</v>
      </c>
      <c r="F86" s="5">
        <f>SUMIFS('HCLS Adjustment'!$F:$F,'HCLS Adjustment'!$B:$B,Main!$A86)</f>
        <v>399312</v>
      </c>
      <c r="G86" s="29">
        <f>VLOOKUP(A86,'SVS Adjustment'!$B$3:$E$451,4,FALSE)</f>
        <v>0</v>
      </c>
      <c r="H86" s="29">
        <f t="shared" si="9"/>
        <v>1449155</v>
      </c>
      <c r="I86" s="87">
        <f>'Demand Calcs'!$B$11</f>
        <v>0.85719967561141985</v>
      </c>
      <c r="J86" s="29">
        <f t="shared" si="10"/>
        <v>1242215.1959106671</v>
      </c>
      <c r="K86" s="68">
        <f>IFERROR(VLOOKUP($A86,'NECA 5 year Projections'!$A:$C,3,FALSE),0)</f>
        <v>1055279.53462214</v>
      </c>
      <c r="L86" s="68">
        <f t="shared" si="11"/>
        <v>1055279.53462214</v>
      </c>
      <c r="M86" s="29">
        <f t="shared" si="12"/>
        <v>1242215.1959106671</v>
      </c>
      <c r="N86" s="29">
        <f>VLOOKUP($A86,'CAF BLS Adjustment'!$B84:$I527,8,FALSE)</f>
        <v>256746</v>
      </c>
      <c r="O86" s="34">
        <f t="shared" si="13"/>
        <v>220082.58791452961</v>
      </c>
      <c r="P86" s="60">
        <f t="shared" si="14"/>
        <v>1462297.7838251968</v>
      </c>
      <c r="Q86" s="60">
        <f t="shared" si="15"/>
        <v>899925.0790429198</v>
      </c>
      <c r="R86" s="60">
        <f t="shared" si="16"/>
        <v>342290.11686774727</v>
      </c>
      <c r="S86" s="60">
        <f t="shared" si="17"/>
        <v>0</v>
      </c>
    </row>
    <row r="87" spans="1:19" ht="14.45" customHeight="1">
      <c r="A87" s="48">
        <v>250299</v>
      </c>
      <c r="B87" s="47" t="s">
        <v>101</v>
      </c>
      <c r="C87" s="24" t="s">
        <v>97</v>
      </c>
      <c r="D87" s="85" t="s">
        <v>495</v>
      </c>
      <c r="E87" s="34">
        <f>VLOOKUP($A87,'CAF BLS Adjustment'!$B:$H,7,FALSE)</f>
        <v>521186</v>
      </c>
      <c r="F87" s="5">
        <f>SUMIFS('HCLS Adjustment'!$F:$F,'HCLS Adjustment'!$B:$B,Main!$A87)</f>
        <v>91284</v>
      </c>
      <c r="G87" s="29">
        <f>VLOOKUP(A87,'SVS Adjustment'!$B$3:$E$451,4,FALSE)</f>
        <v>0</v>
      </c>
      <c r="H87" s="29">
        <f t="shared" si="9"/>
        <v>612470</v>
      </c>
      <c r="I87" s="87">
        <f>'Demand Calcs'!$B$11</f>
        <v>0.85719967561141985</v>
      </c>
      <c r="J87" s="29">
        <f t="shared" si="10"/>
        <v>525009.08532172628</v>
      </c>
      <c r="K87" s="68">
        <f>IFERROR(VLOOKUP($A87,'NECA 5 year Projections'!$A:$C,3,FALSE),0)</f>
        <v>408139.92468562198</v>
      </c>
      <c r="L87" s="68">
        <f t="shared" si="11"/>
        <v>408139.92468562198</v>
      </c>
      <c r="M87" s="29">
        <f t="shared" si="12"/>
        <v>525009.08532172628</v>
      </c>
      <c r="N87" s="29">
        <f>VLOOKUP($A87,'CAF BLS Adjustment'!$B85:$I528,8,FALSE)</f>
        <v>97038</v>
      </c>
      <c r="O87" s="34">
        <f t="shared" si="13"/>
        <v>83180.942121980959</v>
      </c>
      <c r="P87" s="60">
        <f t="shared" si="14"/>
        <v>608190.02744370722</v>
      </c>
      <c r="Q87" s="60">
        <f t="shared" si="15"/>
        <v>446760.47013321344</v>
      </c>
      <c r="R87" s="60">
        <f t="shared" si="16"/>
        <v>78248.615188512849</v>
      </c>
      <c r="S87" s="60">
        <f t="shared" si="17"/>
        <v>0</v>
      </c>
    </row>
    <row r="88" spans="1:19" ht="14.45" customHeight="1">
      <c r="A88" s="48">
        <v>250305</v>
      </c>
      <c r="B88" s="47" t="s">
        <v>102</v>
      </c>
      <c r="C88" s="24" t="s">
        <v>97</v>
      </c>
      <c r="D88" s="85" t="s">
        <v>495</v>
      </c>
      <c r="E88" s="34">
        <f>VLOOKUP($A88,'CAF BLS Adjustment'!$B:$H,7,FALSE)</f>
        <v>1991699</v>
      </c>
      <c r="F88" s="5">
        <f>SUMIFS('HCLS Adjustment'!$F:$F,'HCLS Adjustment'!$B:$B,Main!$A88)</f>
        <v>1358292</v>
      </c>
      <c r="G88" s="29">
        <f>VLOOKUP(A88,'SVS Adjustment'!$B$3:$E$451,4,FALSE)</f>
        <v>0</v>
      </c>
      <c r="H88" s="29">
        <f t="shared" si="9"/>
        <v>3349991</v>
      </c>
      <c r="I88" s="87">
        <f>'Demand Calcs'!$B$11</f>
        <v>0.85719967561141985</v>
      </c>
      <c r="J88" s="29">
        <f t="shared" si="10"/>
        <v>2871611.1985011762</v>
      </c>
      <c r="K88" s="68">
        <f>IFERROR(VLOOKUP($A88,'NECA 5 year Projections'!$A:$C,3,FALSE),0)</f>
        <v>1443937.1736908499</v>
      </c>
      <c r="L88" s="68">
        <f t="shared" si="11"/>
        <v>1443937.1736908499</v>
      </c>
      <c r="M88" s="29">
        <f t="shared" si="12"/>
        <v>2871611.1985011762</v>
      </c>
      <c r="N88" s="29">
        <f>VLOOKUP($A88,'CAF BLS Adjustment'!$B86:$I529,8,FALSE)</f>
        <v>273396</v>
      </c>
      <c r="O88" s="34">
        <f t="shared" si="13"/>
        <v>234354.96251345973</v>
      </c>
      <c r="P88" s="60">
        <f t="shared" si="14"/>
        <v>3105966.161014636</v>
      </c>
      <c r="Q88" s="60">
        <f t="shared" si="15"/>
        <v>1707283.7367155894</v>
      </c>
      <c r="R88" s="60">
        <f t="shared" si="16"/>
        <v>1164327.4617855868</v>
      </c>
      <c r="S88" s="60">
        <f t="shared" si="17"/>
        <v>0</v>
      </c>
    </row>
    <row r="89" spans="1:19" ht="14.45" customHeight="1">
      <c r="A89" s="48">
        <v>250307</v>
      </c>
      <c r="B89" s="47" t="s">
        <v>103</v>
      </c>
      <c r="C89" s="24" t="s">
        <v>97</v>
      </c>
      <c r="D89" s="85" t="s">
        <v>495</v>
      </c>
      <c r="E89" s="34">
        <f>VLOOKUP($A89,'CAF BLS Adjustment'!$B:$H,7,FALSE)</f>
        <v>497556</v>
      </c>
      <c r="F89" s="5">
        <f>SUMIFS('HCLS Adjustment'!$F:$F,'HCLS Adjustment'!$B:$B,Main!$A89)</f>
        <v>166776</v>
      </c>
      <c r="G89" s="29">
        <f>VLOOKUP(A89,'SVS Adjustment'!$B$3:$E$451,4,FALSE)</f>
        <v>0</v>
      </c>
      <c r="H89" s="29">
        <f t="shared" si="9"/>
        <v>664332</v>
      </c>
      <c r="I89" s="87">
        <f>'Demand Calcs'!$B$11</f>
        <v>0.85719967561141985</v>
      </c>
      <c r="J89" s="29">
        <f t="shared" si="10"/>
        <v>569465.17489828577</v>
      </c>
      <c r="K89" s="68">
        <f>IFERROR(VLOOKUP($A89,'NECA 5 year Projections'!$A:$C,3,FALSE),0)</f>
        <v>501144.50300353899</v>
      </c>
      <c r="L89" s="68">
        <f t="shared" si="11"/>
        <v>501144.50300353899</v>
      </c>
      <c r="M89" s="29">
        <f t="shared" si="12"/>
        <v>569465.17489828577</v>
      </c>
      <c r="N89" s="29">
        <f>VLOOKUP($A89,'CAF BLS Adjustment'!$B87:$I530,8,FALSE)</f>
        <v>79890</v>
      </c>
      <c r="O89" s="34">
        <f t="shared" si="13"/>
        <v>68481.682084596338</v>
      </c>
      <c r="P89" s="60">
        <f t="shared" si="14"/>
        <v>637946.85698288213</v>
      </c>
      <c r="Q89" s="60">
        <f t="shared" si="15"/>
        <v>426504.84179851564</v>
      </c>
      <c r="R89" s="60">
        <f t="shared" si="16"/>
        <v>142960.33309977016</v>
      </c>
      <c r="S89" s="60">
        <f t="shared" si="17"/>
        <v>0</v>
      </c>
    </row>
    <row r="90" spans="1:19" ht="14.45" customHeight="1">
      <c r="A90" s="48">
        <v>250308</v>
      </c>
      <c r="B90" s="47" t="s">
        <v>45</v>
      </c>
      <c r="C90" s="24" t="s">
        <v>97</v>
      </c>
      <c r="D90" s="85" t="s">
        <v>495</v>
      </c>
      <c r="E90" s="34">
        <f>VLOOKUP($A90,'CAF BLS Adjustment'!$B:$H,7,FALSE)</f>
        <v>2974706</v>
      </c>
      <c r="F90" s="5">
        <f>SUMIFS('HCLS Adjustment'!$F:$F,'HCLS Adjustment'!$B:$B,Main!$A90)</f>
        <v>2101116</v>
      </c>
      <c r="G90" s="29">
        <f>VLOOKUP(A90,'SVS Adjustment'!$B$3:$E$451,4,FALSE)</f>
        <v>0</v>
      </c>
      <c r="H90" s="29">
        <f t="shared" si="9"/>
        <v>5075822</v>
      </c>
      <c r="I90" s="87">
        <f>'Demand Calcs'!$B$11</f>
        <v>0.85719967561141985</v>
      </c>
      <c r="J90" s="29">
        <f t="shared" si="10"/>
        <v>4350992.9718613084</v>
      </c>
      <c r="K90" s="68">
        <f>IFERROR(VLOOKUP($A90,'NECA 5 year Projections'!$A:$C,3,FALSE),0)</f>
        <v>2220823.0659210202</v>
      </c>
      <c r="L90" s="68">
        <f t="shared" si="11"/>
        <v>2220823.0659210202</v>
      </c>
      <c r="M90" s="29">
        <f t="shared" si="12"/>
        <v>4350992.9718613084</v>
      </c>
      <c r="N90" s="29">
        <f>VLOOKUP($A90,'CAF BLS Adjustment'!$B88:$I531,8,FALSE)</f>
        <v>-391224</v>
      </c>
      <c r="O90" s="34">
        <f t="shared" si="13"/>
        <v>-391224</v>
      </c>
      <c r="P90" s="60">
        <f t="shared" si="14"/>
        <v>3959768.9718613084</v>
      </c>
      <c r="Q90" s="60">
        <f t="shared" si="15"/>
        <v>2549917.0182393445</v>
      </c>
      <c r="R90" s="60">
        <f t="shared" si="16"/>
        <v>1801075.9536219642</v>
      </c>
      <c r="S90" s="60">
        <f t="shared" si="17"/>
        <v>0</v>
      </c>
    </row>
    <row r="91" spans="1:19" ht="14.45" customHeight="1">
      <c r="A91" s="48">
        <v>250315</v>
      </c>
      <c r="B91" s="47" t="s">
        <v>104</v>
      </c>
      <c r="C91" s="24" t="s">
        <v>97</v>
      </c>
      <c r="D91" s="85" t="s">
        <v>495</v>
      </c>
      <c r="E91" s="34">
        <f>VLOOKUP($A91,'CAF BLS Adjustment'!$B:$H,7,FALSE)</f>
        <v>1405442</v>
      </c>
      <c r="F91" s="5">
        <f>SUMIFS('HCLS Adjustment'!$F:$F,'HCLS Adjustment'!$B:$B,Main!$A91)</f>
        <v>979560</v>
      </c>
      <c r="G91" s="29">
        <f>VLOOKUP(A91,'SVS Adjustment'!$B$3:$E$451,4,FALSE)</f>
        <v>0</v>
      </c>
      <c r="H91" s="29">
        <f t="shared" si="9"/>
        <v>2385002</v>
      </c>
      <c r="I91" s="87">
        <f>'Demand Calcs'!$B$11</f>
        <v>0.85719967561141985</v>
      </c>
      <c r="J91" s="29">
        <f t="shared" si="10"/>
        <v>2044422.9407325876</v>
      </c>
      <c r="K91" s="68">
        <f>IFERROR(VLOOKUP($A91,'NECA 5 year Projections'!$A:$C,3,FALSE),0)</f>
        <v>759991.67179470905</v>
      </c>
      <c r="L91" s="68">
        <f t="shared" si="11"/>
        <v>759991.67179470905</v>
      </c>
      <c r="M91" s="29">
        <f t="shared" si="12"/>
        <v>2044422.9407325876</v>
      </c>
      <c r="N91" s="29">
        <f>VLOOKUP($A91,'CAF BLS Adjustment'!$B89:$I532,8,FALSE)</f>
        <v>-672</v>
      </c>
      <c r="O91" s="34">
        <f t="shared" si="13"/>
        <v>-672</v>
      </c>
      <c r="P91" s="60">
        <f t="shared" si="14"/>
        <v>2043750.9407325876</v>
      </c>
      <c r="Q91" s="60">
        <f t="shared" si="15"/>
        <v>1204744.4264906652</v>
      </c>
      <c r="R91" s="60">
        <f t="shared" si="16"/>
        <v>839678.51424192253</v>
      </c>
      <c r="S91" s="60">
        <f t="shared" si="17"/>
        <v>0</v>
      </c>
    </row>
    <row r="92" spans="1:19" ht="14.45" customHeight="1">
      <c r="A92" s="48">
        <v>250316</v>
      </c>
      <c r="B92" s="47" t="s">
        <v>105</v>
      </c>
      <c r="C92" s="24" t="s">
        <v>97</v>
      </c>
      <c r="D92" s="85" t="s">
        <v>495</v>
      </c>
      <c r="E92" s="34">
        <f>VLOOKUP($A92,'CAF BLS Adjustment'!$B:$H,7,FALSE)</f>
        <v>360747</v>
      </c>
      <c r="F92" s="5">
        <f>SUMIFS('HCLS Adjustment'!$F:$F,'HCLS Adjustment'!$B:$B,Main!$A92)</f>
        <v>356976</v>
      </c>
      <c r="G92" s="29">
        <f>VLOOKUP(A92,'SVS Adjustment'!$B$3:$E$451,4,FALSE)</f>
        <v>0</v>
      </c>
      <c r="H92" s="29">
        <f t="shared" si="9"/>
        <v>717723</v>
      </c>
      <c r="I92" s="87">
        <f>'Demand Calcs'!$B$11</f>
        <v>0.85719967561141985</v>
      </c>
      <c r="J92" s="29">
        <f t="shared" si="10"/>
        <v>615231.92277885508</v>
      </c>
      <c r="K92" s="68">
        <f>IFERROR(VLOOKUP($A92,'NECA 5 year Projections'!$A:$C,3,FALSE),0)</f>
        <v>593311.86271132401</v>
      </c>
      <c r="L92" s="68">
        <f t="shared" si="11"/>
        <v>593311.86271132401</v>
      </c>
      <c r="M92" s="29">
        <f t="shared" si="12"/>
        <v>615231.92277885508</v>
      </c>
      <c r="N92" s="29">
        <f>VLOOKUP($A92,'CAF BLS Adjustment'!$B90:$I533,8,FALSE)</f>
        <v>-4224</v>
      </c>
      <c r="O92" s="34">
        <f t="shared" si="13"/>
        <v>-4224</v>
      </c>
      <c r="P92" s="60">
        <f t="shared" si="14"/>
        <v>611007.92277885508</v>
      </c>
      <c r="Q92" s="60">
        <f t="shared" si="15"/>
        <v>309232.21137779288</v>
      </c>
      <c r="R92" s="60">
        <f t="shared" si="16"/>
        <v>305999.7114010622</v>
      </c>
      <c r="S92" s="60">
        <f t="shared" si="17"/>
        <v>0</v>
      </c>
    </row>
    <row r="93" spans="1:19" ht="14.45" customHeight="1">
      <c r="A93" s="48">
        <v>260396</v>
      </c>
      <c r="B93" s="47" t="s">
        <v>107</v>
      </c>
      <c r="C93" s="24" t="s">
        <v>106</v>
      </c>
      <c r="D93" s="85" t="s">
        <v>495</v>
      </c>
      <c r="E93" s="34">
        <f>VLOOKUP($A93,'CAF BLS Adjustment'!$B:$H,7,FALSE)</f>
        <v>3092207</v>
      </c>
      <c r="F93" s="5">
        <f>SUMIFS('HCLS Adjustment'!$F:$F,'HCLS Adjustment'!$B:$B,Main!$A93)</f>
        <v>1227432</v>
      </c>
      <c r="G93" s="29">
        <f>VLOOKUP(A93,'SVS Adjustment'!$B$3:$E$451,4,FALSE)</f>
        <v>0</v>
      </c>
      <c r="H93" s="29">
        <f t="shared" si="9"/>
        <v>4319639</v>
      </c>
      <c r="I93" s="87">
        <f>'Demand Calcs'!$B$11</f>
        <v>0.85719967561141985</v>
      </c>
      <c r="J93" s="29">
        <f t="shared" si="10"/>
        <v>3702793.149558438</v>
      </c>
      <c r="K93" s="68">
        <f>IFERROR(VLOOKUP($A93,'NECA 5 year Projections'!$A:$C,3,FALSE),0)</f>
        <v>2157611.1012968002</v>
      </c>
      <c r="L93" s="68">
        <f t="shared" si="11"/>
        <v>2157611.1012968002</v>
      </c>
      <c r="M93" s="29">
        <f t="shared" si="12"/>
        <v>3702793.149558438</v>
      </c>
      <c r="N93" s="29">
        <f>VLOOKUP($A93,'CAF BLS Adjustment'!$B92:$I535,8,FALSE)</f>
        <v>22722</v>
      </c>
      <c r="O93" s="34">
        <f t="shared" si="13"/>
        <v>19477.291029242682</v>
      </c>
      <c r="P93" s="60">
        <f t="shared" si="14"/>
        <v>3722270.4405876808</v>
      </c>
      <c r="Q93" s="60">
        <f t="shared" si="15"/>
        <v>2650638.837323362</v>
      </c>
      <c r="R93" s="60">
        <f t="shared" si="16"/>
        <v>1052154.3122350762</v>
      </c>
      <c r="S93" s="60">
        <f t="shared" si="17"/>
        <v>0</v>
      </c>
    </row>
    <row r="94" spans="1:19" ht="14.45" customHeight="1">
      <c r="A94" s="48">
        <v>260398</v>
      </c>
      <c r="B94" s="47" t="s">
        <v>108</v>
      </c>
      <c r="C94" s="24" t="s">
        <v>106</v>
      </c>
      <c r="D94" s="85" t="s">
        <v>495</v>
      </c>
      <c r="E94" s="34">
        <f>VLOOKUP($A94,'CAF BLS Adjustment'!$B:$H,7,FALSE)</f>
        <v>5597487</v>
      </c>
      <c r="F94" s="5">
        <f>SUMIFS('HCLS Adjustment'!$F:$F,'HCLS Adjustment'!$B:$B,Main!$A94)</f>
        <v>176976</v>
      </c>
      <c r="G94" s="29">
        <f>VLOOKUP(A94,'SVS Adjustment'!$B$3:$E$451,4,FALSE)</f>
        <v>0</v>
      </c>
      <c r="H94" s="29">
        <f t="shared" si="9"/>
        <v>5774463</v>
      </c>
      <c r="I94" s="87">
        <f>'Demand Calcs'!$B$11</f>
        <v>0.85719967561141985</v>
      </c>
      <c r="J94" s="29">
        <f t="shared" si="10"/>
        <v>4949867.8104301468</v>
      </c>
      <c r="K94" s="68">
        <f>IFERROR(VLOOKUP($A94,'NECA 5 year Projections'!$A:$C,3,FALSE),0)</f>
        <v>3923603.65771916</v>
      </c>
      <c r="L94" s="68">
        <f t="shared" si="11"/>
        <v>3923603.65771916</v>
      </c>
      <c r="M94" s="29">
        <f t="shared" si="12"/>
        <v>4949867.8104301468</v>
      </c>
      <c r="N94" s="29">
        <f>VLOOKUP($A94,'CAF BLS Adjustment'!$B92:$I536,8,FALSE)</f>
        <v>1091568</v>
      </c>
      <c r="O94" s="34">
        <f t="shared" si="13"/>
        <v>935691.7355078063</v>
      </c>
      <c r="P94" s="60">
        <f t="shared" si="14"/>
        <v>5885559.5459379535</v>
      </c>
      <c r="Q94" s="60">
        <f t="shared" si="15"/>
        <v>4798164.0406391406</v>
      </c>
      <c r="R94" s="60">
        <f t="shared" si="16"/>
        <v>151703.76979100666</v>
      </c>
      <c r="S94" s="60">
        <f t="shared" si="17"/>
        <v>0</v>
      </c>
    </row>
    <row r="95" spans="1:19" ht="14.45" customHeight="1">
      <c r="A95" s="48">
        <v>260401</v>
      </c>
      <c r="B95" s="47" t="s">
        <v>109</v>
      </c>
      <c r="C95" s="24" t="s">
        <v>106</v>
      </c>
      <c r="D95" s="85" t="s">
        <v>495</v>
      </c>
      <c r="E95" s="34">
        <f>VLOOKUP($A95,'CAF BLS Adjustment'!$B:$H,7,FALSE)</f>
        <v>8971319</v>
      </c>
      <c r="F95" s="5">
        <f>SUMIFS('HCLS Adjustment'!$F:$F,'HCLS Adjustment'!$B:$B,Main!$A95)</f>
        <v>1771164</v>
      </c>
      <c r="G95" s="29">
        <f>VLOOKUP(A95,'SVS Adjustment'!$B$3:$E$451,4,FALSE)</f>
        <v>0</v>
      </c>
      <c r="H95" s="29">
        <f t="shared" si="9"/>
        <v>10742483</v>
      </c>
      <c r="I95" s="87">
        <f>'Demand Calcs'!$B$11</f>
        <v>0.85719967561141985</v>
      </c>
      <c r="J95" s="29">
        <f t="shared" si="10"/>
        <v>9208452.9428611919</v>
      </c>
      <c r="K95" s="68">
        <f>IFERROR(VLOOKUP($A95,'NECA 5 year Projections'!$A:$C,3,FALSE),0)</f>
        <v>4515260.4589551697</v>
      </c>
      <c r="L95" s="68">
        <f t="shared" si="11"/>
        <v>4515260.4589551697</v>
      </c>
      <c r="M95" s="29">
        <f t="shared" si="12"/>
        <v>9208452.9428611919</v>
      </c>
      <c r="N95" s="29">
        <f>VLOOKUP($A95,'CAF BLS Adjustment'!$B93:$I537,8,FALSE)</f>
        <v>138582</v>
      </c>
      <c r="O95" s="34">
        <f t="shared" si="13"/>
        <v>118792.44544558179</v>
      </c>
      <c r="P95" s="60">
        <f t="shared" si="14"/>
        <v>9327245.3883067742</v>
      </c>
      <c r="Q95" s="60">
        <f t="shared" si="15"/>
        <v>7690211.7366065672</v>
      </c>
      <c r="R95" s="60">
        <f t="shared" si="16"/>
        <v>1518241.2062546248</v>
      </c>
      <c r="S95" s="60">
        <f t="shared" si="17"/>
        <v>0</v>
      </c>
    </row>
    <row r="96" spans="1:19" ht="14.45" customHeight="1">
      <c r="A96" s="48">
        <v>260406</v>
      </c>
      <c r="B96" s="47" t="s">
        <v>110</v>
      </c>
      <c r="C96" s="24" t="s">
        <v>106</v>
      </c>
      <c r="D96" s="85" t="s">
        <v>495</v>
      </c>
      <c r="E96" s="34">
        <f>VLOOKUP($A96,'CAF BLS Adjustment'!$B:$H,7,FALSE)</f>
        <v>4446753</v>
      </c>
      <c r="F96" s="5">
        <f>SUMIFS('HCLS Adjustment'!$F:$F,'HCLS Adjustment'!$B:$B,Main!$A96)</f>
        <v>1625664</v>
      </c>
      <c r="G96" s="29">
        <f>VLOOKUP(A96,'SVS Adjustment'!$B$3:$E$451,4,FALSE)</f>
        <v>0</v>
      </c>
      <c r="H96" s="29">
        <f t="shared" si="9"/>
        <v>6072417</v>
      </c>
      <c r="I96" s="87">
        <f>'Demand Calcs'!$B$11</f>
        <v>0.85719967561141985</v>
      </c>
      <c r="J96" s="29">
        <f t="shared" si="10"/>
        <v>5205273.8825772712</v>
      </c>
      <c r="K96" s="68">
        <f>IFERROR(VLOOKUP($A96,'NECA 5 year Projections'!$A:$C,3,FALSE),0)</f>
        <v>5364567.2706583599</v>
      </c>
      <c r="L96" s="68">
        <f t="shared" si="11"/>
        <v>5364567.2706583599</v>
      </c>
      <c r="M96" s="29">
        <f t="shared" si="12"/>
        <v>5364567.2706583599</v>
      </c>
      <c r="N96" s="29">
        <f>VLOOKUP($A96,'CAF BLS Adjustment'!$B94:$I538,8,FALSE)</f>
        <v>-454530</v>
      </c>
      <c r="O96" s="34">
        <f t="shared" si="13"/>
        <v>-454530</v>
      </c>
      <c r="P96" s="60">
        <f t="shared" si="14"/>
        <v>4910037.2706583599</v>
      </c>
      <c r="Q96" s="60">
        <f t="shared" si="15"/>
        <v>3928403.731908048</v>
      </c>
      <c r="R96" s="60">
        <f t="shared" si="16"/>
        <v>1436163.5387503118</v>
      </c>
      <c r="S96" s="60">
        <f t="shared" si="17"/>
        <v>0</v>
      </c>
    </row>
    <row r="97" spans="1:19" ht="14.45" customHeight="1">
      <c r="A97" s="48">
        <v>260408</v>
      </c>
      <c r="B97" s="47" t="s">
        <v>111</v>
      </c>
      <c r="C97" s="24" t="s">
        <v>106</v>
      </c>
      <c r="D97" s="85" t="s">
        <v>495</v>
      </c>
      <c r="E97" s="34">
        <f>VLOOKUP($A97,'CAF BLS Adjustment'!$B:$H,7,FALSE)</f>
        <v>1330793</v>
      </c>
      <c r="F97" s="5">
        <f>SUMIFS('HCLS Adjustment'!$F:$F,'HCLS Adjustment'!$B:$B,Main!$A97)</f>
        <v>71124</v>
      </c>
      <c r="G97" s="29">
        <f>VLOOKUP(A97,'SVS Adjustment'!$B$3:$E$451,4,FALSE)</f>
        <v>0</v>
      </c>
      <c r="H97" s="29">
        <f t="shared" si="9"/>
        <v>1401917</v>
      </c>
      <c r="I97" s="87">
        <f>'Demand Calcs'!$B$11</f>
        <v>0.85719967561141985</v>
      </c>
      <c r="J97" s="29">
        <f t="shared" si="10"/>
        <v>1201722.797634135</v>
      </c>
      <c r="K97" s="68">
        <f>IFERROR(VLOOKUP($A97,'NECA 5 year Projections'!$A:$C,3,FALSE),0)</f>
        <v>1228099.8230065999</v>
      </c>
      <c r="L97" s="68">
        <f t="shared" si="11"/>
        <v>1228099.8230065999</v>
      </c>
      <c r="M97" s="29">
        <f t="shared" si="12"/>
        <v>1228099.8230065999</v>
      </c>
      <c r="N97" s="29">
        <f>VLOOKUP($A97,'CAF BLS Adjustment'!$B95:$I539,8,FALSE)</f>
        <v>30894</v>
      </c>
      <c r="O97" s="34">
        <f t="shared" si="13"/>
        <v>26482.326778339204</v>
      </c>
      <c r="P97" s="60">
        <f t="shared" si="14"/>
        <v>1254582.1497849391</v>
      </c>
      <c r="Q97" s="60">
        <f t="shared" si="15"/>
        <v>1165794.157399063</v>
      </c>
      <c r="R97" s="60">
        <f t="shared" si="16"/>
        <v>62305.665607536968</v>
      </c>
      <c r="S97" s="60">
        <f t="shared" si="17"/>
        <v>0</v>
      </c>
    </row>
    <row r="98" spans="1:19" ht="14.45" customHeight="1">
      <c r="A98" s="48">
        <v>260413</v>
      </c>
      <c r="B98" s="47" t="s">
        <v>112</v>
      </c>
      <c r="C98" s="24" t="s">
        <v>106</v>
      </c>
      <c r="D98" s="85" t="s">
        <v>495</v>
      </c>
      <c r="E98" s="34">
        <f>VLOOKUP($A98,'CAF BLS Adjustment'!$B:$H,7,FALSE)</f>
        <v>6064321</v>
      </c>
      <c r="F98" s="5">
        <f>SUMIFS('HCLS Adjustment'!$F:$F,'HCLS Adjustment'!$B:$B,Main!$A98)</f>
        <v>1791168</v>
      </c>
      <c r="G98" s="29">
        <f>VLOOKUP(A98,'SVS Adjustment'!$B$3:$E$451,4,FALSE)</f>
        <v>0</v>
      </c>
      <c r="H98" s="29">
        <f t="shared" si="9"/>
        <v>7855489</v>
      </c>
      <c r="I98" s="87">
        <f>'Demand Calcs'!$B$11</f>
        <v>0.85719967561141985</v>
      </c>
      <c r="J98" s="29">
        <f t="shared" si="10"/>
        <v>6733722.6225690767</v>
      </c>
      <c r="K98" s="68">
        <f>IFERROR(VLOOKUP($A98,'NECA 5 year Projections'!$A:$C,3,FALSE),0)</f>
        <v>2367908.2182197399</v>
      </c>
      <c r="L98" s="68">
        <f t="shared" si="11"/>
        <v>2367908.2182197399</v>
      </c>
      <c r="M98" s="29">
        <f t="shared" si="12"/>
        <v>6733722.6225690767</v>
      </c>
      <c r="N98" s="29">
        <f>VLOOKUP($A98,'CAF BLS Adjustment'!$B96:$I540,8,FALSE)</f>
        <v>406206</v>
      </c>
      <c r="O98" s="34">
        <f t="shared" si="13"/>
        <v>348199.65143141244</v>
      </c>
      <c r="P98" s="60">
        <f t="shared" si="14"/>
        <v>7081922.2740004892</v>
      </c>
      <c r="Q98" s="60">
        <f t="shared" si="15"/>
        <v>5198333.9940035213</v>
      </c>
      <c r="R98" s="60">
        <f t="shared" si="16"/>
        <v>1535388.6285655554</v>
      </c>
      <c r="S98" s="60">
        <f t="shared" si="17"/>
        <v>0</v>
      </c>
    </row>
    <row r="99" spans="1:19" ht="14.45" customHeight="1">
      <c r="A99" s="48">
        <v>260414</v>
      </c>
      <c r="B99" s="47" t="s">
        <v>113</v>
      </c>
      <c r="C99" s="24" t="s">
        <v>106</v>
      </c>
      <c r="D99" s="85" t="s">
        <v>495</v>
      </c>
      <c r="E99" s="34">
        <f>VLOOKUP($A99,'CAF BLS Adjustment'!$B:$H,7,FALSE)</f>
        <v>4915244</v>
      </c>
      <c r="F99" s="5">
        <f>SUMIFS('HCLS Adjustment'!$F:$F,'HCLS Adjustment'!$B:$B,Main!$A99)</f>
        <v>1020840</v>
      </c>
      <c r="G99" s="29">
        <f>VLOOKUP(A99,'SVS Adjustment'!$B$3:$E$451,4,FALSE)</f>
        <v>0</v>
      </c>
      <c r="H99" s="29">
        <f t="shared" si="9"/>
        <v>5936084</v>
      </c>
      <c r="I99" s="87">
        <f>'Demand Calcs'!$B$11</f>
        <v>0.85719967561141985</v>
      </c>
      <c r="J99" s="29">
        <f t="shared" si="10"/>
        <v>5088409.2792021399</v>
      </c>
      <c r="K99" s="68">
        <f>IFERROR(VLOOKUP($A99,'NECA 5 year Projections'!$A:$C,3,FALSE),0)</f>
        <v>4385001.5552059896</v>
      </c>
      <c r="L99" s="68">
        <f t="shared" si="11"/>
        <v>4385001.5552059896</v>
      </c>
      <c r="M99" s="29">
        <f t="shared" si="12"/>
        <v>5088409.2792021399</v>
      </c>
      <c r="N99" s="29">
        <f>VLOOKUP($A99,'CAF BLS Adjustment'!$B97:$I541,8,FALSE)</f>
        <v>-560802</v>
      </c>
      <c r="O99" s="34">
        <f t="shared" si="13"/>
        <v>-560802</v>
      </c>
      <c r="P99" s="60">
        <f t="shared" si="14"/>
        <v>4527607.2792021399</v>
      </c>
      <c r="Q99" s="60">
        <f t="shared" si="15"/>
        <v>4213345.5623509781</v>
      </c>
      <c r="R99" s="60">
        <f t="shared" si="16"/>
        <v>875063.71685116179</v>
      </c>
      <c r="S99" s="60">
        <f t="shared" si="17"/>
        <v>0</v>
      </c>
    </row>
    <row r="100" spans="1:19" ht="14.45" customHeight="1">
      <c r="A100" s="48">
        <v>260415</v>
      </c>
      <c r="B100" s="47" t="s">
        <v>114</v>
      </c>
      <c r="C100" s="24" t="s">
        <v>106</v>
      </c>
      <c r="D100" s="85" t="s">
        <v>495</v>
      </c>
      <c r="E100" s="34">
        <f>VLOOKUP($A100,'CAF BLS Adjustment'!$B:$H,7,FALSE)</f>
        <v>3734438</v>
      </c>
      <c r="F100" s="5">
        <f>SUMIFS('HCLS Adjustment'!$F:$F,'HCLS Adjustment'!$B:$B,Main!$A100)</f>
        <v>1521636</v>
      </c>
      <c r="G100" s="29">
        <f>VLOOKUP(A100,'SVS Adjustment'!$B$3:$E$451,4,FALSE)</f>
        <v>0</v>
      </c>
      <c r="H100" s="29">
        <f t="shared" si="9"/>
        <v>5256074</v>
      </c>
      <c r="I100" s="87">
        <f>'Demand Calcs'!$B$11</f>
        <v>0.85719967561141985</v>
      </c>
      <c r="J100" s="29">
        <f t="shared" si="10"/>
        <v>4505504.9277896183</v>
      </c>
      <c r="K100" s="68">
        <f>IFERROR(VLOOKUP($A100,'NECA 5 year Projections'!$A:$C,3,FALSE),0)</f>
        <v>3092908.0475161802</v>
      </c>
      <c r="L100" s="68">
        <f t="shared" si="11"/>
        <v>3092908.0475161802</v>
      </c>
      <c r="M100" s="29">
        <f t="shared" si="12"/>
        <v>4505504.9277896183</v>
      </c>
      <c r="N100" s="29">
        <f>VLOOKUP($A100,'CAF BLS Adjustment'!$B98:$I542,8,FALSE)</f>
        <v>-300360</v>
      </c>
      <c r="O100" s="34">
        <f t="shared" si="13"/>
        <v>-300360</v>
      </c>
      <c r="P100" s="60">
        <f t="shared" si="14"/>
        <v>4205144.9277896183</v>
      </c>
      <c r="Q100" s="60">
        <f t="shared" si="15"/>
        <v>3201159.0421909597</v>
      </c>
      <c r="R100" s="60">
        <f t="shared" si="16"/>
        <v>1304345.8855986584</v>
      </c>
      <c r="S100" s="60">
        <f t="shared" si="17"/>
        <v>0</v>
      </c>
    </row>
    <row r="101" spans="1:19" ht="14.45" customHeight="1">
      <c r="A101" s="48">
        <v>260418</v>
      </c>
      <c r="B101" s="47" t="s">
        <v>115</v>
      </c>
      <c r="C101" s="24" t="s">
        <v>106</v>
      </c>
      <c r="D101" s="85" t="s">
        <v>495</v>
      </c>
      <c r="E101" s="34">
        <f>VLOOKUP($A101,'CAF BLS Adjustment'!$B:$H,7,FALSE)</f>
        <v>5826597</v>
      </c>
      <c r="F101" s="5">
        <f>SUMIFS('HCLS Adjustment'!$F:$F,'HCLS Adjustment'!$B:$B,Main!$A101)</f>
        <v>6962064</v>
      </c>
      <c r="G101" s="29">
        <f>VLOOKUP(A101,'SVS Adjustment'!$B$3:$E$451,4,FALSE)</f>
        <v>0</v>
      </c>
      <c r="H101" s="29">
        <f t="shared" si="9"/>
        <v>12788661</v>
      </c>
      <c r="I101" s="87">
        <f>'Demand Calcs'!$B$11</f>
        <v>0.85719967561141985</v>
      </c>
      <c r="J101" s="29">
        <f t="shared" si="10"/>
        <v>10962436.060704416</v>
      </c>
      <c r="K101" s="68">
        <f>IFERROR(VLOOKUP($A101,'NECA 5 year Projections'!$A:$C,3,FALSE),0)</f>
        <v>5209918.8483326901</v>
      </c>
      <c r="L101" s="68">
        <f t="shared" si="11"/>
        <v>5209918.8483326901</v>
      </c>
      <c r="M101" s="29">
        <f t="shared" si="12"/>
        <v>10962436.060704416</v>
      </c>
      <c r="N101" s="29">
        <f>VLOOKUP($A101,'CAF BLS Adjustment'!$B99:$I543,8,FALSE)</f>
        <v>710820</v>
      </c>
      <c r="O101" s="34">
        <f t="shared" si="13"/>
        <v>609314.67341810942</v>
      </c>
      <c r="P101" s="60">
        <f t="shared" si="14"/>
        <v>11571750.734122526</v>
      </c>
      <c r="Q101" s="60">
        <f t="shared" si="15"/>
        <v>4994557.0583184715</v>
      </c>
      <c r="R101" s="60">
        <f t="shared" si="16"/>
        <v>5967879.0023859432</v>
      </c>
      <c r="S101" s="60">
        <f t="shared" si="17"/>
        <v>0</v>
      </c>
    </row>
    <row r="102" spans="1:19" ht="14.45" customHeight="1">
      <c r="A102" s="48">
        <v>260419</v>
      </c>
      <c r="B102" s="47" t="s">
        <v>116</v>
      </c>
      <c r="C102" s="24" t="s">
        <v>106</v>
      </c>
      <c r="D102" s="85" t="s">
        <v>495</v>
      </c>
      <c r="E102" s="34">
        <f>VLOOKUP($A102,'CAF BLS Adjustment'!$B:$H,7,FALSE)</f>
        <v>3454549</v>
      </c>
      <c r="F102" s="5">
        <f>SUMIFS('HCLS Adjustment'!$F:$F,'HCLS Adjustment'!$B:$B,Main!$A102)</f>
        <v>1261200</v>
      </c>
      <c r="G102" s="29">
        <f>VLOOKUP(A102,'SVS Adjustment'!$B$3:$E$451,4,FALSE)</f>
        <v>0</v>
      </c>
      <c r="H102" s="29">
        <f t="shared" si="9"/>
        <v>4715749</v>
      </c>
      <c r="I102" s="87">
        <f>'Demand Calcs'!$B$11</f>
        <v>0.85719967561141985</v>
      </c>
      <c r="J102" s="29">
        <f t="shared" si="10"/>
        <v>4042338.5130648776</v>
      </c>
      <c r="K102" s="68">
        <f>IFERROR(VLOOKUP($A102,'NECA 5 year Projections'!$A:$C,3,FALSE),0)</f>
        <v>1410925.2846119499</v>
      </c>
      <c r="L102" s="68">
        <f t="shared" si="11"/>
        <v>1410925.2846119499</v>
      </c>
      <c r="M102" s="29">
        <f t="shared" si="12"/>
        <v>4042338.5130648776</v>
      </c>
      <c r="N102" s="29">
        <f>VLOOKUP($A102,'CAF BLS Adjustment'!$B100:$I544,8,FALSE)</f>
        <v>183606</v>
      </c>
      <c r="O102" s="34">
        <f t="shared" si="13"/>
        <v>157387.00364031034</v>
      </c>
      <c r="P102" s="60">
        <f t="shared" si="14"/>
        <v>4199725.516705188</v>
      </c>
      <c r="Q102" s="60">
        <f t="shared" si="15"/>
        <v>2961238.2821837547</v>
      </c>
      <c r="R102" s="60">
        <f t="shared" si="16"/>
        <v>1081100.2308811226</v>
      </c>
      <c r="S102" s="60">
        <f t="shared" si="17"/>
        <v>0</v>
      </c>
    </row>
    <row r="103" spans="1:19" ht="14.45" customHeight="1">
      <c r="A103" s="48">
        <v>260421</v>
      </c>
      <c r="B103" s="47" t="s">
        <v>117</v>
      </c>
      <c r="C103" s="24" t="s">
        <v>106</v>
      </c>
      <c r="D103" s="85" t="s">
        <v>495</v>
      </c>
      <c r="E103" s="34">
        <f>VLOOKUP($A103,'CAF BLS Adjustment'!$B:$H,7,FALSE)</f>
        <v>5996350</v>
      </c>
      <c r="F103" s="5">
        <f>SUMIFS('HCLS Adjustment'!$F:$F,'HCLS Adjustment'!$B:$B,Main!$A103)</f>
        <v>1361988</v>
      </c>
      <c r="G103" s="29">
        <f>VLOOKUP(A103,'SVS Adjustment'!$B$3:$E$451,4,FALSE)</f>
        <v>0</v>
      </c>
      <c r="H103" s="29">
        <f t="shared" si="9"/>
        <v>7358338</v>
      </c>
      <c r="I103" s="87">
        <f>'Demand Calcs'!$B$11</f>
        <v>0.85719967561141985</v>
      </c>
      <c r="J103" s="29">
        <f t="shared" si="10"/>
        <v>6307564.9466391839</v>
      </c>
      <c r="K103" s="68">
        <f>IFERROR(VLOOKUP($A103,'NECA 5 year Projections'!$A:$C,3,FALSE),0)</f>
        <v>4307755.2690669298</v>
      </c>
      <c r="L103" s="68">
        <f t="shared" si="11"/>
        <v>4307755.2690669298</v>
      </c>
      <c r="M103" s="29">
        <f t="shared" si="12"/>
        <v>6307564.9466391839</v>
      </c>
      <c r="N103" s="29">
        <f>VLOOKUP($A103,'CAF BLS Adjustment'!$B101:$I545,8,FALSE)</f>
        <v>-497394</v>
      </c>
      <c r="O103" s="34">
        <f t="shared" si="13"/>
        <v>-497394</v>
      </c>
      <c r="P103" s="60">
        <f t="shared" si="14"/>
        <v>5810170.9466391839</v>
      </c>
      <c r="Q103" s="60">
        <f t="shared" si="15"/>
        <v>5140069.2748525376</v>
      </c>
      <c r="R103" s="60">
        <f t="shared" si="16"/>
        <v>1167495.6717866466</v>
      </c>
      <c r="S103" s="60">
        <f t="shared" si="17"/>
        <v>0</v>
      </c>
    </row>
    <row r="104" spans="1:19" ht="14.45" customHeight="1">
      <c r="A104" s="48">
        <v>270428</v>
      </c>
      <c r="B104" s="47" t="s">
        <v>119</v>
      </c>
      <c r="C104" s="24" t="s">
        <v>118</v>
      </c>
      <c r="D104" s="85" t="s">
        <v>495</v>
      </c>
      <c r="E104" s="34">
        <f>VLOOKUP($A104,'CAF BLS Adjustment'!$B:$H,7,FALSE)</f>
        <v>534226</v>
      </c>
      <c r="F104" s="5">
        <f>SUMIFS('HCLS Adjustment'!$F:$F,'HCLS Adjustment'!$B:$B,Main!$A104)</f>
        <v>57384</v>
      </c>
      <c r="G104" s="29">
        <f>VLOOKUP(A104,'SVS Adjustment'!$B$3:$E$451,4,FALSE)</f>
        <v>0</v>
      </c>
      <c r="H104" s="29">
        <f t="shared" si="9"/>
        <v>591610</v>
      </c>
      <c r="I104" s="87">
        <f>'Demand Calcs'!$B$11</f>
        <v>0.85719967561141985</v>
      </c>
      <c r="J104" s="29">
        <f t="shared" si="10"/>
        <v>507127.90008847212</v>
      </c>
      <c r="K104" s="68">
        <f>IFERROR(VLOOKUP($A104,'NECA 5 year Projections'!$A:$C,3,FALSE),0)</f>
        <v>256768.65848468599</v>
      </c>
      <c r="L104" s="68">
        <f t="shared" si="11"/>
        <v>256768.65848468599</v>
      </c>
      <c r="M104" s="29">
        <f t="shared" si="12"/>
        <v>507127.90008847212</v>
      </c>
      <c r="N104" s="29">
        <f>VLOOKUP($A104,'CAF BLS Adjustment'!$B103:$I547,8,FALSE)</f>
        <v>33090</v>
      </c>
      <c r="O104" s="34">
        <f t="shared" si="13"/>
        <v>28364.737265981883</v>
      </c>
      <c r="P104" s="60">
        <f t="shared" si="14"/>
        <v>535492.63735445403</v>
      </c>
      <c r="Q104" s="60">
        <f t="shared" si="15"/>
        <v>457938.35390318639</v>
      </c>
      <c r="R104" s="60">
        <f t="shared" si="16"/>
        <v>49189.546185285719</v>
      </c>
      <c r="S104" s="60">
        <f t="shared" si="17"/>
        <v>0</v>
      </c>
    </row>
    <row r="105" spans="1:19" ht="14.45" customHeight="1">
      <c r="A105" s="48">
        <v>270429</v>
      </c>
      <c r="B105" s="47" t="s">
        <v>120</v>
      </c>
      <c r="C105" s="24" t="s">
        <v>118</v>
      </c>
      <c r="D105" s="85" t="s">
        <v>495</v>
      </c>
      <c r="E105" s="34">
        <f>VLOOKUP($A105,'CAF BLS Adjustment'!$B:$H,7,FALSE)</f>
        <v>2702968</v>
      </c>
      <c r="F105" s="5">
        <f>SUMIFS('HCLS Adjustment'!$F:$F,'HCLS Adjustment'!$B:$B,Main!$A105)</f>
        <v>0</v>
      </c>
      <c r="G105" s="29">
        <f>VLOOKUP(A105,'SVS Adjustment'!$B$3:$E$451,4,FALSE)</f>
        <v>0</v>
      </c>
      <c r="H105" s="29">
        <f t="shared" si="9"/>
        <v>2702968</v>
      </c>
      <c r="I105" s="87">
        <f>'Demand Calcs'!$B$11</f>
        <v>0.85719967561141985</v>
      </c>
      <c r="J105" s="29">
        <f t="shared" si="10"/>
        <v>2316983.2927880483</v>
      </c>
      <c r="K105" s="68">
        <f>IFERROR(VLOOKUP($A105,'NECA 5 year Projections'!$A:$C,3,FALSE),0)</f>
        <v>15649989.3808257</v>
      </c>
      <c r="L105" s="68">
        <f t="shared" si="11"/>
        <v>2702968</v>
      </c>
      <c r="M105" s="29">
        <f t="shared" si="12"/>
        <v>2702968</v>
      </c>
      <c r="N105" s="29">
        <f>VLOOKUP($A105,'CAF BLS Adjustment'!$B103:$I548,8,FALSE)</f>
        <v>-461184</v>
      </c>
      <c r="O105" s="34">
        <f t="shared" si="13"/>
        <v>-461184</v>
      </c>
      <c r="P105" s="60">
        <f t="shared" si="14"/>
        <v>2241784</v>
      </c>
      <c r="Q105" s="60">
        <f t="shared" si="15"/>
        <v>2702968</v>
      </c>
      <c r="R105" s="60">
        <f t="shared" si="16"/>
        <v>0</v>
      </c>
      <c r="S105" s="60">
        <f t="shared" si="17"/>
        <v>0</v>
      </c>
    </row>
    <row r="106" spans="1:19" ht="14.45" customHeight="1">
      <c r="A106" s="48">
        <v>270432</v>
      </c>
      <c r="B106" s="47" t="s">
        <v>121</v>
      </c>
      <c r="C106" s="24" t="s">
        <v>118</v>
      </c>
      <c r="D106" s="85" t="s">
        <v>495</v>
      </c>
      <c r="E106" s="34">
        <f>VLOOKUP($A106,'CAF BLS Adjustment'!$B:$H,7,FALSE)</f>
        <v>1463008</v>
      </c>
      <c r="F106" s="5">
        <f>SUMIFS('HCLS Adjustment'!$F:$F,'HCLS Adjustment'!$B:$B,Main!$A106)</f>
        <v>542160</v>
      </c>
      <c r="G106" s="29">
        <f>VLOOKUP(A106,'SVS Adjustment'!$B$3:$E$451,4,FALSE)</f>
        <v>0</v>
      </c>
      <c r="H106" s="29">
        <f t="shared" si="9"/>
        <v>2005168</v>
      </c>
      <c r="I106" s="87">
        <f>'Demand Calcs'!$B$11</f>
        <v>0.85719967561141985</v>
      </c>
      <c r="J106" s="29">
        <f t="shared" si="10"/>
        <v>1718829.3591463994</v>
      </c>
      <c r="K106" s="68">
        <f>IFERROR(VLOOKUP($A106,'NECA 5 year Projections'!$A:$C,3,FALSE),0)</f>
        <v>1682984.5520516699</v>
      </c>
      <c r="L106" s="68">
        <f t="shared" si="11"/>
        <v>1682984.5520516699</v>
      </c>
      <c r="M106" s="29">
        <f t="shared" si="12"/>
        <v>1718829.3591463994</v>
      </c>
      <c r="N106" s="29">
        <f>VLOOKUP($A106,'CAF BLS Adjustment'!$B105:$I550,8,FALSE)</f>
        <v>281976</v>
      </c>
      <c r="O106" s="34">
        <f t="shared" si="13"/>
        <v>241709.73573020572</v>
      </c>
      <c r="P106" s="60">
        <f t="shared" si="14"/>
        <v>1960539.0948766051</v>
      </c>
      <c r="Q106" s="60">
        <f t="shared" si="15"/>
        <v>1254089.9830169121</v>
      </c>
      <c r="R106" s="60">
        <f t="shared" si="16"/>
        <v>464739.37612948735</v>
      </c>
      <c r="S106" s="60">
        <f t="shared" si="17"/>
        <v>0</v>
      </c>
    </row>
    <row r="107" spans="1:19" ht="14.45" customHeight="1">
      <c r="A107" s="48">
        <v>270433</v>
      </c>
      <c r="B107" s="47" t="s">
        <v>122</v>
      </c>
      <c r="C107" s="24" t="s">
        <v>118</v>
      </c>
      <c r="D107" s="85" t="s">
        <v>495</v>
      </c>
      <c r="E107" s="34">
        <f>VLOOKUP($A107,'CAF BLS Adjustment'!$B:$H,7,FALSE)</f>
        <v>4136634</v>
      </c>
      <c r="F107" s="5">
        <f>SUMIFS('HCLS Adjustment'!$F:$F,'HCLS Adjustment'!$B:$B,Main!$A107)</f>
        <v>1002984</v>
      </c>
      <c r="G107" s="29">
        <f>VLOOKUP(A107,'SVS Adjustment'!$B$3:$E$451,4,FALSE)</f>
        <v>0</v>
      </c>
      <c r="H107" s="29">
        <f t="shared" si="9"/>
        <v>5139618</v>
      </c>
      <c r="I107" s="87">
        <f>'Demand Calcs'!$B$11</f>
        <v>0.85719967561141985</v>
      </c>
      <c r="J107" s="29">
        <f t="shared" si="10"/>
        <v>4405678.8823666144</v>
      </c>
      <c r="K107" s="68">
        <f>IFERROR(VLOOKUP($A107,'NECA 5 year Projections'!$A:$C,3,FALSE),0)</f>
        <v>1483618.2001597099</v>
      </c>
      <c r="L107" s="68">
        <f t="shared" si="11"/>
        <v>1483618.2001597099</v>
      </c>
      <c r="M107" s="29">
        <f t="shared" si="12"/>
        <v>4405678.8823666144</v>
      </c>
      <c r="N107" s="29">
        <f>VLOOKUP($A107,'CAF BLS Adjustment'!$B105:$I551,8,FALSE)</f>
        <v>-175368</v>
      </c>
      <c r="O107" s="34">
        <f t="shared" si="13"/>
        <v>-175368</v>
      </c>
      <c r="P107" s="60">
        <f t="shared" si="14"/>
        <v>4230310.8823666144</v>
      </c>
      <c r="Q107" s="60">
        <f t="shared" si="15"/>
        <v>3545921.3229231699</v>
      </c>
      <c r="R107" s="60">
        <f t="shared" si="16"/>
        <v>859757.55944344425</v>
      </c>
      <c r="S107" s="60">
        <f t="shared" si="17"/>
        <v>0</v>
      </c>
    </row>
    <row r="108" spans="1:19" ht="14.45" customHeight="1">
      <c r="A108" s="48">
        <v>270435</v>
      </c>
      <c r="B108" s="47" t="s">
        <v>123</v>
      </c>
      <c r="C108" s="24" t="s">
        <v>118</v>
      </c>
      <c r="D108" s="85" t="s">
        <v>495</v>
      </c>
      <c r="E108" s="34">
        <f>VLOOKUP($A108,'CAF BLS Adjustment'!$B:$H,7,FALSE)</f>
        <v>1303213</v>
      </c>
      <c r="F108" s="5">
        <f>SUMIFS('HCLS Adjustment'!$F:$F,'HCLS Adjustment'!$B:$B,Main!$A108)</f>
        <v>271308</v>
      </c>
      <c r="G108" s="29">
        <f>VLOOKUP(A108,'SVS Adjustment'!$B$3:$E$451,4,FALSE)</f>
        <v>0</v>
      </c>
      <c r="H108" s="29">
        <f t="shared" si="9"/>
        <v>1574521</v>
      </c>
      <c r="I108" s="87">
        <f>'Demand Calcs'!$B$11</f>
        <v>0.85719967561141985</v>
      </c>
      <c r="J108" s="29">
        <f t="shared" si="10"/>
        <v>1349678.8904433683</v>
      </c>
      <c r="K108" s="68">
        <f>IFERROR(VLOOKUP($A108,'NECA 5 year Projections'!$A:$C,3,FALSE),0)</f>
        <v>1242805.77296043</v>
      </c>
      <c r="L108" s="68">
        <f t="shared" si="11"/>
        <v>1242805.77296043</v>
      </c>
      <c r="M108" s="29">
        <f t="shared" si="12"/>
        <v>1349678.8904433683</v>
      </c>
      <c r="N108" s="29">
        <f>VLOOKUP($A108,'CAF BLS Adjustment'!$B106:$I552,8,FALSE)</f>
        <v>90558</v>
      </c>
      <c r="O108" s="34">
        <f t="shared" si="13"/>
        <v>77626.288224018965</v>
      </c>
      <c r="P108" s="60">
        <f t="shared" si="14"/>
        <v>1427305.1786673872</v>
      </c>
      <c r="Q108" s="60">
        <f t="shared" si="15"/>
        <v>1117113.7608525853</v>
      </c>
      <c r="R108" s="60">
        <f t="shared" si="16"/>
        <v>232565.12959078309</v>
      </c>
      <c r="S108" s="60">
        <f t="shared" si="17"/>
        <v>0</v>
      </c>
    </row>
    <row r="109" spans="1:19" ht="14.45" customHeight="1">
      <c r="A109" s="48">
        <v>270438</v>
      </c>
      <c r="B109" s="47" t="s">
        <v>124</v>
      </c>
      <c r="C109" s="24" t="s">
        <v>118</v>
      </c>
      <c r="D109" s="85" t="s">
        <v>495</v>
      </c>
      <c r="E109" s="34">
        <f>VLOOKUP($A109,'CAF BLS Adjustment'!$B:$H,7,FALSE)</f>
        <v>501667</v>
      </c>
      <c r="F109" s="5">
        <f>SUMIFS('HCLS Adjustment'!$F:$F,'HCLS Adjustment'!$B:$B,Main!$A109)</f>
        <v>208572</v>
      </c>
      <c r="G109" s="29">
        <f>VLOOKUP(A109,'SVS Adjustment'!$B$3:$E$451,4,FALSE)</f>
        <v>0</v>
      </c>
      <c r="H109" s="29">
        <f t="shared" si="9"/>
        <v>710239</v>
      </c>
      <c r="I109" s="87">
        <f>'Demand Calcs'!$B$11</f>
        <v>0.85719967561141985</v>
      </c>
      <c r="J109" s="29">
        <f t="shared" si="10"/>
        <v>608816.64040657924</v>
      </c>
      <c r="K109" s="68">
        <f>IFERROR(VLOOKUP($A109,'NECA 5 year Projections'!$A:$C,3,FALSE),0)</f>
        <v>624393.98774622497</v>
      </c>
      <c r="L109" s="68">
        <f t="shared" si="11"/>
        <v>624393.98774622497</v>
      </c>
      <c r="M109" s="29">
        <f t="shared" si="12"/>
        <v>624393.98774622497</v>
      </c>
      <c r="N109" s="29">
        <f>VLOOKUP($A109,'CAF BLS Adjustment'!$B107:$I553,8,FALSE)</f>
        <v>25188</v>
      </c>
      <c r="O109" s="34">
        <f t="shared" si="13"/>
        <v>21591.145429300443</v>
      </c>
      <c r="P109" s="60">
        <f t="shared" si="14"/>
        <v>645985.13317552547</v>
      </c>
      <c r="Q109" s="60">
        <f t="shared" si="15"/>
        <v>441031.62266601168</v>
      </c>
      <c r="R109" s="60">
        <f t="shared" si="16"/>
        <v>183362.36508021335</v>
      </c>
      <c r="S109" s="60">
        <f t="shared" si="17"/>
        <v>0</v>
      </c>
    </row>
    <row r="110" spans="1:19" ht="14.45" customHeight="1">
      <c r="A110" s="48">
        <v>270441</v>
      </c>
      <c r="B110" s="47" t="s">
        <v>125</v>
      </c>
      <c r="C110" s="24" t="s">
        <v>118</v>
      </c>
      <c r="D110" s="85" t="s">
        <v>495</v>
      </c>
      <c r="E110" s="34">
        <f>VLOOKUP($A110,'CAF BLS Adjustment'!$B:$H,7,FALSE)</f>
        <v>1438935</v>
      </c>
      <c r="F110" s="5">
        <f>SUMIFS('HCLS Adjustment'!$F:$F,'HCLS Adjustment'!$B:$B,Main!$A110)</f>
        <v>656508</v>
      </c>
      <c r="G110" s="29">
        <f>VLOOKUP(A110,'SVS Adjustment'!$B$3:$E$451,4,FALSE)</f>
        <v>0</v>
      </c>
      <c r="H110" s="29">
        <f t="shared" si="9"/>
        <v>2095443</v>
      </c>
      <c r="I110" s="87">
        <f>'Demand Calcs'!$B$11</f>
        <v>0.85719967561141985</v>
      </c>
      <c r="J110" s="29">
        <f t="shared" si="10"/>
        <v>1796213.0598622204</v>
      </c>
      <c r="K110" s="68">
        <f>IFERROR(VLOOKUP($A110,'NECA 5 year Projections'!$A:$C,3,FALSE),0)</f>
        <v>1184310.6037514701</v>
      </c>
      <c r="L110" s="68">
        <f t="shared" si="11"/>
        <v>1184310.6037514701</v>
      </c>
      <c r="M110" s="29">
        <f t="shared" si="12"/>
        <v>1796213.0598622204</v>
      </c>
      <c r="N110" s="29">
        <f>VLOOKUP($A110,'CAF BLS Adjustment'!$B108:$I554,8,FALSE)</f>
        <v>84192</v>
      </c>
      <c r="O110" s="34">
        <f t="shared" si="13"/>
        <v>72169.355089076664</v>
      </c>
      <c r="P110" s="60">
        <f t="shared" si="14"/>
        <v>1868382.414951297</v>
      </c>
      <c r="Q110" s="60">
        <f t="shared" si="15"/>
        <v>1233454.6152259184</v>
      </c>
      <c r="R110" s="60">
        <f t="shared" si="16"/>
        <v>562758.44463630207</v>
      </c>
      <c r="S110" s="60">
        <f t="shared" si="17"/>
        <v>0</v>
      </c>
    </row>
    <row r="111" spans="1:19" ht="14.45" customHeight="1">
      <c r="A111" s="48">
        <v>280457</v>
      </c>
      <c r="B111" s="47" t="s">
        <v>127</v>
      </c>
      <c r="C111" s="24" t="s">
        <v>126</v>
      </c>
      <c r="D111" s="85" t="s">
        <v>495</v>
      </c>
      <c r="E111" s="34">
        <f>VLOOKUP($A111,'CAF BLS Adjustment'!$B:$H,7,FALSE)</f>
        <v>0</v>
      </c>
      <c r="F111" s="5">
        <f>SUMIFS('HCLS Adjustment'!$F:$F,'HCLS Adjustment'!$B:$B,Main!$A111)</f>
        <v>0</v>
      </c>
      <c r="G111" s="29">
        <f>VLOOKUP(A111,'SVS Adjustment'!$B$3:$E$451,4,FALSE)</f>
        <v>0</v>
      </c>
      <c r="H111" s="29">
        <f t="shared" si="9"/>
        <v>0</v>
      </c>
      <c r="I111" s="87">
        <f>'Demand Calcs'!$B$11</f>
        <v>0.85719967561141985</v>
      </c>
      <c r="J111" s="29">
        <f t="shared" si="10"/>
        <v>0</v>
      </c>
      <c r="K111" s="68">
        <f>IFERROR(VLOOKUP($A111,'NECA 5 year Projections'!$A:$C,3,FALSE),0)</f>
        <v>0</v>
      </c>
      <c r="L111" s="68">
        <f t="shared" si="11"/>
        <v>0</v>
      </c>
      <c r="M111" s="29">
        <f t="shared" si="12"/>
        <v>0</v>
      </c>
      <c r="N111" s="29">
        <f>VLOOKUP($A111,'CAF BLS Adjustment'!$B110:$I556,8,FALSE)</f>
        <v>-111204</v>
      </c>
      <c r="O111" s="34">
        <f t="shared" si="13"/>
        <v>-111204</v>
      </c>
      <c r="P111" s="60">
        <f t="shared" si="14"/>
        <v>-111204</v>
      </c>
      <c r="Q111" s="60">
        <f t="shared" si="15"/>
        <v>0</v>
      </c>
      <c r="R111" s="60">
        <f t="shared" si="16"/>
        <v>0</v>
      </c>
      <c r="S111" s="60">
        <f t="shared" si="17"/>
        <v>0</v>
      </c>
    </row>
    <row r="112" spans="1:19" ht="14.45" customHeight="1">
      <c r="A112" s="48">
        <v>280461</v>
      </c>
      <c r="B112" s="47" t="s">
        <v>128</v>
      </c>
      <c r="C112" s="24" t="s">
        <v>126</v>
      </c>
      <c r="D112" s="85" t="s">
        <v>495</v>
      </c>
      <c r="E112" s="34">
        <f>VLOOKUP($A112,'CAF BLS Adjustment'!$B:$H,7,FALSE)</f>
        <v>394376</v>
      </c>
      <c r="F112" s="5">
        <f>SUMIFS('HCLS Adjustment'!$F:$F,'HCLS Adjustment'!$B:$B,Main!$A112)</f>
        <v>395796</v>
      </c>
      <c r="G112" s="29">
        <f>VLOOKUP(A112,'SVS Adjustment'!$B$3:$E$451,4,FALSE)</f>
        <v>0</v>
      </c>
      <c r="H112" s="29">
        <f t="shared" si="9"/>
        <v>790172</v>
      </c>
      <c r="I112" s="87">
        <f>'Demand Calcs'!$B$11</f>
        <v>0.85719967561141985</v>
      </c>
      <c r="J112" s="29">
        <f t="shared" si="10"/>
        <v>677335.18207722681</v>
      </c>
      <c r="K112" s="68">
        <f>IFERROR(VLOOKUP($A112,'NECA 5 year Projections'!$A:$C,3,FALSE),0)</f>
        <v>507885.47532138502</v>
      </c>
      <c r="L112" s="68">
        <f t="shared" si="11"/>
        <v>507885.47532138502</v>
      </c>
      <c r="M112" s="29">
        <f t="shared" si="12"/>
        <v>677335.18207722681</v>
      </c>
      <c r="N112" s="29">
        <f>VLOOKUP($A112,'CAF BLS Adjustment'!$B110:$I557,8,FALSE)</f>
        <v>7422</v>
      </c>
      <c r="O112" s="34">
        <f t="shared" si="13"/>
        <v>6362.1359923879581</v>
      </c>
      <c r="P112" s="60">
        <f t="shared" si="14"/>
        <v>683697.31806961482</v>
      </c>
      <c r="Q112" s="60">
        <f t="shared" si="15"/>
        <v>338058.97926892934</v>
      </c>
      <c r="R112" s="60">
        <f t="shared" si="16"/>
        <v>339276.20280829747</v>
      </c>
      <c r="S112" s="60">
        <f t="shared" si="17"/>
        <v>0</v>
      </c>
    </row>
    <row r="113" spans="1:19" ht="14.45" customHeight="1">
      <c r="A113" s="48">
        <v>280466</v>
      </c>
      <c r="B113" s="47" t="s">
        <v>129</v>
      </c>
      <c r="C113" s="24" t="s">
        <v>126</v>
      </c>
      <c r="D113" s="85" t="s">
        <v>495</v>
      </c>
      <c r="E113" s="34">
        <f>VLOOKUP($A113,'CAF BLS Adjustment'!$B:$H,7,FALSE)</f>
        <v>926187</v>
      </c>
      <c r="F113" s="5">
        <f>SUMIFS('HCLS Adjustment'!$F:$F,'HCLS Adjustment'!$B:$B,Main!$A113)</f>
        <v>333672</v>
      </c>
      <c r="G113" s="29">
        <f>VLOOKUP(A113,'SVS Adjustment'!$B$3:$E$451,4,FALSE)</f>
        <v>0</v>
      </c>
      <c r="H113" s="29">
        <f t="shared" si="9"/>
        <v>1259859</v>
      </c>
      <c r="I113" s="87">
        <f>'Demand Calcs'!$B$11</f>
        <v>0.85719967561141985</v>
      </c>
      <c r="J113" s="29">
        <f t="shared" si="10"/>
        <v>1079950.7261161278</v>
      </c>
      <c r="K113" s="68">
        <f>IFERROR(VLOOKUP($A113,'NECA 5 year Projections'!$A:$C,3,FALSE),0)</f>
        <v>564453.57900609006</v>
      </c>
      <c r="L113" s="68">
        <f t="shared" si="11"/>
        <v>564453.57900609006</v>
      </c>
      <c r="M113" s="29">
        <f t="shared" si="12"/>
        <v>1079950.7261161278</v>
      </c>
      <c r="N113" s="29">
        <f>VLOOKUP($A113,'CAF BLS Adjustment'!$B111:$I558,8,FALSE)</f>
        <v>152046</v>
      </c>
      <c r="O113" s="34">
        <f t="shared" ref="O113:O166" si="18">IF(N113&lt;0,N113,N113*I113)</f>
        <v>130333.78187801395</v>
      </c>
      <c r="P113" s="60">
        <f t="shared" si="14"/>
        <v>1210284.5079941417</v>
      </c>
      <c r="Q113" s="60">
        <f t="shared" si="15"/>
        <v>793927.19595551421</v>
      </c>
      <c r="R113" s="60">
        <f t="shared" si="16"/>
        <v>286023.53016061371</v>
      </c>
      <c r="S113" s="60">
        <f t="shared" si="17"/>
        <v>0</v>
      </c>
    </row>
    <row r="114" spans="1:19" ht="14.45" customHeight="1">
      <c r="A114" s="48">
        <v>290280</v>
      </c>
      <c r="B114" s="47" t="s">
        <v>132</v>
      </c>
      <c r="C114" s="24" t="s">
        <v>131</v>
      </c>
      <c r="D114" s="85" t="s">
        <v>495</v>
      </c>
      <c r="E114" s="34">
        <f>VLOOKUP($A114,'CAF BLS Adjustment'!$B:$H,7,FALSE)</f>
        <v>2384837</v>
      </c>
      <c r="F114" s="5">
        <f>SUMIFS('HCLS Adjustment'!$F:$F,'HCLS Adjustment'!$B:$B,Main!$A114)</f>
        <v>0</v>
      </c>
      <c r="G114" s="29">
        <f>VLOOKUP(A114,'SVS Adjustment'!$B$3:$E$451,4,FALSE)</f>
        <v>0</v>
      </c>
      <c r="H114" s="29">
        <f t="shared" ref="H114:H167" si="19">SUM(E114:G114)</f>
        <v>2384837</v>
      </c>
      <c r="I114" s="87">
        <f>'Demand Calcs'!$B$11</f>
        <v>0.85719967561141985</v>
      </c>
      <c r="J114" s="29">
        <f t="shared" ref="J114:J167" si="20">I114*H114</f>
        <v>2044281.5027861118</v>
      </c>
      <c r="K114" s="68">
        <f>IFERROR(VLOOKUP($A114,'NECA 5 year Projections'!$A:$C,3,FALSE),0)</f>
        <v>848941.863570277</v>
      </c>
      <c r="L114" s="68">
        <f t="shared" ref="L114:L167" si="21">MIN(H114,K114)</f>
        <v>848941.863570277</v>
      </c>
      <c r="M114" s="29">
        <f t="shared" ref="M114:M167" si="22">MAX(J114,L114)</f>
        <v>2044281.5027861118</v>
      </c>
      <c r="N114" s="29">
        <f>VLOOKUP($A114,'CAF BLS Adjustment'!$B112:$I559,8,FALSE)</f>
        <v>-31212</v>
      </c>
      <c r="O114" s="34">
        <f t="shared" si="18"/>
        <v>-31212</v>
      </c>
      <c r="P114" s="60">
        <f t="shared" ref="P114:P167" si="23">O114+M114</f>
        <v>2013069.5027861118</v>
      </c>
      <c r="Q114" s="60">
        <f t="shared" ref="Q114:Q167" si="24">IFERROR((E114/H114)*$M114,0)</f>
        <v>2044281.5027861118</v>
      </c>
      <c r="R114" s="60">
        <f t="shared" ref="R114:R167" si="25">IFERROR((F114/$H114)*$M114,0)</f>
        <v>0</v>
      </c>
      <c r="S114" s="60">
        <f t="shared" ref="S114:S167" si="26">IFERROR((G114/$H114)*$M114,0)</f>
        <v>0</v>
      </c>
    </row>
    <row r="115" spans="1:19" ht="14.45" customHeight="1">
      <c r="A115" s="48">
        <v>290553</v>
      </c>
      <c r="B115" s="47" t="s">
        <v>133</v>
      </c>
      <c r="C115" s="24" t="s">
        <v>131</v>
      </c>
      <c r="D115" s="85" t="s">
        <v>495</v>
      </c>
      <c r="E115" s="34">
        <f>VLOOKUP($A115,'CAF BLS Adjustment'!$B:$H,7,FALSE)</f>
        <v>8886446</v>
      </c>
      <c r="F115" s="5">
        <f>SUMIFS('HCLS Adjustment'!$F:$F,'HCLS Adjustment'!$B:$B,Main!$A115)</f>
        <v>1555836</v>
      </c>
      <c r="G115" s="29">
        <f>VLOOKUP(A115,'SVS Adjustment'!$B$3:$E$451,4,FALSE)</f>
        <v>0</v>
      </c>
      <c r="H115" s="29">
        <f t="shared" si="19"/>
        <v>10442282</v>
      </c>
      <c r="I115" s="87">
        <f>'Demand Calcs'!$B$11</f>
        <v>0.85719967561141985</v>
      </c>
      <c r="J115" s="29">
        <f t="shared" si="20"/>
        <v>8951120.7430429682</v>
      </c>
      <c r="K115" s="68">
        <f>IFERROR(VLOOKUP($A115,'NECA 5 year Projections'!$A:$C,3,FALSE),0)</f>
        <v>4982044.9488904001</v>
      </c>
      <c r="L115" s="68">
        <f t="shared" si="21"/>
        <v>4982044.9488904001</v>
      </c>
      <c r="M115" s="29">
        <f t="shared" si="22"/>
        <v>8951120.7430429682</v>
      </c>
      <c r="N115" s="29">
        <f>VLOOKUP($A115,'CAF BLS Adjustment'!$B113:$I560,8,FALSE)</f>
        <v>164652</v>
      </c>
      <c r="O115" s="34">
        <f t="shared" si="18"/>
        <v>141139.64098877151</v>
      </c>
      <c r="P115" s="60">
        <f t="shared" si="23"/>
        <v>9092260.3840317391</v>
      </c>
      <c r="Q115" s="60">
        <f t="shared" si="24"/>
        <v>7617458.628538399</v>
      </c>
      <c r="R115" s="60">
        <f t="shared" si="25"/>
        <v>1333662.114504569</v>
      </c>
      <c r="S115" s="60">
        <f t="shared" si="26"/>
        <v>0</v>
      </c>
    </row>
    <row r="116" spans="1:19" ht="14.45" customHeight="1">
      <c r="A116" s="48">
        <v>290554</v>
      </c>
      <c r="B116" s="47" t="s">
        <v>134</v>
      </c>
      <c r="C116" s="24" t="s">
        <v>131</v>
      </c>
      <c r="D116" s="85" t="s">
        <v>495</v>
      </c>
      <c r="E116" s="34">
        <f>VLOOKUP($A116,'CAF BLS Adjustment'!$B:$H,7,FALSE)</f>
        <v>4531770</v>
      </c>
      <c r="F116" s="5">
        <f>SUMIFS('HCLS Adjustment'!$F:$F,'HCLS Adjustment'!$B:$B,Main!$A116)</f>
        <v>532764</v>
      </c>
      <c r="G116" s="29">
        <f>VLOOKUP(A116,'SVS Adjustment'!$B$3:$E$451,4,FALSE)</f>
        <v>0</v>
      </c>
      <c r="H116" s="29">
        <f t="shared" si="19"/>
        <v>5064534</v>
      </c>
      <c r="I116" s="87">
        <f>'Demand Calcs'!$B$11</f>
        <v>0.85719967561141985</v>
      </c>
      <c r="J116" s="29">
        <f t="shared" si="20"/>
        <v>4341316.9019230064</v>
      </c>
      <c r="K116" s="68">
        <f>IFERROR(VLOOKUP($A116,'NECA 5 year Projections'!$A:$C,3,FALSE),0)</f>
        <v>2347657.7449936499</v>
      </c>
      <c r="L116" s="68">
        <f t="shared" si="21"/>
        <v>2347657.7449936499</v>
      </c>
      <c r="M116" s="29">
        <f t="shared" si="22"/>
        <v>4341316.9019230064</v>
      </c>
      <c r="N116" s="29">
        <f>VLOOKUP($A116,'CAF BLS Adjustment'!$B114:$I561,8,FALSE)</f>
        <v>126342</v>
      </c>
      <c r="O116" s="34">
        <f t="shared" si="18"/>
        <v>108300.32141609801</v>
      </c>
      <c r="P116" s="60">
        <f t="shared" si="23"/>
        <v>4449617.2233391041</v>
      </c>
      <c r="Q116" s="60">
        <f t="shared" si="24"/>
        <v>3884631.7739455639</v>
      </c>
      <c r="R116" s="60">
        <f t="shared" si="25"/>
        <v>456685.12797744246</v>
      </c>
      <c r="S116" s="60">
        <f t="shared" si="26"/>
        <v>0</v>
      </c>
    </row>
    <row r="117" spans="1:19" ht="14.45" customHeight="1">
      <c r="A117" s="48">
        <v>290570</v>
      </c>
      <c r="B117" s="47" t="s">
        <v>135</v>
      </c>
      <c r="C117" s="24" t="s">
        <v>131</v>
      </c>
      <c r="D117" s="85" t="s">
        <v>495</v>
      </c>
      <c r="E117" s="34">
        <f>VLOOKUP($A117,'CAF BLS Adjustment'!$B:$H,7,FALSE)</f>
        <v>2019293</v>
      </c>
      <c r="F117" s="5">
        <f>SUMIFS('HCLS Adjustment'!$F:$F,'HCLS Adjustment'!$B:$B,Main!$A117)</f>
        <v>316644</v>
      </c>
      <c r="G117" s="29">
        <f>VLOOKUP(A117,'SVS Adjustment'!$B$3:$E$451,4,FALSE)</f>
        <v>0</v>
      </c>
      <c r="H117" s="29">
        <f t="shared" si="19"/>
        <v>2335937</v>
      </c>
      <c r="I117" s="87">
        <f>'Demand Calcs'!$B$11</f>
        <v>0.85719967561141985</v>
      </c>
      <c r="J117" s="29">
        <f t="shared" si="20"/>
        <v>2002364.4386487133</v>
      </c>
      <c r="K117" s="68">
        <f>IFERROR(VLOOKUP($A117,'NECA 5 year Projections'!$A:$C,3,FALSE),0)</f>
        <v>1108760.24132438</v>
      </c>
      <c r="L117" s="68">
        <f t="shared" si="21"/>
        <v>1108760.24132438</v>
      </c>
      <c r="M117" s="29">
        <f t="shared" si="22"/>
        <v>2002364.4386487133</v>
      </c>
      <c r="N117" s="29">
        <f>VLOOKUP($A117,'CAF BLS Adjustment'!$B116:$I563,8,FALSE)</f>
        <v>7710</v>
      </c>
      <c r="O117" s="34">
        <f t="shared" si="18"/>
        <v>6609.0094989640475</v>
      </c>
      <c r="P117" s="60">
        <f t="shared" si="23"/>
        <v>2008973.4481476774</v>
      </c>
      <c r="Q117" s="60">
        <f t="shared" si="24"/>
        <v>1730937.3045644111</v>
      </c>
      <c r="R117" s="60">
        <f t="shared" si="25"/>
        <v>271427.13408430241</v>
      </c>
      <c r="S117" s="60">
        <f t="shared" si="26"/>
        <v>0</v>
      </c>
    </row>
    <row r="118" spans="1:19" ht="14.45" customHeight="1">
      <c r="A118" s="48">
        <v>290573</v>
      </c>
      <c r="B118" s="47" t="s">
        <v>136</v>
      </c>
      <c r="C118" s="24" t="s">
        <v>131</v>
      </c>
      <c r="D118" s="85" t="s">
        <v>495</v>
      </c>
      <c r="E118" s="34">
        <f>VLOOKUP($A118,'CAF BLS Adjustment'!$B:$H,7,FALSE)</f>
        <v>7371735</v>
      </c>
      <c r="F118" s="5">
        <f>SUMIFS('HCLS Adjustment'!$F:$F,'HCLS Adjustment'!$B:$B,Main!$A118)</f>
        <v>2799072</v>
      </c>
      <c r="G118" s="29">
        <f>VLOOKUP(A118,'SVS Adjustment'!$B$3:$E$451,4,FALSE)</f>
        <v>0</v>
      </c>
      <c r="H118" s="29">
        <f t="shared" si="19"/>
        <v>10170807</v>
      </c>
      <c r="I118" s="87">
        <f>'Demand Calcs'!$B$11</f>
        <v>0.85719967561141985</v>
      </c>
      <c r="J118" s="29">
        <f t="shared" si="20"/>
        <v>8718412.4611063581</v>
      </c>
      <c r="K118" s="68">
        <f>IFERROR(VLOOKUP($A118,'NECA 5 year Projections'!$A:$C,3,FALSE),0)</f>
        <v>5985173.3867165102</v>
      </c>
      <c r="L118" s="68">
        <f t="shared" si="21"/>
        <v>5985173.3867165102</v>
      </c>
      <c r="M118" s="29">
        <f t="shared" si="22"/>
        <v>8718412.4611063581</v>
      </c>
      <c r="N118" s="29">
        <f>VLOOKUP($A118,'CAF BLS Adjustment'!$B117:$I565,8,FALSE)</f>
        <v>-68850</v>
      </c>
      <c r="O118" s="34">
        <f t="shared" si="18"/>
        <v>-68850</v>
      </c>
      <c r="P118" s="60">
        <f t="shared" si="23"/>
        <v>8649562.4611063581</v>
      </c>
      <c r="Q118" s="60">
        <f t="shared" si="24"/>
        <v>6319048.8506933497</v>
      </c>
      <c r="R118" s="60">
        <f t="shared" si="25"/>
        <v>2399363.6104130079</v>
      </c>
      <c r="S118" s="60">
        <f t="shared" si="26"/>
        <v>0</v>
      </c>
    </row>
    <row r="119" spans="1:19" ht="14.45" customHeight="1">
      <c r="A119" s="48">
        <v>290579</v>
      </c>
      <c r="B119" s="47" t="s">
        <v>137</v>
      </c>
      <c r="C119" s="24" t="s">
        <v>131</v>
      </c>
      <c r="D119" s="85" t="s">
        <v>495</v>
      </c>
      <c r="E119" s="34">
        <f>VLOOKUP($A119,'CAF BLS Adjustment'!$B:$H,7,FALSE)</f>
        <v>12698349</v>
      </c>
      <c r="F119" s="5">
        <f>SUMIFS('HCLS Adjustment'!$F:$F,'HCLS Adjustment'!$B:$B,Main!$A119)</f>
        <v>2678532</v>
      </c>
      <c r="G119" s="29">
        <f>VLOOKUP(A119,'SVS Adjustment'!$B$3:$E$451,4,FALSE)</f>
        <v>0</v>
      </c>
      <c r="H119" s="29">
        <f t="shared" si="19"/>
        <v>15376881</v>
      </c>
      <c r="I119" s="87">
        <f>'Demand Calcs'!$B$11</f>
        <v>0.85719967561141985</v>
      </c>
      <c r="J119" s="29">
        <f t="shared" si="20"/>
        <v>13181057.405115405</v>
      </c>
      <c r="K119" s="68">
        <f>IFERROR(VLOOKUP($A119,'NECA 5 year Projections'!$A:$C,3,FALSE),0)</f>
        <v>7434758.2357205404</v>
      </c>
      <c r="L119" s="68">
        <f t="shared" si="21"/>
        <v>7434758.2357205404</v>
      </c>
      <c r="M119" s="29">
        <f t="shared" si="22"/>
        <v>13181057.405115405</v>
      </c>
      <c r="N119" s="29">
        <f>VLOOKUP($A119,'CAF BLS Adjustment'!$B117:$I566,8,FALSE)</f>
        <v>-519528</v>
      </c>
      <c r="O119" s="34">
        <f t="shared" si="18"/>
        <v>-519528</v>
      </c>
      <c r="P119" s="60">
        <f t="shared" si="23"/>
        <v>12661529.405115405</v>
      </c>
      <c r="Q119" s="60">
        <f t="shared" si="24"/>
        <v>10885020.643600596</v>
      </c>
      <c r="R119" s="60">
        <f t="shared" si="25"/>
        <v>2296036.7615148076</v>
      </c>
      <c r="S119" s="60">
        <f t="shared" si="26"/>
        <v>0</v>
      </c>
    </row>
    <row r="120" spans="1:19" ht="14.45" customHeight="1">
      <c r="A120" s="48">
        <v>290581</v>
      </c>
      <c r="B120" s="47" t="s">
        <v>138</v>
      </c>
      <c r="C120" s="24" t="s">
        <v>131</v>
      </c>
      <c r="D120" s="85" t="s">
        <v>495</v>
      </c>
      <c r="E120" s="34">
        <f>VLOOKUP($A120,'CAF BLS Adjustment'!$B:$H,7,FALSE)</f>
        <v>4306897</v>
      </c>
      <c r="F120" s="5">
        <f>SUMIFS('HCLS Adjustment'!$F:$F,'HCLS Adjustment'!$B:$B,Main!$A120)</f>
        <v>815544</v>
      </c>
      <c r="G120" s="29">
        <f>VLOOKUP(A120,'SVS Adjustment'!$B$3:$E$451,4,FALSE)</f>
        <v>0</v>
      </c>
      <c r="H120" s="29">
        <f t="shared" si="19"/>
        <v>5122441</v>
      </c>
      <c r="I120" s="87">
        <f>'Demand Calcs'!$B$11</f>
        <v>0.85719967561141985</v>
      </c>
      <c r="J120" s="29">
        <f t="shared" si="20"/>
        <v>4390954.7635386372</v>
      </c>
      <c r="K120" s="68">
        <f>IFERROR(VLOOKUP($A120,'NECA 5 year Projections'!$A:$C,3,FALSE),0)</f>
        <v>2718991.56108109</v>
      </c>
      <c r="L120" s="68">
        <f t="shared" si="21"/>
        <v>2718991.56108109</v>
      </c>
      <c r="M120" s="29">
        <f t="shared" si="22"/>
        <v>4390954.7635386372</v>
      </c>
      <c r="N120" s="29">
        <f>VLOOKUP($A120,'CAF BLS Adjustment'!$B118:$I567,8,FALSE)</f>
        <v>648246</v>
      </c>
      <c r="O120" s="34">
        <f t="shared" si="18"/>
        <v>555676.26091640047</v>
      </c>
      <c r="P120" s="60">
        <f t="shared" si="23"/>
        <v>4946631.0244550379</v>
      </c>
      <c r="Q120" s="60">
        <f t="shared" si="24"/>
        <v>3691870.7112917975</v>
      </c>
      <c r="R120" s="60">
        <f t="shared" si="25"/>
        <v>699084.05224683986</v>
      </c>
      <c r="S120" s="60">
        <f t="shared" si="26"/>
        <v>0</v>
      </c>
    </row>
    <row r="121" spans="1:19" ht="14.45" customHeight="1">
      <c r="A121" s="48">
        <v>290598</v>
      </c>
      <c r="B121" s="47" t="s">
        <v>139</v>
      </c>
      <c r="C121" s="24" t="s">
        <v>131</v>
      </c>
      <c r="D121" s="85" t="s">
        <v>495</v>
      </c>
      <c r="E121" s="34">
        <f>VLOOKUP($A121,'CAF BLS Adjustment'!$B:$H,7,FALSE)</f>
        <v>921151</v>
      </c>
      <c r="F121" s="5">
        <f>SUMIFS('HCLS Adjustment'!$F:$F,'HCLS Adjustment'!$B:$B,Main!$A121)</f>
        <v>196956</v>
      </c>
      <c r="G121" s="29">
        <f>VLOOKUP(A121,'SVS Adjustment'!$B$3:$E$451,4,FALSE)</f>
        <v>0</v>
      </c>
      <c r="H121" s="29">
        <f t="shared" si="19"/>
        <v>1118107</v>
      </c>
      <c r="I121" s="87">
        <f>'Demand Calcs'!$B$11</f>
        <v>0.85719967561141985</v>
      </c>
      <c r="J121" s="29">
        <f t="shared" si="20"/>
        <v>958440.95769885776</v>
      </c>
      <c r="K121" s="68">
        <f>IFERROR(VLOOKUP($A121,'NECA 5 year Projections'!$A:$C,3,FALSE),0)</f>
        <v>443523.82431538601</v>
      </c>
      <c r="L121" s="68">
        <f t="shared" si="21"/>
        <v>443523.82431538601</v>
      </c>
      <c r="M121" s="29">
        <f t="shared" si="22"/>
        <v>958440.95769885776</v>
      </c>
      <c r="N121" s="29">
        <f>VLOOKUP($A121,'CAF BLS Adjustment'!$B119:$I568,8,FALSE)</f>
        <v>-84378</v>
      </c>
      <c r="O121" s="34">
        <f t="shared" si="18"/>
        <v>-84378</v>
      </c>
      <c r="P121" s="60">
        <f t="shared" si="23"/>
        <v>874062.95769885776</v>
      </c>
      <c r="Q121" s="60">
        <f t="shared" si="24"/>
        <v>789610.33838913497</v>
      </c>
      <c r="R121" s="60">
        <f t="shared" si="25"/>
        <v>168830.6193097228</v>
      </c>
      <c r="S121" s="60">
        <f t="shared" si="26"/>
        <v>0</v>
      </c>
    </row>
    <row r="122" spans="1:19" ht="14.45" customHeight="1">
      <c r="A122" s="48">
        <v>300586</v>
      </c>
      <c r="B122" s="47" t="s">
        <v>141</v>
      </c>
      <c r="C122" s="24" t="s">
        <v>140</v>
      </c>
      <c r="D122" s="85" t="s">
        <v>495</v>
      </c>
      <c r="E122" s="34">
        <f>VLOOKUP($A122,'CAF BLS Adjustment'!$B:$H,7,FALSE)</f>
        <v>247022</v>
      </c>
      <c r="F122" s="5">
        <f>SUMIFS('HCLS Adjustment'!$F:$F,'HCLS Adjustment'!$B:$B,Main!$A122)</f>
        <v>0</v>
      </c>
      <c r="G122" s="29">
        <f>VLOOKUP(A122,'SVS Adjustment'!$B$3:$E$451,4,FALSE)</f>
        <v>0</v>
      </c>
      <c r="H122" s="29">
        <f t="shared" si="19"/>
        <v>247022</v>
      </c>
      <c r="I122" s="87">
        <f>'Demand Calcs'!$B$11</f>
        <v>0.85719967561141985</v>
      </c>
      <c r="J122" s="29">
        <f t="shared" si="20"/>
        <v>211747.17826888416</v>
      </c>
      <c r="K122" s="68">
        <f>IFERROR(VLOOKUP($A122,'NECA 5 year Projections'!$A:$C,3,FALSE),0)</f>
        <v>305567.564296567</v>
      </c>
      <c r="L122" s="68">
        <f t="shared" si="21"/>
        <v>247022</v>
      </c>
      <c r="M122" s="29">
        <f t="shared" si="22"/>
        <v>247022</v>
      </c>
      <c r="N122" s="29">
        <f>VLOOKUP($A122,'CAF BLS Adjustment'!$B120:$I569,8,FALSE)</f>
        <v>-45192</v>
      </c>
      <c r="O122" s="34">
        <f t="shared" si="18"/>
        <v>-45192</v>
      </c>
      <c r="P122" s="60">
        <f t="shared" si="23"/>
        <v>201830</v>
      </c>
      <c r="Q122" s="60">
        <f t="shared" si="24"/>
        <v>247022</v>
      </c>
      <c r="R122" s="60">
        <f t="shared" si="25"/>
        <v>0</v>
      </c>
      <c r="S122" s="60">
        <f t="shared" si="26"/>
        <v>0</v>
      </c>
    </row>
    <row r="123" spans="1:19" ht="14.45" customHeight="1">
      <c r="A123" s="48">
        <v>300588</v>
      </c>
      <c r="B123" s="47" t="s">
        <v>142</v>
      </c>
      <c r="C123" s="24" t="s">
        <v>140</v>
      </c>
      <c r="D123" s="85" t="s">
        <v>495</v>
      </c>
      <c r="E123" s="34">
        <f>VLOOKUP($A123,'CAF BLS Adjustment'!$B:$H,7,FALSE)</f>
        <v>440197</v>
      </c>
      <c r="F123" s="5">
        <f>SUMIFS('HCLS Adjustment'!$F:$F,'HCLS Adjustment'!$B:$B,Main!$A123)</f>
        <v>60648</v>
      </c>
      <c r="G123" s="29">
        <f>VLOOKUP(A123,'SVS Adjustment'!$B$3:$E$451,4,FALSE)</f>
        <v>0</v>
      </c>
      <c r="H123" s="29">
        <f t="shared" si="19"/>
        <v>500845</v>
      </c>
      <c r="I123" s="87">
        <f>'Demand Calcs'!$B$11</f>
        <v>0.85719967561141985</v>
      </c>
      <c r="J123" s="29">
        <f t="shared" si="20"/>
        <v>429324.17153160158</v>
      </c>
      <c r="K123" s="68">
        <f>IFERROR(VLOOKUP($A123,'NECA 5 year Projections'!$A:$C,3,FALSE),0)</f>
        <v>290762.97059977101</v>
      </c>
      <c r="L123" s="68">
        <f t="shared" si="21"/>
        <v>290762.97059977101</v>
      </c>
      <c r="M123" s="29">
        <f t="shared" si="22"/>
        <v>429324.17153160158</v>
      </c>
      <c r="N123" s="29">
        <f>VLOOKUP($A123,'CAF BLS Adjustment'!$B121:$I570,8,FALSE)</f>
        <v>-1896</v>
      </c>
      <c r="O123" s="34">
        <f t="shared" si="18"/>
        <v>-1896</v>
      </c>
      <c r="P123" s="60">
        <f t="shared" si="23"/>
        <v>427428.17153160158</v>
      </c>
      <c r="Q123" s="60">
        <f t="shared" si="24"/>
        <v>377336.72560512018</v>
      </c>
      <c r="R123" s="60">
        <f t="shared" si="25"/>
        <v>51987.445926481385</v>
      </c>
      <c r="S123" s="60">
        <f t="shared" si="26"/>
        <v>0</v>
      </c>
    </row>
    <row r="124" spans="1:19" ht="14.45" customHeight="1">
      <c r="A124" s="48">
        <v>300589</v>
      </c>
      <c r="B124" s="47" t="s">
        <v>143</v>
      </c>
      <c r="C124" s="24" t="s">
        <v>140</v>
      </c>
      <c r="D124" s="85" t="s">
        <v>495</v>
      </c>
      <c r="E124" s="34">
        <f>VLOOKUP($A124,'CAF BLS Adjustment'!$B:$H,7,FALSE)</f>
        <v>364084</v>
      </c>
      <c r="F124" s="5">
        <f>SUMIFS('HCLS Adjustment'!$F:$F,'HCLS Adjustment'!$B:$B,Main!$A124)</f>
        <v>68244</v>
      </c>
      <c r="G124" s="29">
        <f>VLOOKUP(A124,'SVS Adjustment'!$B$3:$E$451,4,FALSE)</f>
        <v>0</v>
      </c>
      <c r="H124" s="29">
        <f t="shared" si="19"/>
        <v>432328</v>
      </c>
      <c r="I124" s="87">
        <f>'Demand Calcs'!$B$11</f>
        <v>0.85719967561141985</v>
      </c>
      <c r="J124" s="29">
        <f t="shared" si="20"/>
        <v>370591.4213577339</v>
      </c>
      <c r="K124" s="68">
        <f>IFERROR(VLOOKUP($A124,'NECA 5 year Projections'!$A:$C,3,FALSE),0)</f>
        <v>280385.460411412</v>
      </c>
      <c r="L124" s="68">
        <f t="shared" si="21"/>
        <v>280385.460411412</v>
      </c>
      <c r="M124" s="29">
        <f t="shared" si="22"/>
        <v>370591.4213577339</v>
      </c>
      <c r="N124" s="29">
        <f>VLOOKUP($A124,'CAF BLS Adjustment'!$B122:$I571,8,FALSE)</f>
        <v>-8370</v>
      </c>
      <c r="O124" s="34">
        <f t="shared" si="18"/>
        <v>-8370</v>
      </c>
      <c r="P124" s="60">
        <f t="shared" si="23"/>
        <v>362221.4213577339</v>
      </c>
      <c r="Q124" s="60">
        <f t="shared" si="24"/>
        <v>312092.68669530813</v>
      </c>
      <c r="R124" s="60">
        <f t="shared" si="25"/>
        <v>58498.734662425733</v>
      </c>
      <c r="S124" s="60">
        <f t="shared" si="26"/>
        <v>0</v>
      </c>
    </row>
    <row r="125" spans="1:19" ht="14.45" customHeight="1">
      <c r="A125" s="48">
        <v>300590</v>
      </c>
      <c r="B125" s="47" t="s">
        <v>144</v>
      </c>
      <c r="C125" s="24" t="s">
        <v>140</v>
      </c>
      <c r="D125" s="85" t="s">
        <v>495</v>
      </c>
      <c r="E125" s="34">
        <f>VLOOKUP($A125,'CAF BLS Adjustment'!$B:$H,7,FALSE)</f>
        <v>387362</v>
      </c>
      <c r="F125" s="5">
        <f>SUMIFS('HCLS Adjustment'!$F:$F,'HCLS Adjustment'!$B:$B,Main!$A125)</f>
        <v>207984</v>
      </c>
      <c r="G125" s="29">
        <f>VLOOKUP(A125,'SVS Adjustment'!$B$3:$E$451,4,FALSE)</f>
        <v>0</v>
      </c>
      <c r="H125" s="29">
        <f t="shared" si="19"/>
        <v>595346</v>
      </c>
      <c r="I125" s="87">
        <f>'Demand Calcs'!$B$11</f>
        <v>0.85719967561141985</v>
      </c>
      <c r="J125" s="29">
        <f t="shared" si="20"/>
        <v>510330.39807655639</v>
      </c>
      <c r="K125" s="68">
        <f>IFERROR(VLOOKUP($A125,'NECA 5 year Projections'!$A:$C,3,FALSE),0)</f>
        <v>427180.80194943701</v>
      </c>
      <c r="L125" s="68">
        <f t="shared" si="21"/>
        <v>427180.80194943701</v>
      </c>
      <c r="M125" s="29">
        <f t="shared" si="22"/>
        <v>510330.39807655639</v>
      </c>
      <c r="N125" s="29">
        <f>VLOOKUP($A125,'CAF BLS Adjustment'!$B123:$I572,8,FALSE)</f>
        <v>-55806</v>
      </c>
      <c r="O125" s="34">
        <f t="shared" si="18"/>
        <v>-55806</v>
      </c>
      <c r="P125" s="60">
        <f t="shared" si="23"/>
        <v>454524.39807655639</v>
      </c>
      <c r="Q125" s="60">
        <f t="shared" si="24"/>
        <v>332046.58074419084</v>
      </c>
      <c r="R125" s="60">
        <f t="shared" si="25"/>
        <v>178283.81733236555</v>
      </c>
      <c r="S125" s="60">
        <f t="shared" si="26"/>
        <v>0</v>
      </c>
    </row>
    <row r="126" spans="1:19" ht="14.45" customHeight="1">
      <c r="A126" s="48">
        <v>300594</v>
      </c>
      <c r="B126" s="47" t="s">
        <v>145</v>
      </c>
      <c r="C126" s="24" t="s">
        <v>140</v>
      </c>
      <c r="D126" s="85" t="s">
        <v>495</v>
      </c>
      <c r="E126" s="34">
        <f>VLOOKUP($A126,'CAF BLS Adjustment'!$B:$H,7,FALSE)</f>
        <v>939708</v>
      </c>
      <c r="F126" s="5">
        <f>SUMIFS('HCLS Adjustment'!$F:$F,'HCLS Adjustment'!$B:$B,Main!$A126)</f>
        <v>0</v>
      </c>
      <c r="G126" s="29">
        <f>VLOOKUP(A126,'SVS Adjustment'!$B$3:$E$451,4,FALSE)</f>
        <v>0</v>
      </c>
      <c r="H126" s="29">
        <f t="shared" si="19"/>
        <v>939708</v>
      </c>
      <c r="I126" s="87">
        <f>'Demand Calcs'!$B$11</f>
        <v>0.85719967561141985</v>
      </c>
      <c r="J126" s="29">
        <f t="shared" si="20"/>
        <v>805517.39276945614</v>
      </c>
      <c r="K126" s="68">
        <f>IFERROR(VLOOKUP($A126,'NECA 5 year Projections'!$A:$C,3,FALSE),0)</f>
        <v>640199.06511780794</v>
      </c>
      <c r="L126" s="68">
        <f t="shared" si="21"/>
        <v>640199.06511780794</v>
      </c>
      <c r="M126" s="29">
        <f t="shared" si="22"/>
        <v>805517.39276945614</v>
      </c>
      <c r="N126" s="29">
        <f>VLOOKUP($A126,'CAF BLS Adjustment'!$B125:$I574,8,FALSE)</f>
        <v>-95148</v>
      </c>
      <c r="O126" s="34">
        <f t="shared" si="18"/>
        <v>-95148</v>
      </c>
      <c r="P126" s="60">
        <f t="shared" si="23"/>
        <v>710369.39276945614</v>
      </c>
      <c r="Q126" s="60">
        <f t="shared" si="24"/>
        <v>805517.39276945614</v>
      </c>
      <c r="R126" s="60">
        <f t="shared" si="25"/>
        <v>0</v>
      </c>
      <c r="S126" s="60">
        <f t="shared" si="26"/>
        <v>0</v>
      </c>
    </row>
    <row r="127" spans="1:19" ht="14.45" customHeight="1">
      <c r="A127" s="48">
        <v>300598</v>
      </c>
      <c r="B127" s="47" t="s">
        <v>146</v>
      </c>
      <c r="C127" s="24" t="s">
        <v>140</v>
      </c>
      <c r="D127" s="85" t="s">
        <v>495</v>
      </c>
      <c r="E127" s="34">
        <f>VLOOKUP($A127,'CAF BLS Adjustment'!$B:$H,7,FALSE)</f>
        <v>768864</v>
      </c>
      <c r="F127" s="5">
        <f>SUMIFS('HCLS Adjustment'!$F:$F,'HCLS Adjustment'!$B:$B,Main!$A127)</f>
        <v>174444</v>
      </c>
      <c r="G127" s="29">
        <f>VLOOKUP(A127,'SVS Adjustment'!$B$3:$E$451,4,FALSE)</f>
        <v>0</v>
      </c>
      <c r="H127" s="29">
        <f t="shared" si="19"/>
        <v>943308</v>
      </c>
      <c r="I127" s="87">
        <f>'Demand Calcs'!$B$11</f>
        <v>0.85719967561141985</v>
      </c>
      <c r="J127" s="29">
        <f t="shared" si="20"/>
        <v>808603.31160165719</v>
      </c>
      <c r="K127" s="68">
        <f>IFERROR(VLOOKUP($A127,'NECA 5 year Projections'!$A:$C,3,FALSE),0)</f>
        <v>467560.31122002099</v>
      </c>
      <c r="L127" s="68">
        <f t="shared" si="21"/>
        <v>467560.31122002099</v>
      </c>
      <c r="M127" s="29">
        <f t="shared" si="22"/>
        <v>808603.31160165719</v>
      </c>
      <c r="N127" s="29">
        <f>VLOOKUP($A127,'CAF BLS Adjustment'!$B125:$I575,8,FALSE)</f>
        <v>59184</v>
      </c>
      <c r="O127" s="34">
        <f t="shared" si="18"/>
        <v>50732.50560138627</v>
      </c>
      <c r="P127" s="60">
        <f t="shared" si="23"/>
        <v>859335.81720304349</v>
      </c>
      <c r="Q127" s="60">
        <f t="shared" si="24"/>
        <v>659069.97138929868</v>
      </c>
      <c r="R127" s="60">
        <f t="shared" si="25"/>
        <v>149533.34021235851</v>
      </c>
      <c r="S127" s="60">
        <f t="shared" si="26"/>
        <v>0</v>
      </c>
    </row>
    <row r="128" spans="1:19" ht="14.45" customHeight="1">
      <c r="A128" s="48">
        <v>300606</v>
      </c>
      <c r="B128" s="47" t="s">
        <v>147</v>
      </c>
      <c r="C128" s="24" t="s">
        <v>140</v>
      </c>
      <c r="D128" s="85" t="s">
        <v>495</v>
      </c>
      <c r="E128" s="34">
        <f>VLOOKUP($A128,'CAF BLS Adjustment'!$B:$H,7,FALSE)</f>
        <v>723333</v>
      </c>
      <c r="F128" s="5">
        <f>SUMIFS('HCLS Adjustment'!$F:$F,'HCLS Adjustment'!$B:$B,Main!$A128)</f>
        <v>0</v>
      </c>
      <c r="G128" s="29">
        <f>VLOOKUP(A128,'SVS Adjustment'!$B$3:$E$451,4,FALSE)</f>
        <v>0</v>
      </c>
      <c r="H128" s="29">
        <f t="shared" si="19"/>
        <v>723333</v>
      </c>
      <c r="I128" s="87">
        <f>'Demand Calcs'!$B$11</f>
        <v>0.85719967561141985</v>
      </c>
      <c r="J128" s="29">
        <f t="shared" si="20"/>
        <v>620040.81295903516</v>
      </c>
      <c r="K128" s="68">
        <f>IFERROR(VLOOKUP($A128,'NECA 5 year Projections'!$A:$C,3,FALSE),0)</f>
        <v>729039.78254277201</v>
      </c>
      <c r="L128" s="68">
        <f t="shared" si="21"/>
        <v>723333</v>
      </c>
      <c r="M128" s="29">
        <f t="shared" si="22"/>
        <v>723333</v>
      </c>
      <c r="N128" s="29">
        <f>VLOOKUP($A128,'CAF BLS Adjustment'!$B126:$I576,8,FALSE)</f>
        <v>-32004</v>
      </c>
      <c r="O128" s="34">
        <f t="shared" si="18"/>
        <v>-32004</v>
      </c>
      <c r="P128" s="60">
        <f t="shared" si="23"/>
        <v>691329</v>
      </c>
      <c r="Q128" s="60">
        <f t="shared" si="24"/>
        <v>723333</v>
      </c>
      <c r="R128" s="60">
        <f t="shared" si="25"/>
        <v>0</v>
      </c>
      <c r="S128" s="60">
        <f t="shared" si="26"/>
        <v>0</v>
      </c>
    </row>
    <row r="129" spans="1:19" ht="14.45" customHeight="1">
      <c r="A129" s="48">
        <v>300609</v>
      </c>
      <c r="B129" s="47" t="s">
        <v>148</v>
      </c>
      <c r="C129" s="24" t="s">
        <v>140</v>
      </c>
      <c r="D129" s="85" t="s">
        <v>495</v>
      </c>
      <c r="E129" s="34">
        <f>VLOOKUP($A129,'CAF BLS Adjustment'!$B:$H,7,FALSE)</f>
        <v>834874</v>
      </c>
      <c r="F129" s="5">
        <f>SUMIFS('HCLS Adjustment'!$F:$F,'HCLS Adjustment'!$B:$B,Main!$A129)</f>
        <v>34464</v>
      </c>
      <c r="G129" s="29">
        <f>VLOOKUP(A129,'SVS Adjustment'!$B$3:$E$451,4,FALSE)</f>
        <v>0</v>
      </c>
      <c r="H129" s="29">
        <f t="shared" si="19"/>
        <v>869338</v>
      </c>
      <c r="I129" s="87">
        <f>'Demand Calcs'!$B$11</f>
        <v>0.85719967561141985</v>
      </c>
      <c r="J129" s="29">
        <f t="shared" si="20"/>
        <v>745196.25159668049</v>
      </c>
      <c r="K129" s="68">
        <f>IFERROR(VLOOKUP($A129,'NECA 5 year Projections'!$A:$C,3,FALSE),0)</f>
        <v>577832.66359043296</v>
      </c>
      <c r="L129" s="68">
        <f t="shared" si="21"/>
        <v>577832.66359043296</v>
      </c>
      <c r="M129" s="29">
        <f t="shared" si="22"/>
        <v>745196.25159668049</v>
      </c>
      <c r="N129" s="29">
        <f>VLOOKUP($A129,'CAF BLS Adjustment'!$B127:$I577,8,FALSE)</f>
        <v>29874</v>
      </c>
      <c r="O129" s="34">
        <f t="shared" si="18"/>
        <v>25607.983109215558</v>
      </c>
      <c r="P129" s="60">
        <f t="shared" si="23"/>
        <v>770804.234705896</v>
      </c>
      <c r="Q129" s="60">
        <f t="shared" si="24"/>
        <v>715653.7219764085</v>
      </c>
      <c r="R129" s="60">
        <f t="shared" si="25"/>
        <v>29542.529620271973</v>
      </c>
      <c r="S129" s="60">
        <f t="shared" si="26"/>
        <v>0</v>
      </c>
    </row>
    <row r="130" spans="1:19" ht="14.45" customHeight="1">
      <c r="A130" s="48">
        <v>300612</v>
      </c>
      <c r="B130" s="47" t="s">
        <v>149</v>
      </c>
      <c r="C130" s="24" t="s">
        <v>140</v>
      </c>
      <c r="D130" s="85" t="s">
        <v>495</v>
      </c>
      <c r="E130" s="34">
        <f>VLOOKUP($A130,'CAF BLS Adjustment'!$B:$H,7,FALSE)</f>
        <v>222414</v>
      </c>
      <c r="F130" s="5">
        <f>SUMIFS('HCLS Adjustment'!$F:$F,'HCLS Adjustment'!$B:$B,Main!$A130)</f>
        <v>116136</v>
      </c>
      <c r="G130" s="29">
        <f>VLOOKUP(A130,'SVS Adjustment'!$B$3:$E$451,4,FALSE)</f>
        <v>0</v>
      </c>
      <c r="H130" s="29">
        <f t="shared" si="19"/>
        <v>338550</v>
      </c>
      <c r="I130" s="87">
        <f>'Demand Calcs'!$B$11</f>
        <v>0.85719967561141985</v>
      </c>
      <c r="J130" s="29">
        <f t="shared" si="20"/>
        <v>290204.95017824619</v>
      </c>
      <c r="K130" s="68">
        <f>IFERROR(VLOOKUP($A130,'NECA 5 year Projections'!$A:$C,3,FALSE),0)</f>
        <v>189711.92362813401</v>
      </c>
      <c r="L130" s="68">
        <f t="shared" si="21"/>
        <v>189711.92362813401</v>
      </c>
      <c r="M130" s="29">
        <f t="shared" si="22"/>
        <v>290204.95017824619</v>
      </c>
      <c r="N130" s="29">
        <f>VLOOKUP($A130,'CAF BLS Adjustment'!$B128:$I578,8,FALSE)</f>
        <v>16470</v>
      </c>
      <c r="O130" s="34">
        <f t="shared" si="18"/>
        <v>14118.078657320086</v>
      </c>
      <c r="P130" s="60">
        <f t="shared" si="23"/>
        <v>304323.02883556625</v>
      </c>
      <c r="Q130" s="60">
        <f t="shared" si="24"/>
        <v>190653.20865143833</v>
      </c>
      <c r="R130" s="60">
        <f t="shared" si="25"/>
        <v>99551.741526807848</v>
      </c>
      <c r="S130" s="60">
        <f t="shared" si="26"/>
        <v>0</v>
      </c>
    </row>
    <row r="131" spans="1:19" ht="14.45" customHeight="1">
      <c r="A131" s="48">
        <v>300614</v>
      </c>
      <c r="B131" s="47" t="s">
        <v>150</v>
      </c>
      <c r="C131" s="24" t="s">
        <v>140</v>
      </c>
      <c r="D131" s="85" t="s">
        <v>495</v>
      </c>
      <c r="E131" s="34">
        <f>VLOOKUP($A131,'CAF BLS Adjustment'!$B:$H,7,FALSE)</f>
        <v>486935</v>
      </c>
      <c r="F131" s="5">
        <f>SUMIFS('HCLS Adjustment'!$F:$F,'HCLS Adjustment'!$B:$B,Main!$A131)</f>
        <v>64428</v>
      </c>
      <c r="G131" s="29">
        <f>VLOOKUP(A131,'SVS Adjustment'!$B$3:$E$451,4,FALSE)</f>
        <v>0</v>
      </c>
      <c r="H131" s="29">
        <f t="shared" si="19"/>
        <v>551363</v>
      </c>
      <c r="I131" s="87">
        <f>'Demand Calcs'!$B$11</f>
        <v>0.85719967561141985</v>
      </c>
      <c r="J131" s="29">
        <f t="shared" si="20"/>
        <v>472628.18474413926</v>
      </c>
      <c r="K131" s="68">
        <f>IFERROR(VLOOKUP($A131,'NECA 5 year Projections'!$A:$C,3,FALSE),0)</f>
        <v>328433.05043634999</v>
      </c>
      <c r="L131" s="68">
        <f t="shared" si="21"/>
        <v>328433.05043634999</v>
      </c>
      <c r="M131" s="29">
        <f t="shared" si="22"/>
        <v>472628.18474413926</v>
      </c>
      <c r="N131" s="29">
        <f>VLOOKUP($A131,'CAF BLS Adjustment'!$B129:$I579,8,FALSE)</f>
        <v>606</v>
      </c>
      <c r="O131" s="34">
        <f t="shared" si="18"/>
        <v>519.46300342052041</v>
      </c>
      <c r="P131" s="60">
        <f t="shared" si="23"/>
        <v>473147.64774755976</v>
      </c>
      <c r="Q131" s="60">
        <f t="shared" si="24"/>
        <v>417400.5240438467</v>
      </c>
      <c r="R131" s="60">
        <f t="shared" si="25"/>
        <v>55227.660700292552</v>
      </c>
      <c r="S131" s="60">
        <f t="shared" si="26"/>
        <v>0</v>
      </c>
    </row>
    <row r="132" spans="1:19" ht="14.45" customHeight="1">
      <c r="A132" s="48">
        <v>300619</v>
      </c>
      <c r="B132" s="47" t="s">
        <v>151</v>
      </c>
      <c r="C132" s="24" t="s">
        <v>140</v>
      </c>
      <c r="D132" s="85" t="s">
        <v>495</v>
      </c>
      <c r="E132" s="34">
        <f>VLOOKUP($A132,'CAF BLS Adjustment'!$B:$H,7,FALSE)</f>
        <v>428699</v>
      </c>
      <c r="F132" s="5">
        <f>SUMIFS('HCLS Adjustment'!$F:$F,'HCLS Adjustment'!$B:$B,Main!$A132)</f>
        <v>31704</v>
      </c>
      <c r="G132" s="29">
        <f>VLOOKUP(A132,'SVS Adjustment'!$B$3:$E$451,4,FALSE)</f>
        <v>0</v>
      </c>
      <c r="H132" s="29">
        <f t="shared" si="19"/>
        <v>460403</v>
      </c>
      <c r="I132" s="87">
        <f>'Demand Calcs'!$B$11</f>
        <v>0.85719967561141985</v>
      </c>
      <c r="J132" s="29">
        <f t="shared" si="20"/>
        <v>394657.30225052452</v>
      </c>
      <c r="K132" s="68">
        <f>IFERROR(VLOOKUP($A132,'NECA 5 year Projections'!$A:$C,3,FALSE),0)</f>
        <v>269356.68173563702</v>
      </c>
      <c r="L132" s="68">
        <f t="shared" si="21"/>
        <v>269356.68173563702</v>
      </c>
      <c r="M132" s="29">
        <f t="shared" si="22"/>
        <v>394657.30225052452</v>
      </c>
      <c r="N132" s="29">
        <f>VLOOKUP($A132,'CAF BLS Adjustment'!$B130:$I580,8,FALSE)</f>
        <v>918</v>
      </c>
      <c r="O132" s="34">
        <f t="shared" si="18"/>
        <v>786.90930221128338</v>
      </c>
      <c r="P132" s="60">
        <f t="shared" si="23"/>
        <v>395444.21155273583</v>
      </c>
      <c r="Q132" s="60">
        <f t="shared" si="24"/>
        <v>367480.64373494004</v>
      </c>
      <c r="R132" s="60">
        <f t="shared" si="25"/>
        <v>27176.658515584451</v>
      </c>
      <c r="S132" s="60">
        <f t="shared" si="26"/>
        <v>0</v>
      </c>
    </row>
    <row r="133" spans="1:19" ht="14.45" customHeight="1">
      <c r="A133" s="48">
        <v>300625</v>
      </c>
      <c r="B133" s="47" t="s">
        <v>152</v>
      </c>
      <c r="C133" s="24" t="s">
        <v>140</v>
      </c>
      <c r="D133" s="85" t="s">
        <v>495</v>
      </c>
      <c r="E133" s="34">
        <f>VLOOKUP($A133,'CAF BLS Adjustment'!$B:$H,7,FALSE)</f>
        <v>510068</v>
      </c>
      <c r="F133" s="5">
        <f>SUMIFS('HCLS Adjustment'!$F:$F,'HCLS Adjustment'!$B:$B,Main!$A133)</f>
        <v>11916</v>
      </c>
      <c r="G133" s="29">
        <f>VLOOKUP(A133,'SVS Adjustment'!$B$3:$E$451,4,FALSE)</f>
        <v>0</v>
      </c>
      <c r="H133" s="29">
        <f t="shared" si="19"/>
        <v>521984</v>
      </c>
      <c r="I133" s="87">
        <f>'Demand Calcs'!$B$11</f>
        <v>0.85719967561141985</v>
      </c>
      <c r="J133" s="29">
        <f t="shared" si="20"/>
        <v>447444.51547435136</v>
      </c>
      <c r="K133" s="68">
        <f>IFERROR(VLOOKUP($A133,'NECA 5 year Projections'!$A:$C,3,FALSE),0)</f>
        <v>428466.11531360098</v>
      </c>
      <c r="L133" s="68">
        <f t="shared" si="21"/>
        <v>428466.11531360098</v>
      </c>
      <c r="M133" s="29">
        <f t="shared" si="22"/>
        <v>447444.51547435136</v>
      </c>
      <c r="N133" s="29">
        <f>VLOOKUP($A133,'CAF BLS Adjustment'!$B131:$I581,8,FALSE)</f>
        <v>816</v>
      </c>
      <c r="O133" s="34">
        <f t="shared" si="18"/>
        <v>699.47493529891858</v>
      </c>
      <c r="P133" s="60">
        <f t="shared" si="23"/>
        <v>448143.99040965026</v>
      </c>
      <c r="Q133" s="60">
        <f t="shared" si="24"/>
        <v>437230.12413976563</v>
      </c>
      <c r="R133" s="60">
        <f t="shared" si="25"/>
        <v>10214.391334585678</v>
      </c>
      <c r="S133" s="60">
        <f t="shared" si="26"/>
        <v>0</v>
      </c>
    </row>
    <row r="134" spans="1:19" ht="14.45" customHeight="1">
      <c r="A134" s="48">
        <v>300634</v>
      </c>
      <c r="B134" s="47" t="s">
        <v>153</v>
      </c>
      <c r="C134" s="24" t="s">
        <v>140</v>
      </c>
      <c r="D134" s="85" t="s">
        <v>495</v>
      </c>
      <c r="E134" s="34">
        <f>VLOOKUP($A134,'CAF BLS Adjustment'!$B:$H,7,FALSE)</f>
        <v>564085</v>
      </c>
      <c r="F134" s="5">
        <f>SUMIFS('HCLS Adjustment'!$F:$F,'HCLS Adjustment'!$B:$B,Main!$A134)</f>
        <v>328392</v>
      </c>
      <c r="G134" s="29">
        <f>VLOOKUP(A134,'SVS Adjustment'!$B$3:$E$451,4,FALSE)</f>
        <v>0</v>
      </c>
      <c r="H134" s="29">
        <f t="shared" si="19"/>
        <v>892477</v>
      </c>
      <c r="I134" s="87">
        <f>'Demand Calcs'!$B$11</f>
        <v>0.85719967561141985</v>
      </c>
      <c r="J134" s="29">
        <f t="shared" si="20"/>
        <v>765030.99489065318</v>
      </c>
      <c r="K134" s="68">
        <f>IFERROR(VLOOKUP($A134,'NECA 5 year Projections'!$A:$C,3,FALSE),0)</f>
        <v>715366.22080180305</v>
      </c>
      <c r="L134" s="68">
        <f t="shared" si="21"/>
        <v>715366.22080180305</v>
      </c>
      <c r="M134" s="29">
        <f t="shared" si="22"/>
        <v>765030.99489065318</v>
      </c>
      <c r="N134" s="29">
        <f>VLOOKUP($A134,'CAF BLS Adjustment'!$B132:$I582,8,FALSE)</f>
        <v>39744</v>
      </c>
      <c r="O134" s="34">
        <f t="shared" si="18"/>
        <v>34068.543907500272</v>
      </c>
      <c r="P134" s="60">
        <f t="shared" si="23"/>
        <v>799099.5387981534</v>
      </c>
      <c r="Q134" s="60">
        <f t="shared" si="24"/>
        <v>483533.47901726782</v>
      </c>
      <c r="R134" s="60">
        <f t="shared" si="25"/>
        <v>281497.51587338542</v>
      </c>
      <c r="S134" s="60">
        <f t="shared" si="26"/>
        <v>0</v>
      </c>
    </row>
    <row r="135" spans="1:19" ht="14.45" customHeight="1">
      <c r="A135" s="48">
        <v>300650</v>
      </c>
      <c r="B135" s="47" t="s">
        <v>154</v>
      </c>
      <c r="C135" s="24" t="s">
        <v>140</v>
      </c>
      <c r="D135" s="85" t="s">
        <v>495</v>
      </c>
      <c r="E135" s="34">
        <f>VLOOKUP($A135,'CAF BLS Adjustment'!$B:$H,7,FALSE)</f>
        <v>471533</v>
      </c>
      <c r="F135" s="5">
        <f>SUMIFS('HCLS Adjustment'!$F:$F,'HCLS Adjustment'!$B:$B,Main!$A135)</f>
        <v>102384</v>
      </c>
      <c r="G135" s="29">
        <f>VLOOKUP(A135,'SVS Adjustment'!$B$3:$E$451,4,FALSE)</f>
        <v>0</v>
      </c>
      <c r="H135" s="29">
        <f t="shared" si="19"/>
        <v>573917</v>
      </c>
      <c r="I135" s="87">
        <f>'Demand Calcs'!$B$11</f>
        <v>0.85719967561141985</v>
      </c>
      <c r="J135" s="29">
        <f t="shared" si="20"/>
        <v>491961.46622787922</v>
      </c>
      <c r="K135" s="68">
        <f>IFERROR(VLOOKUP($A135,'NECA 5 year Projections'!$A:$C,3,FALSE),0)</f>
        <v>398304.901629097</v>
      </c>
      <c r="L135" s="68">
        <f t="shared" si="21"/>
        <v>398304.901629097</v>
      </c>
      <c r="M135" s="29">
        <f t="shared" si="22"/>
        <v>491961.46622787922</v>
      </c>
      <c r="N135" s="29">
        <f>VLOOKUP($A135,'CAF BLS Adjustment'!$B134:$I584,8,FALSE)</f>
        <v>16680</v>
      </c>
      <c r="O135" s="34">
        <f t="shared" si="18"/>
        <v>14298.090589198484</v>
      </c>
      <c r="P135" s="60">
        <f t="shared" si="23"/>
        <v>506259.55681707768</v>
      </c>
      <c r="Q135" s="60">
        <f t="shared" si="24"/>
        <v>404197.93464007962</v>
      </c>
      <c r="R135" s="60">
        <f t="shared" si="25"/>
        <v>87763.531587799604</v>
      </c>
      <c r="S135" s="60">
        <f t="shared" si="26"/>
        <v>0</v>
      </c>
    </row>
    <row r="136" spans="1:19" ht="14.45" customHeight="1">
      <c r="A136" s="48">
        <v>300656</v>
      </c>
      <c r="B136" s="47" t="s">
        <v>155</v>
      </c>
      <c r="C136" s="24" t="s">
        <v>140</v>
      </c>
      <c r="D136" s="85" t="s">
        <v>495</v>
      </c>
      <c r="E136" s="34">
        <f>VLOOKUP($A136,'CAF BLS Adjustment'!$B:$H,7,FALSE)</f>
        <v>658569</v>
      </c>
      <c r="F136" s="5">
        <f>SUMIFS('HCLS Adjustment'!$F:$F,'HCLS Adjustment'!$B:$B,Main!$A136)</f>
        <v>67572</v>
      </c>
      <c r="G136" s="29">
        <f>VLOOKUP(A136,'SVS Adjustment'!$B$3:$E$451,4,FALSE)</f>
        <v>0</v>
      </c>
      <c r="H136" s="29">
        <f t="shared" si="19"/>
        <v>726141</v>
      </c>
      <c r="I136" s="87">
        <f>'Demand Calcs'!$B$11</f>
        <v>0.85719967561141985</v>
      </c>
      <c r="J136" s="29">
        <f t="shared" si="20"/>
        <v>622447.82964815199</v>
      </c>
      <c r="K136" s="68">
        <f>IFERROR(VLOOKUP($A136,'NECA 5 year Projections'!$A:$C,3,FALSE),0)</f>
        <v>349858.98053875001</v>
      </c>
      <c r="L136" s="68">
        <f t="shared" si="21"/>
        <v>349858.98053875001</v>
      </c>
      <c r="M136" s="29">
        <f t="shared" si="22"/>
        <v>622447.82964815199</v>
      </c>
      <c r="N136" s="29">
        <f>VLOOKUP($A136,'CAF BLS Adjustment'!$B134:$I585,8,FALSE)</f>
        <v>36474</v>
      </c>
      <c r="O136" s="34">
        <f t="shared" si="18"/>
        <v>31265.500968250926</v>
      </c>
      <c r="P136" s="60">
        <f t="shared" si="23"/>
        <v>653713.33061640291</v>
      </c>
      <c r="Q136" s="60">
        <f t="shared" si="24"/>
        <v>564525.13316773716</v>
      </c>
      <c r="R136" s="60">
        <f t="shared" si="25"/>
        <v>57922.696480414859</v>
      </c>
      <c r="S136" s="60">
        <f t="shared" si="26"/>
        <v>0</v>
      </c>
    </row>
    <row r="137" spans="1:19" ht="14.45" customHeight="1">
      <c r="A137" s="48">
        <v>300663</v>
      </c>
      <c r="B137" s="47" t="s">
        <v>156</v>
      </c>
      <c r="C137" s="24" t="s">
        <v>140</v>
      </c>
      <c r="D137" s="85" t="s">
        <v>495</v>
      </c>
      <c r="E137" s="34">
        <f>VLOOKUP($A137,'CAF BLS Adjustment'!$B:$H,7,FALSE)</f>
        <v>125055</v>
      </c>
      <c r="F137" s="5">
        <f>SUMIFS('HCLS Adjustment'!$F:$F,'HCLS Adjustment'!$B:$B,Main!$A137)</f>
        <v>40272</v>
      </c>
      <c r="G137" s="29">
        <f>VLOOKUP(A137,'SVS Adjustment'!$B$3:$E$451,4,FALSE)</f>
        <v>0</v>
      </c>
      <c r="H137" s="29">
        <f t="shared" si="19"/>
        <v>165327</v>
      </c>
      <c r="I137" s="87">
        <f>'Demand Calcs'!$B$11</f>
        <v>0.85719967561141985</v>
      </c>
      <c r="J137" s="29">
        <f t="shared" si="20"/>
        <v>141718.25076980921</v>
      </c>
      <c r="K137" s="68">
        <f>IFERROR(VLOOKUP($A137,'NECA 5 year Projections'!$A:$C,3,FALSE),0)</f>
        <v>139494.27882199001</v>
      </c>
      <c r="L137" s="68">
        <f t="shared" si="21"/>
        <v>139494.27882199001</v>
      </c>
      <c r="M137" s="29">
        <f t="shared" si="22"/>
        <v>141718.25076980921</v>
      </c>
      <c r="N137" s="29">
        <f>VLOOKUP($A137,'CAF BLS Adjustment'!$B135:$I586,8,FALSE)</f>
        <v>-21276</v>
      </c>
      <c r="O137" s="34">
        <f t="shared" si="18"/>
        <v>-21276</v>
      </c>
      <c r="P137" s="60">
        <f t="shared" si="23"/>
        <v>120442.25076980921</v>
      </c>
      <c r="Q137" s="60">
        <f t="shared" si="24"/>
        <v>107197.10543358611</v>
      </c>
      <c r="R137" s="60">
        <f t="shared" si="25"/>
        <v>34521.145336223097</v>
      </c>
      <c r="S137" s="60">
        <f t="shared" si="26"/>
        <v>0</v>
      </c>
    </row>
    <row r="138" spans="1:19" ht="14.45" customHeight="1">
      <c r="A138" s="48">
        <v>310669</v>
      </c>
      <c r="B138" s="47" t="s">
        <v>158</v>
      </c>
      <c r="C138" s="24" t="s">
        <v>157</v>
      </c>
      <c r="D138" s="85" t="s">
        <v>495</v>
      </c>
      <c r="E138" s="34">
        <f>VLOOKUP($A138,'CAF BLS Adjustment'!$B:$H,7,FALSE)</f>
        <v>0</v>
      </c>
      <c r="F138" s="5">
        <f>SUMIFS('HCLS Adjustment'!$F:$F,'HCLS Adjustment'!$B:$B,Main!$A138)</f>
        <v>0</v>
      </c>
      <c r="G138" s="29">
        <f>VLOOKUP(A138,'SVS Adjustment'!$B$3:$E$451,4,FALSE)</f>
        <v>0</v>
      </c>
      <c r="H138" s="29">
        <f t="shared" si="19"/>
        <v>0</v>
      </c>
      <c r="I138" s="87">
        <f>'Demand Calcs'!$B$11</f>
        <v>0.85719967561141985</v>
      </c>
      <c r="J138" s="29">
        <f t="shared" si="20"/>
        <v>0</v>
      </c>
      <c r="K138" s="68">
        <f>IFERROR(VLOOKUP($A138,'NECA 5 year Projections'!$A:$C,3,FALSE),0)</f>
        <v>0</v>
      </c>
      <c r="L138" s="68">
        <f t="shared" si="21"/>
        <v>0</v>
      </c>
      <c r="M138" s="29">
        <f t="shared" si="22"/>
        <v>0</v>
      </c>
      <c r="N138" s="29">
        <f>VLOOKUP($A138,'CAF BLS Adjustment'!$B137:$I589,8,FALSE)</f>
        <v>-218262</v>
      </c>
      <c r="O138" s="34">
        <f t="shared" si="18"/>
        <v>-218262</v>
      </c>
      <c r="P138" s="60">
        <f t="shared" si="23"/>
        <v>-218262</v>
      </c>
      <c r="Q138" s="60">
        <f t="shared" si="24"/>
        <v>0</v>
      </c>
      <c r="R138" s="60">
        <f t="shared" si="25"/>
        <v>0</v>
      </c>
      <c r="S138" s="60">
        <f t="shared" si="26"/>
        <v>0</v>
      </c>
    </row>
    <row r="139" spans="1:19" ht="14.45" customHeight="1">
      <c r="A139" s="48">
        <v>310678</v>
      </c>
      <c r="B139" s="47" t="s">
        <v>159</v>
      </c>
      <c r="C139" s="24" t="s">
        <v>157</v>
      </c>
      <c r="D139" s="85" t="s">
        <v>495</v>
      </c>
      <c r="E139" s="34">
        <f>VLOOKUP($A139,'CAF BLS Adjustment'!$B:$H,7,FALSE)</f>
        <v>373592</v>
      </c>
      <c r="F139" s="5">
        <f>SUMIFS('HCLS Adjustment'!$F:$F,'HCLS Adjustment'!$B:$B,Main!$A139)</f>
        <v>56688</v>
      </c>
      <c r="G139" s="29">
        <f>VLOOKUP(A139,'SVS Adjustment'!$B$3:$E$451,4,FALSE)</f>
        <v>0</v>
      </c>
      <c r="H139" s="29">
        <f t="shared" si="19"/>
        <v>430280</v>
      </c>
      <c r="I139" s="87">
        <f>'Demand Calcs'!$B$11</f>
        <v>0.85719967561141985</v>
      </c>
      <c r="J139" s="29">
        <f t="shared" si="20"/>
        <v>368835.87642208172</v>
      </c>
      <c r="K139" s="68">
        <f>IFERROR(VLOOKUP($A139,'NECA 5 year Projections'!$A:$C,3,FALSE),0)</f>
        <v>255961.07520008399</v>
      </c>
      <c r="L139" s="68">
        <f t="shared" si="21"/>
        <v>255961.07520008399</v>
      </c>
      <c r="M139" s="29">
        <f t="shared" si="22"/>
        <v>368835.87642208172</v>
      </c>
      <c r="N139" s="29">
        <f>VLOOKUP($A139,'CAF BLS Adjustment'!$B138:$I592,8,FALSE)</f>
        <v>8418</v>
      </c>
      <c r="O139" s="34">
        <f t="shared" si="18"/>
        <v>7215.9068692969322</v>
      </c>
      <c r="P139" s="60">
        <f t="shared" si="23"/>
        <v>376051.78329137864</v>
      </c>
      <c r="Q139" s="60">
        <f t="shared" si="24"/>
        <v>320242.94121102156</v>
      </c>
      <c r="R139" s="60">
        <f t="shared" si="25"/>
        <v>48592.935211060169</v>
      </c>
      <c r="S139" s="60">
        <f t="shared" si="26"/>
        <v>0</v>
      </c>
    </row>
    <row r="140" spans="1:19" ht="14.45" customHeight="1">
      <c r="A140" s="48">
        <v>310679</v>
      </c>
      <c r="B140" s="47" t="s">
        <v>160</v>
      </c>
      <c r="C140" s="24" t="s">
        <v>157</v>
      </c>
      <c r="D140" s="85" t="s">
        <v>495</v>
      </c>
      <c r="E140" s="34">
        <f>VLOOKUP($A140,'CAF BLS Adjustment'!$B:$H,7,FALSE)</f>
        <v>1653783</v>
      </c>
      <c r="F140" s="5">
        <f>SUMIFS('HCLS Adjustment'!$F:$F,'HCLS Adjustment'!$B:$B,Main!$A140)</f>
        <v>318540</v>
      </c>
      <c r="G140" s="29">
        <f>VLOOKUP(A140,'SVS Adjustment'!$B$3:$E$451,4,FALSE)</f>
        <v>0</v>
      </c>
      <c r="H140" s="29">
        <f t="shared" si="19"/>
        <v>1972323</v>
      </c>
      <c r="I140" s="87">
        <f>'Demand Calcs'!$B$11</f>
        <v>0.85719967561141985</v>
      </c>
      <c r="J140" s="29">
        <f t="shared" si="20"/>
        <v>1690674.6358009425</v>
      </c>
      <c r="K140" s="68">
        <f>IFERROR(VLOOKUP($A140,'NECA 5 year Projections'!$A:$C,3,FALSE),0)</f>
        <v>426851.23522868898</v>
      </c>
      <c r="L140" s="68">
        <f t="shared" si="21"/>
        <v>426851.23522868898</v>
      </c>
      <c r="M140" s="29">
        <f t="shared" si="22"/>
        <v>1690674.6358009425</v>
      </c>
      <c r="N140" s="29">
        <f>VLOOKUP($A140,'CAF BLS Adjustment'!$B138:$I593,8,FALSE)</f>
        <v>46325</v>
      </c>
      <c r="O140" s="34">
        <f t="shared" si="18"/>
        <v>39709.774972699022</v>
      </c>
      <c r="P140" s="60">
        <f t="shared" si="23"/>
        <v>1730384.4107736417</v>
      </c>
      <c r="Q140" s="60">
        <f t="shared" si="24"/>
        <v>1417622.2511316808</v>
      </c>
      <c r="R140" s="60">
        <f t="shared" si="25"/>
        <v>273052.38466926169</v>
      </c>
      <c r="S140" s="60">
        <f t="shared" si="26"/>
        <v>0</v>
      </c>
    </row>
    <row r="141" spans="1:19" ht="14.45" customHeight="1">
      <c r="A141" s="48">
        <v>310688</v>
      </c>
      <c r="B141" s="47" t="s">
        <v>161</v>
      </c>
      <c r="C141" s="24" t="s">
        <v>157</v>
      </c>
      <c r="D141" s="85" t="s">
        <v>495</v>
      </c>
      <c r="E141" s="34">
        <f>VLOOKUP($A141,'CAF BLS Adjustment'!$B:$H,7,FALSE)</f>
        <v>497129</v>
      </c>
      <c r="F141" s="5">
        <f>SUMIFS('HCLS Adjustment'!$F:$F,'HCLS Adjustment'!$B:$B,Main!$A141)</f>
        <v>67764</v>
      </c>
      <c r="G141" s="29">
        <f>VLOOKUP(A141,'SVS Adjustment'!$B$3:$E$451,4,FALSE)</f>
        <v>0</v>
      </c>
      <c r="H141" s="29">
        <f t="shared" si="19"/>
        <v>564893</v>
      </c>
      <c r="I141" s="87">
        <f>'Demand Calcs'!$B$11</f>
        <v>0.85719967561141985</v>
      </c>
      <c r="J141" s="29">
        <f t="shared" si="20"/>
        <v>484226.0963551618</v>
      </c>
      <c r="K141" s="68">
        <f>IFERROR(VLOOKUP($A141,'NECA 5 year Projections'!$A:$C,3,FALSE),0)</f>
        <v>463006.97433988098</v>
      </c>
      <c r="L141" s="68">
        <f t="shared" si="21"/>
        <v>463006.97433988098</v>
      </c>
      <c r="M141" s="29">
        <f t="shared" si="22"/>
        <v>484226.0963551618</v>
      </c>
      <c r="N141" s="29">
        <f>VLOOKUP($A141,'CAF BLS Adjustment'!$B139:$I594,8,FALSE)</f>
        <v>-9240</v>
      </c>
      <c r="O141" s="34">
        <f t="shared" si="18"/>
        <v>-9240</v>
      </c>
      <c r="P141" s="60">
        <f t="shared" si="23"/>
        <v>474986.0963551618</v>
      </c>
      <c r="Q141" s="60">
        <f t="shared" si="24"/>
        <v>426138.81753702956</v>
      </c>
      <c r="R141" s="60">
        <f t="shared" si="25"/>
        <v>58087.278818132254</v>
      </c>
      <c r="S141" s="60">
        <f t="shared" si="26"/>
        <v>0</v>
      </c>
    </row>
    <row r="142" spans="1:19" ht="14.45" customHeight="1">
      <c r="A142" s="48">
        <v>310691</v>
      </c>
      <c r="B142" s="47" t="s">
        <v>162</v>
      </c>
      <c r="C142" s="24" t="s">
        <v>157</v>
      </c>
      <c r="D142" s="85" t="s">
        <v>495</v>
      </c>
      <c r="E142" s="34">
        <f>VLOOKUP($A142,'CAF BLS Adjustment'!$B:$H,7,FALSE)</f>
        <v>584413</v>
      </c>
      <c r="F142" s="5">
        <f>SUMIFS('HCLS Adjustment'!$F:$F,'HCLS Adjustment'!$B:$B,Main!$A142)</f>
        <v>333144</v>
      </c>
      <c r="G142" s="29">
        <f>VLOOKUP(A142,'SVS Adjustment'!$B$3:$E$451,4,FALSE)</f>
        <v>0</v>
      </c>
      <c r="H142" s="29">
        <f t="shared" si="19"/>
        <v>917557</v>
      </c>
      <c r="I142" s="87">
        <f>'Demand Calcs'!$B$11</f>
        <v>0.85719967561141985</v>
      </c>
      <c r="J142" s="29">
        <f t="shared" si="20"/>
        <v>786529.56275498762</v>
      </c>
      <c r="K142" s="68">
        <f>IFERROR(VLOOKUP($A142,'NECA 5 year Projections'!$A:$C,3,FALSE),0)</f>
        <v>935381.15550521004</v>
      </c>
      <c r="L142" s="68">
        <f t="shared" si="21"/>
        <v>917557</v>
      </c>
      <c r="M142" s="29">
        <f t="shared" si="22"/>
        <v>917557</v>
      </c>
      <c r="N142" s="29">
        <f>VLOOKUP($A142,'CAF BLS Adjustment'!$B140:$I595,8,FALSE)</f>
        <v>-19752</v>
      </c>
      <c r="O142" s="34">
        <f t="shared" si="18"/>
        <v>-19752</v>
      </c>
      <c r="P142" s="60">
        <f t="shared" si="23"/>
        <v>897805</v>
      </c>
      <c r="Q142" s="60">
        <f t="shared" si="24"/>
        <v>584413</v>
      </c>
      <c r="R142" s="60">
        <f t="shared" si="25"/>
        <v>333144</v>
      </c>
      <c r="S142" s="60">
        <f t="shared" si="26"/>
        <v>0</v>
      </c>
    </row>
    <row r="143" spans="1:19" ht="14.45" customHeight="1">
      <c r="A143" s="48">
        <v>310692</v>
      </c>
      <c r="B143" s="47" t="s">
        <v>163</v>
      </c>
      <c r="C143" s="24" t="s">
        <v>157</v>
      </c>
      <c r="D143" s="85" t="s">
        <v>495</v>
      </c>
      <c r="E143" s="34">
        <f>VLOOKUP($A143,'CAF BLS Adjustment'!$B:$H,7,FALSE)</f>
        <v>0</v>
      </c>
      <c r="F143" s="5">
        <f>SUMIFS('HCLS Adjustment'!$F:$F,'HCLS Adjustment'!$B:$B,Main!$A143)</f>
        <v>0</v>
      </c>
      <c r="G143" s="29">
        <f>VLOOKUP(A143,'SVS Adjustment'!$B$3:$E$451,4,FALSE)</f>
        <v>0</v>
      </c>
      <c r="H143" s="29">
        <f t="shared" si="19"/>
        <v>0</v>
      </c>
      <c r="I143" s="87">
        <f>'Demand Calcs'!$B$11</f>
        <v>0.85719967561141985</v>
      </c>
      <c r="J143" s="29">
        <f t="shared" si="20"/>
        <v>0</v>
      </c>
      <c r="K143" s="68">
        <f>IFERROR(VLOOKUP($A143,'NECA 5 year Projections'!$A:$C,3,FALSE),0)</f>
        <v>0</v>
      </c>
      <c r="L143" s="68">
        <f t="shared" si="21"/>
        <v>0</v>
      </c>
      <c r="M143" s="29">
        <f t="shared" si="22"/>
        <v>0</v>
      </c>
      <c r="N143" s="29">
        <f>VLOOKUP($A143,'CAF BLS Adjustment'!$B141:$I596,8,FALSE)</f>
        <v>519210</v>
      </c>
      <c r="O143" s="34">
        <f t="shared" si="18"/>
        <v>445066.64357420529</v>
      </c>
      <c r="P143" s="60">
        <f t="shared" si="23"/>
        <v>445066.64357420529</v>
      </c>
      <c r="Q143" s="60">
        <f t="shared" si="24"/>
        <v>0</v>
      </c>
      <c r="R143" s="60">
        <f t="shared" si="25"/>
        <v>0</v>
      </c>
      <c r="S143" s="60">
        <f t="shared" si="26"/>
        <v>0</v>
      </c>
    </row>
    <row r="144" spans="1:19" ht="14.45" customHeight="1">
      <c r="A144" s="48">
        <v>310704</v>
      </c>
      <c r="B144" s="47" t="s">
        <v>164</v>
      </c>
      <c r="C144" s="24" t="s">
        <v>157</v>
      </c>
      <c r="D144" s="85" t="s">
        <v>495</v>
      </c>
      <c r="E144" s="34">
        <f>VLOOKUP($A144,'CAF BLS Adjustment'!$B:$H,7,FALSE)</f>
        <v>7817707</v>
      </c>
      <c r="F144" s="5">
        <f>SUMIFS('HCLS Adjustment'!$F:$F,'HCLS Adjustment'!$B:$B,Main!$A144)</f>
        <v>1201896</v>
      </c>
      <c r="G144" s="29">
        <f>VLOOKUP(A144,'SVS Adjustment'!$B$3:$E$451,4,FALSE)</f>
        <v>0</v>
      </c>
      <c r="H144" s="29">
        <f t="shared" si="19"/>
        <v>9019603</v>
      </c>
      <c r="I144" s="87">
        <f>'Demand Calcs'!$B$11</f>
        <v>0.85719967561141985</v>
      </c>
      <c r="J144" s="29">
        <f t="shared" si="20"/>
        <v>7731600.7657437893</v>
      </c>
      <c r="K144" s="68">
        <f>IFERROR(VLOOKUP($A144,'NECA 5 year Projections'!$A:$C,3,FALSE),0)</f>
        <v>6066506.1907868218</v>
      </c>
      <c r="L144" s="68">
        <f t="shared" si="21"/>
        <v>6066506.1907868218</v>
      </c>
      <c r="M144" s="29">
        <f t="shared" si="22"/>
        <v>7731600.7657437893</v>
      </c>
      <c r="N144" s="29">
        <f>VLOOKUP($A144,'CAF BLS Adjustment'!$B143:$I599,8,FALSE)</f>
        <v>350862</v>
      </c>
      <c r="O144" s="34">
        <f t="shared" si="18"/>
        <v>300758.79258437396</v>
      </c>
      <c r="P144" s="60">
        <f t="shared" si="23"/>
        <v>8032359.5583281629</v>
      </c>
      <c r="Q144" s="60">
        <f t="shared" si="24"/>
        <v>6701335.9044251265</v>
      </c>
      <c r="R144" s="60">
        <f t="shared" si="25"/>
        <v>1030264.8613186631</v>
      </c>
      <c r="S144" s="60">
        <f t="shared" si="26"/>
        <v>0</v>
      </c>
    </row>
    <row r="145" spans="1:19" ht="14.45" customHeight="1">
      <c r="A145" s="48">
        <v>310708</v>
      </c>
      <c r="B145" s="47" t="s">
        <v>165</v>
      </c>
      <c r="C145" s="24" t="s">
        <v>157</v>
      </c>
      <c r="D145" s="85" t="s">
        <v>495</v>
      </c>
      <c r="E145" s="34">
        <f>VLOOKUP($A145,'CAF BLS Adjustment'!$B:$H,7,FALSE)</f>
        <v>163759</v>
      </c>
      <c r="F145" s="5">
        <f>SUMIFS('HCLS Adjustment'!$F:$F,'HCLS Adjustment'!$B:$B,Main!$A145)</f>
        <v>213120</v>
      </c>
      <c r="G145" s="29">
        <f>VLOOKUP(A145,'SVS Adjustment'!$B$3:$E$451,4,FALSE)</f>
        <v>0</v>
      </c>
      <c r="H145" s="29">
        <f t="shared" si="19"/>
        <v>376879</v>
      </c>
      <c r="I145" s="87">
        <f>'Demand Calcs'!$B$11</f>
        <v>0.85719967561141985</v>
      </c>
      <c r="J145" s="29">
        <f t="shared" si="20"/>
        <v>323060.55654475628</v>
      </c>
      <c r="K145" s="68">
        <f>IFERROR(VLOOKUP($A145,'NECA 5 year Projections'!$A:$C,3,FALSE),0)</f>
        <v>316743.75398104702</v>
      </c>
      <c r="L145" s="68">
        <f t="shared" si="21"/>
        <v>316743.75398104702</v>
      </c>
      <c r="M145" s="29">
        <f t="shared" si="22"/>
        <v>323060.55654475628</v>
      </c>
      <c r="N145" s="29">
        <f>VLOOKUP($A145,'CAF BLS Adjustment'!$B143:$I600,8,FALSE)</f>
        <v>86220</v>
      </c>
      <c r="O145" s="34">
        <f t="shared" si="18"/>
        <v>73907.756031216617</v>
      </c>
      <c r="P145" s="60">
        <f t="shared" si="23"/>
        <v>396968.31257597287</v>
      </c>
      <c r="Q145" s="60">
        <f t="shared" si="24"/>
        <v>140374.1616784505</v>
      </c>
      <c r="R145" s="60">
        <f t="shared" si="25"/>
        <v>182686.39486630578</v>
      </c>
      <c r="S145" s="60">
        <f t="shared" si="26"/>
        <v>0</v>
      </c>
    </row>
    <row r="146" spans="1:19" ht="14.45" customHeight="1">
      <c r="A146" s="48">
        <v>310714</v>
      </c>
      <c r="B146" s="47" t="s">
        <v>166</v>
      </c>
      <c r="C146" s="24" t="s">
        <v>157</v>
      </c>
      <c r="D146" s="85" t="s">
        <v>495</v>
      </c>
      <c r="E146" s="34">
        <f>VLOOKUP($A146,'CAF BLS Adjustment'!$B:$H,7,FALSE)</f>
        <v>524977</v>
      </c>
      <c r="F146" s="5">
        <f>SUMIFS('HCLS Adjustment'!$F:$F,'HCLS Adjustment'!$B:$B,Main!$A146)</f>
        <v>125760</v>
      </c>
      <c r="G146" s="29">
        <f>VLOOKUP(A146,'SVS Adjustment'!$B$3:$E$451,4,FALSE)</f>
        <v>0</v>
      </c>
      <c r="H146" s="29">
        <f t="shared" si="19"/>
        <v>650737</v>
      </c>
      <c r="I146" s="87">
        <f>'Demand Calcs'!$B$11</f>
        <v>0.85719967561141985</v>
      </c>
      <c r="J146" s="29">
        <f t="shared" si="20"/>
        <v>557811.54530834849</v>
      </c>
      <c r="K146" s="68">
        <f>IFERROR(VLOOKUP($A146,'NECA 5 year Projections'!$A:$C,3,FALSE),0)</f>
        <v>497936.15428134799</v>
      </c>
      <c r="L146" s="68">
        <f t="shared" si="21"/>
        <v>497936.15428134799</v>
      </c>
      <c r="M146" s="29">
        <f t="shared" si="22"/>
        <v>557811.54530834849</v>
      </c>
      <c r="N146" s="29">
        <f>VLOOKUP($A146,'CAF BLS Adjustment'!$B144:$I601,8,FALSE)</f>
        <v>47028</v>
      </c>
      <c r="O146" s="34">
        <f t="shared" si="18"/>
        <v>40312.386344653853</v>
      </c>
      <c r="P146" s="60">
        <f t="shared" si="23"/>
        <v>598123.93165300239</v>
      </c>
      <c r="Q146" s="60">
        <f t="shared" si="24"/>
        <v>450010.11410345638</v>
      </c>
      <c r="R146" s="60">
        <f t="shared" si="25"/>
        <v>107801.43120489216</v>
      </c>
      <c r="S146" s="60">
        <f t="shared" si="26"/>
        <v>0</v>
      </c>
    </row>
    <row r="147" spans="1:19" ht="14.45" customHeight="1">
      <c r="A147" s="48">
        <v>310721</v>
      </c>
      <c r="B147" s="47" t="s">
        <v>167</v>
      </c>
      <c r="C147" s="24" t="s">
        <v>157</v>
      </c>
      <c r="D147" s="85" t="s">
        <v>495</v>
      </c>
      <c r="E147" s="34">
        <f>VLOOKUP($A147,'CAF BLS Adjustment'!$B:$H,7,FALSE)</f>
        <v>891878</v>
      </c>
      <c r="F147" s="5">
        <f>SUMIFS('HCLS Adjustment'!$F:$F,'HCLS Adjustment'!$B:$B,Main!$A147)</f>
        <v>1082064</v>
      </c>
      <c r="G147" s="29">
        <f>VLOOKUP(A147,'SVS Adjustment'!$B$3:$E$451,4,FALSE)</f>
        <v>0</v>
      </c>
      <c r="H147" s="29">
        <f t="shared" si="19"/>
        <v>1973942</v>
      </c>
      <c r="I147" s="87">
        <f>'Demand Calcs'!$B$11</f>
        <v>0.85719967561141985</v>
      </c>
      <c r="J147" s="29">
        <f t="shared" si="20"/>
        <v>1692062.4420757573</v>
      </c>
      <c r="K147" s="68">
        <f>IFERROR(VLOOKUP($A147,'NECA 5 year Projections'!$A:$C,3,FALSE),0)</f>
        <v>995956.27709612099</v>
      </c>
      <c r="L147" s="68">
        <f t="shared" si="21"/>
        <v>995956.27709612099</v>
      </c>
      <c r="M147" s="29">
        <f t="shared" si="22"/>
        <v>1692062.4420757573</v>
      </c>
      <c r="N147" s="29">
        <f>VLOOKUP($A147,'CAF BLS Adjustment'!$B145:$I602,8,FALSE)</f>
        <v>50088</v>
      </c>
      <c r="O147" s="34">
        <f t="shared" si="18"/>
        <v>42935.4173520248</v>
      </c>
      <c r="P147" s="60">
        <f t="shared" si="23"/>
        <v>1734997.859427782</v>
      </c>
      <c r="Q147" s="60">
        <f t="shared" si="24"/>
        <v>764517.5322849619</v>
      </c>
      <c r="R147" s="60">
        <f t="shared" si="25"/>
        <v>927544.90979079541</v>
      </c>
      <c r="S147" s="60">
        <f t="shared" si="26"/>
        <v>0</v>
      </c>
    </row>
    <row r="148" spans="1:19" ht="14.45" customHeight="1">
      <c r="A148" s="48">
        <v>310728</v>
      </c>
      <c r="B148" s="47" t="s">
        <v>168</v>
      </c>
      <c r="C148" s="24" t="s">
        <v>157</v>
      </c>
      <c r="D148" s="85" t="s">
        <v>495</v>
      </c>
      <c r="E148" s="34">
        <f>VLOOKUP($A148,'CAF BLS Adjustment'!$B:$H,7,FALSE)</f>
        <v>288269</v>
      </c>
      <c r="F148" s="5">
        <f>SUMIFS('HCLS Adjustment'!$F:$F,'HCLS Adjustment'!$B:$B,Main!$A148)</f>
        <v>41268</v>
      </c>
      <c r="G148" s="29">
        <f>VLOOKUP(A148,'SVS Adjustment'!$B$3:$E$451,4,FALSE)</f>
        <v>0</v>
      </c>
      <c r="H148" s="29">
        <f t="shared" si="19"/>
        <v>329537</v>
      </c>
      <c r="I148" s="87">
        <f>'Demand Calcs'!$B$11</f>
        <v>0.85719967561141985</v>
      </c>
      <c r="J148" s="29">
        <f t="shared" si="20"/>
        <v>282479.00950196048</v>
      </c>
      <c r="K148" s="68">
        <f>IFERROR(VLOOKUP($A148,'NECA 5 year Projections'!$A:$C,3,FALSE),0)</f>
        <v>281868.59212729603</v>
      </c>
      <c r="L148" s="68">
        <f t="shared" si="21"/>
        <v>281868.59212729603</v>
      </c>
      <c r="M148" s="29">
        <f t="shared" si="22"/>
        <v>282479.00950196048</v>
      </c>
      <c r="N148" s="29">
        <f>VLOOKUP($A148,'CAF BLS Adjustment'!$B146:$I603,8,FALSE)</f>
        <v>28308</v>
      </c>
      <c r="O148" s="34">
        <f t="shared" si="18"/>
        <v>24265.608417208074</v>
      </c>
      <c r="P148" s="60">
        <f t="shared" si="23"/>
        <v>306744.61791916855</v>
      </c>
      <c r="Q148" s="60">
        <f t="shared" si="24"/>
        <v>247104.09328882842</v>
      </c>
      <c r="R148" s="60">
        <f t="shared" si="25"/>
        <v>35374.916213132077</v>
      </c>
      <c r="S148" s="60">
        <f t="shared" si="26"/>
        <v>0</v>
      </c>
    </row>
    <row r="149" spans="1:19" ht="14.45" customHeight="1">
      <c r="A149" s="48">
        <v>310734</v>
      </c>
      <c r="B149" s="47" t="s">
        <v>169</v>
      </c>
      <c r="C149" s="24" t="s">
        <v>157</v>
      </c>
      <c r="D149" s="85" t="s">
        <v>495</v>
      </c>
      <c r="E149" s="34">
        <f>VLOOKUP($A149,'CAF BLS Adjustment'!$B:$H,7,FALSE)</f>
        <v>250342</v>
      </c>
      <c r="F149" s="5">
        <f>SUMIFS('HCLS Adjustment'!$F:$F,'HCLS Adjustment'!$B:$B,Main!$A149)</f>
        <v>70608</v>
      </c>
      <c r="G149" s="29">
        <f>VLOOKUP(A149,'SVS Adjustment'!$B$3:$E$451,4,FALSE)</f>
        <v>0</v>
      </c>
      <c r="H149" s="29">
        <f t="shared" si="19"/>
        <v>320950</v>
      </c>
      <c r="I149" s="87">
        <f>'Demand Calcs'!$B$11</f>
        <v>0.85719967561141985</v>
      </c>
      <c r="J149" s="29">
        <f t="shared" si="20"/>
        <v>275118.23588748521</v>
      </c>
      <c r="K149" s="68">
        <f>IFERROR(VLOOKUP($A149,'NECA 5 year Projections'!$A:$C,3,FALSE),0)</f>
        <v>197376.005542208</v>
      </c>
      <c r="L149" s="68">
        <f t="shared" si="21"/>
        <v>197376.005542208</v>
      </c>
      <c r="M149" s="29">
        <f t="shared" si="22"/>
        <v>275118.23588748521</v>
      </c>
      <c r="N149" s="29">
        <f>VLOOKUP($A149,'CAF BLS Adjustment'!$B147:$I604,8,FALSE)</f>
        <v>7098</v>
      </c>
      <c r="O149" s="34">
        <f t="shared" si="18"/>
        <v>6084.4032974898582</v>
      </c>
      <c r="P149" s="60">
        <f t="shared" si="23"/>
        <v>281202.63918497507</v>
      </c>
      <c r="Q149" s="60">
        <f t="shared" si="24"/>
        <v>214593.08119191407</v>
      </c>
      <c r="R149" s="60">
        <f t="shared" si="25"/>
        <v>60525.154695571131</v>
      </c>
      <c r="S149" s="60">
        <f t="shared" si="26"/>
        <v>0</v>
      </c>
    </row>
    <row r="150" spans="1:19" ht="14.45" customHeight="1">
      <c r="A150" s="48">
        <v>310737</v>
      </c>
      <c r="B150" s="47" t="s">
        <v>170</v>
      </c>
      <c r="C150" s="24" t="s">
        <v>157</v>
      </c>
      <c r="D150" s="85" t="s">
        <v>495</v>
      </c>
      <c r="E150" s="34">
        <f>VLOOKUP($A150,'CAF BLS Adjustment'!$B:$H,7,FALSE)</f>
        <v>181719</v>
      </c>
      <c r="F150" s="5">
        <f>SUMIFS('HCLS Adjustment'!$F:$F,'HCLS Adjustment'!$B:$B,Main!$A150)</f>
        <v>17448</v>
      </c>
      <c r="G150" s="29">
        <f>VLOOKUP(A150,'SVS Adjustment'!$B$3:$E$451,4,FALSE)</f>
        <v>0</v>
      </c>
      <c r="H150" s="29">
        <f t="shared" si="19"/>
        <v>199167</v>
      </c>
      <c r="I150" s="87">
        <f>'Demand Calcs'!$B$11</f>
        <v>0.85719967561141985</v>
      </c>
      <c r="J150" s="29">
        <f t="shared" si="20"/>
        <v>170725.88779249965</v>
      </c>
      <c r="K150" s="68">
        <f>IFERROR(VLOOKUP($A150,'NECA 5 year Projections'!$A:$C,3,FALSE),0)</f>
        <v>161900.68507850901</v>
      </c>
      <c r="L150" s="68">
        <f t="shared" si="21"/>
        <v>161900.68507850901</v>
      </c>
      <c r="M150" s="29">
        <f t="shared" si="22"/>
        <v>170725.88779249965</v>
      </c>
      <c r="N150" s="29">
        <f>VLOOKUP($A150,'CAF BLS Adjustment'!$B148:$I605,8,FALSE)</f>
        <v>-8526</v>
      </c>
      <c r="O150" s="34">
        <f t="shared" si="18"/>
        <v>-8526</v>
      </c>
      <c r="P150" s="60">
        <f t="shared" si="23"/>
        <v>162199.88779249965</v>
      </c>
      <c r="Q150" s="60">
        <f t="shared" si="24"/>
        <v>155769.46785243161</v>
      </c>
      <c r="R150" s="60">
        <f t="shared" si="25"/>
        <v>14956.419940068052</v>
      </c>
      <c r="S150" s="60">
        <f t="shared" si="26"/>
        <v>0</v>
      </c>
    </row>
    <row r="151" spans="1:19" ht="14.45" customHeight="1">
      <c r="A151" s="48">
        <v>310777</v>
      </c>
      <c r="B151" s="47" t="s">
        <v>171</v>
      </c>
      <c r="C151" s="24" t="s">
        <v>157</v>
      </c>
      <c r="D151" s="85" t="s">
        <v>495</v>
      </c>
      <c r="E151" s="34">
        <f>VLOOKUP($A151,'CAF BLS Adjustment'!$B:$H,7,FALSE)</f>
        <v>0</v>
      </c>
      <c r="F151" s="5">
        <f>SUMIFS('HCLS Adjustment'!$F:$F,'HCLS Adjustment'!$B:$B,Main!$A151)</f>
        <v>0</v>
      </c>
      <c r="G151" s="29">
        <f>VLOOKUP(A151,'SVS Adjustment'!$B$3:$E$451,4,FALSE)</f>
        <v>0</v>
      </c>
      <c r="H151" s="29">
        <f t="shared" si="19"/>
        <v>0</v>
      </c>
      <c r="I151" s="87">
        <f>'Demand Calcs'!$B$11</f>
        <v>0.85719967561141985</v>
      </c>
      <c r="J151" s="29">
        <f t="shared" si="20"/>
        <v>0</v>
      </c>
      <c r="K151" s="68">
        <f>IFERROR(VLOOKUP($A151,'NECA 5 year Projections'!$A:$C,3,FALSE),0)</f>
        <v>0</v>
      </c>
      <c r="L151" s="68">
        <f t="shared" si="21"/>
        <v>0</v>
      </c>
      <c r="M151" s="29">
        <f t="shared" si="22"/>
        <v>0</v>
      </c>
      <c r="N151" s="29">
        <f>VLOOKUP($A151,'CAF BLS Adjustment'!$B149:$I606,8,FALSE)</f>
        <v>404562</v>
      </c>
      <c r="O151" s="34">
        <f t="shared" si="18"/>
        <v>346790.41516470723</v>
      </c>
      <c r="P151" s="60">
        <f t="shared" si="23"/>
        <v>346790.41516470723</v>
      </c>
      <c r="Q151" s="60">
        <f t="shared" si="24"/>
        <v>0</v>
      </c>
      <c r="R151" s="60">
        <f t="shared" si="25"/>
        <v>0</v>
      </c>
      <c r="S151" s="60">
        <f t="shared" si="26"/>
        <v>0</v>
      </c>
    </row>
    <row r="152" spans="1:19" ht="14.45" customHeight="1">
      <c r="A152" s="48">
        <v>320751</v>
      </c>
      <c r="B152" s="47" t="s">
        <v>173</v>
      </c>
      <c r="C152" s="24" t="s">
        <v>172</v>
      </c>
      <c r="D152" s="85" t="s">
        <v>495</v>
      </c>
      <c r="E152" s="34">
        <f>VLOOKUP($A152,'CAF BLS Adjustment'!$B:$H,7,FALSE)</f>
        <v>1158864</v>
      </c>
      <c r="F152" s="5">
        <f>SUMIFS('HCLS Adjustment'!$F:$F,'HCLS Adjustment'!$B:$B,Main!$A152)</f>
        <v>109008</v>
      </c>
      <c r="G152" s="29">
        <f>VLOOKUP(A152,'SVS Adjustment'!$B$3:$E$451,4,FALSE)</f>
        <v>0</v>
      </c>
      <c r="H152" s="29">
        <f t="shared" si="19"/>
        <v>1267872</v>
      </c>
      <c r="I152" s="87">
        <f>'Demand Calcs'!$B$11</f>
        <v>0.85719967561141985</v>
      </c>
      <c r="J152" s="29">
        <f t="shared" si="20"/>
        <v>1086819.467116802</v>
      </c>
      <c r="K152" s="68">
        <f>IFERROR(VLOOKUP($A152,'NECA 5 year Projections'!$A:$C,3,FALSE),0)</f>
        <v>732161.83146842604</v>
      </c>
      <c r="L152" s="68">
        <f t="shared" si="21"/>
        <v>732161.83146842604</v>
      </c>
      <c r="M152" s="29">
        <f t="shared" si="22"/>
        <v>1086819.467116802</v>
      </c>
      <c r="N152" s="29">
        <f>VLOOKUP($A152,'CAF BLS Adjustment'!$B150:$I607,8,FALSE)</f>
        <v>25422</v>
      </c>
      <c r="O152" s="34">
        <f t="shared" si="18"/>
        <v>21791.730153393517</v>
      </c>
      <c r="P152" s="60">
        <f t="shared" si="23"/>
        <v>1108611.1972701955</v>
      </c>
      <c r="Q152" s="60">
        <f t="shared" si="24"/>
        <v>993377.84487775236</v>
      </c>
      <c r="R152" s="60">
        <f t="shared" si="25"/>
        <v>93441.622239049655</v>
      </c>
      <c r="S152" s="60">
        <f t="shared" si="26"/>
        <v>0</v>
      </c>
    </row>
    <row r="153" spans="1:19" ht="14.45" customHeight="1">
      <c r="A153" s="48">
        <v>320753</v>
      </c>
      <c r="B153" s="47" t="s">
        <v>174</v>
      </c>
      <c r="C153" s="24" t="s">
        <v>172</v>
      </c>
      <c r="D153" s="85" t="s">
        <v>495</v>
      </c>
      <c r="E153" s="34">
        <f>VLOOKUP($A153,'CAF BLS Adjustment'!$B:$H,7,FALSE)</f>
        <v>9043279</v>
      </c>
      <c r="F153" s="5">
        <f>SUMIFS('HCLS Adjustment'!$F:$F,'HCLS Adjustment'!$B:$B,Main!$A153)</f>
        <v>1152996</v>
      </c>
      <c r="G153" s="29">
        <f>VLOOKUP(A153,'SVS Adjustment'!$B$3:$E$451,4,FALSE)</f>
        <v>0</v>
      </c>
      <c r="H153" s="29">
        <f t="shared" si="19"/>
        <v>10196275</v>
      </c>
      <c r="I153" s="87">
        <f>'Demand Calcs'!$B$11</f>
        <v>0.85719967561141985</v>
      </c>
      <c r="J153" s="29">
        <f t="shared" si="20"/>
        <v>8740243.6224448308</v>
      </c>
      <c r="K153" s="68">
        <f>IFERROR(VLOOKUP($A153,'NECA 5 year Projections'!$A:$C,3,FALSE),0)</f>
        <v>3393256.64765285</v>
      </c>
      <c r="L153" s="68">
        <f t="shared" si="21"/>
        <v>3393256.64765285</v>
      </c>
      <c r="M153" s="29">
        <f t="shared" si="22"/>
        <v>8740243.6224448308</v>
      </c>
      <c r="N153" s="29">
        <f>VLOOKUP($A153,'CAF BLS Adjustment'!$B151:$I608,8,FALSE)</f>
        <v>1267182</v>
      </c>
      <c r="O153" s="34">
        <f t="shared" si="18"/>
        <v>1086227.9993406301</v>
      </c>
      <c r="P153" s="60">
        <f t="shared" si="23"/>
        <v>9826471.6217854619</v>
      </c>
      <c r="Q153" s="60">
        <f t="shared" si="24"/>
        <v>7751895.8252635663</v>
      </c>
      <c r="R153" s="60">
        <f t="shared" si="25"/>
        <v>988347.79718126473</v>
      </c>
      <c r="S153" s="60">
        <f t="shared" si="26"/>
        <v>0</v>
      </c>
    </row>
    <row r="154" spans="1:19" ht="14.45" customHeight="1">
      <c r="A154" s="48">
        <v>320756</v>
      </c>
      <c r="B154" s="47" t="s">
        <v>175</v>
      </c>
      <c r="C154" s="24" t="s">
        <v>172</v>
      </c>
      <c r="D154" s="85" t="s">
        <v>495</v>
      </c>
      <c r="E154" s="34">
        <f>VLOOKUP($A154,'CAF BLS Adjustment'!$B:$H,7,FALSE)</f>
        <v>654753</v>
      </c>
      <c r="F154" s="5">
        <f>SUMIFS('HCLS Adjustment'!$F:$F,'HCLS Adjustment'!$B:$B,Main!$A154)</f>
        <v>69456</v>
      </c>
      <c r="G154" s="29">
        <f>VLOOKUP(A154,'SVS Adjustment'!$B$3:$E$451,4,FALSE)</f>
        <v>0</v>
      </c>
      <c r="H154" s="29">
        <f t="shared" si="19"/>
        <v>724209</v>
      </c>
      <c r="I154" s="87">
        <f>'Demand Calcs'!$B$11</f>
        <v>0.85719967561141985</v>
      </c>
      <c r="J154" s="29">
        <f t="shared" si="20"/>
        <v>620791.71987487073</v>
      </c>
      <c r="K154" s="68">
        <f>IFERROR(VLOOKUP($A154,'NECA 5 year Projections'!$A:$C,3,FALSE),0)</f>
        <v>412862.942540169</v>
      </c>
      <c r="L154" s="68">
        <f t="shared" si="21"/>
        <v>412862.942540169</v>
      </c>
      <c r="M154" s="29">
        <f t="shared" si="22"/>
        <v>620791.71987487073</v>
      </c>
      <c r="N154" s="29">
        <f>VLOOKUP($A154,'CAF BLS Adjustment'!$B152:$I609,8,FALSE)</f>
        <v>12102</v>
      </c>
      <c r="O154" s="34">
        <f t="shared" si="18"/>
        <v>10373.830474249404</v>
      </c>
      <c r="P154" s="60">
        <f t="shared" si="23"/>
        <v>631165.55034912017</v>
      </c>
      <c r="Q154" s="60">
        <f t="shared" si="24"/>
        <v>561254.05920560402</v>
      </c>
      <c r="R154" s="60">
        <f t="shared" si="25"/>
        <v>59537.660669266777</v>
      </c>
      <c r="S154" s="60">
        <f t="shared" si="26"/>
        <v>0</v>
      </c>
    </row>
    <row r="155" spans="1:19" ht="14.45" customHeight="1">
      <c r="A155" s="48">
        <v>320759</v>
      </c>
      <c r="B155" s="47" t="s">
        <v>176</v>
      </c>
      <c r="C155" s="24" t="s">
        <v>172</v>
      </c>
      <c r="D155" s="85" t="s">
        <v>495</v>
      </c>
      <c r="E155" s="34">
        <f>VLOOKUP($A155,'CAF BLS Adjustment'!$B:$H,7,FALSE)</f>
        <v>3263243</v>
      </c>
      <c r="F155" s="5">
        <f>SUMIFS('HCLS Adjustment'!$F:$F,'HCLS Adjustment'!$B:$B,Main!$A155)</f>
        <v>1456800</v>
      </c>
      <c r="G155" s="29">
        <f>VLOOKUP(A155,'SVS Adjustment'!$B$3:$E$451,4,FALSE)</f>
        <v>0</v>
      </c>
      <c r="H155" s="29">
        <f t="shared" si="19"/>
        <v>4720043</v>
      </c>
      <c r="I155" s="87">
        <f>'Demand Calcs'!$B$11</f>
        <v>0.85719967561141985</v>
      </c>
      <c r="J155" s="29">
        <f t="shared" si="20"/>
        <v>4046019.328471953</v>
      </c>
      <c r="K155" s="68">
        <f>IFERROR(VLOOKUP($A155,'NECA 5 year Projections'!$A:$C,3,FALSE),0)</f>
        <v>1512737.6362065601</v>
      </c>
      <c r="L155" s="68">
        <f t="shared" si="21"/>
        <v>1512737.6362065601</v>
      </c>
      <c r="M155" s="29">
        <f t="shared" si="22"/>
        <v>4046019.328471953</v>
      </c>
      <c r="N155" s="29">
        <f>VLOOKUP($A155,'CAF BLS Adjustment'!$B153:$I610,8,FALSE)</f>
        <v>-194916</v>
      </c>
      <c r="O155" s="34">
        <f t="shared" si="18"/>
        <v>-194916</v>
      </c>
      <c r="P155" s="60">
        <f t="shared" si="23"/>
        <v>3851103.328471953</v>
      </c>
      <c r="Q155" s="60">
        <f t="shared" si="24"/>
        <v>2797250.8410412367</v>
      </c>
      <c r="R155" s="60">
        <f t="shared" si="25"/>
        <v>1248768.4874307164</v>
      </c>
      <c r="S155" s="60">
        <f t="shared" si="26"/>
        <v>0</v>
      </c>
    </row>
    <row r="156" spans="1:19" ht="14.45" customHeight="1">
      <c r="A156" s="48">
        <v>320771</v>
      </c>
      <c r="B156" s="47" t="s">
        <v>177</v>
      </c>
      <c r="C156" s="24" t="s">
        <v>172</v>
      </c>
      <c r="D156" s="85" t="s">
        <v>495</v>
      </c>
      <c r="E156" s="34">
        <f>VLOOKUP($A156,'CAF BLS Adjustment'!$B:$H,7,FALSE)</f>
        <v>355697</v>
      </c>
      <c r="F156" s="5">
        <f>SUMIFS('HCLS Adjustment'!$F:$F,'HCLS Adjustment'!$B:$B,Main!$A156)</f>
        <v>59604</v>
      </c>
      <c r="G156" s="29">
        <f>VLOOKUP(A156,'SVS Adjustment'!$B$3:$E$451,4,FALSE)</f>
        <v>0</v>
      </c>
      <c r="H156" s="29">
        <f t="shared" si="19"/>
        <v>415301</v>
      </c>
      <c r="I156" s="87">
        <f>'Demand Calcs'!$B$11</f>
        <v>0.85719967561141985</v>
      </c>
      <c r="J156" s="29">
        <f t="shared" si="20"/>
        <v>355995.88248109829</v>
      </c>
      <c r="K156" s="68">
        <f>IFERROR(VLOOKUP($A156,'NECA 5 year Projections'!$A:$C,3,FALSE),0)</f>
        <v>285174.41102319403</v>
      </c>
      <c r="L156" s="68">
        <f t="shared" si="21"/>
        <v>285174.41102319403</v>
      </c>
      <c r="M156" s="29">
        <f t="shared" si="22"/>
        <v>355995.88248109829</v>
      </c>
      <c r="N156" s="29">
        <f>VLOOKUP($A156,'CAF BLS Adjustment'!$B154:$I611,8,FALSE)</f>
        <v>7056</v>
      </c>
      <c r="O156" s="34">
        <f t="shared" si="18"/>
        <v>6048.4009111141786</v>
      </c>
      <c r="P156" s="60">
        <f t="shared" si="23"/>
        <v>362044.28339221247</v>
      </c>
      <c r="Q156" s="60">
        <f t="shared" si="24"/>
        <v>304903.35301595519</v>
      </c>
      <c r="R156" s="60">
        <f t="shared" si="25"/>
        <v>51092.529465143074</v>
      </c>
      <c r="S156" s="60">
        <f t="shared" si="26"/>
        <v>0</v>
      </c>
    </row>
    <row r="157" spans="1:19" ht="14.45" customHeight="1">
      <c r="A157" s="48">
        <v>320775</v>
      </c>
      <c r="B157" s="47" t="s">
        <v>178</v>
      </c>
      <c r="C157" s="24" t="s">
        <v>172</v>
      </c>
      <c r="D157" s="85" t="s">
        <v>495</v>
      </c>
      <c r="E157" s="34">
        <f>VLOOKUP($A157,'CAF BLS Adjustment'!$B:$H,7,FALSE)</f>
        <v>3798261</v>
      </c>
      <c r="F157" s="5">
        <f>SUMIFS('HCLS Adjustment'!$F:$F,'HCLS Adjustment'!$B:$B,Main!$A157)</f>
        <v>2157888</v>
      </c>
      <c r="G157" s="29">
        <f>VLOOKUP(A157,'SVS Adjustment'!$B$3:$E$451,4,FALSE)</f>
        <v>0</v>
      </c>
      <c r="H157" s="29">
        <f t="shared" si="19"/>
        <v>5956149</v>
      </c>
      <c r="I157" s="87">
        <f>'Demand Calcs'!$B$11</f>
        <v>0.85719967561141985</v>
      </c>
      <c r="J157" s="29">
        <f t="shared" si="20"/>
        <v>5105608.9906932823</v>
      </c>
      <c r="K157" s="68">
        <f>IFERROR(VLOOKUP($A157,'NECA 5 year Projections'!$A:$C,3,FALSE),0)</f>
        <v>2851787.2057219702</v>
      </c>
      <c r="L157" s="68">
        <f t="shared" si="21"/>
        <v>2851787.2057219702</v>
      </c>
      <c r="M157" s="29">
        <f t="shared" si="22"/>
        <v>5105608.9906932823</v>
      </c>
      <c r="N157" s="29">
        <f>VLOOKUP($A157,'CAF BLS Adjustment'!$B155:$I612,8,FALSE)</f>
        <v>-30948</v>
      </c>
      <c r="O157" s="34">
        <f t="shared" si="18"/>
        <v>-30948</v>
      </c>
      <c r="P157" s="60">
        <f t="shared" si="23"/>
        <v>5074660.9906932823</v>
      </c>
      <c r="Q157" s="60">
        <f t="shared" si="24"/>
        <v>3255868.0970875067</v>
      </c>
      <c r="R157" s="60">
        <f t="shared" si="25"/>
        <v>1849740.8936057754</v>
      </c>
      <c r="S157" s="60">
        <f t="shared" si="26"/>
        <v>0</v>
      </c>
    </row>
    <row r="158" spans="1:19" ht="14.45" customHeight="1">
      <c r="A158" s="48">
        <v>320783</v>
      </c>
      <c r="B158" s="47" t="s">
        <v>179</v>
      </c>
      <c r="C158" s="24" t="s">
        <v>172</v>
      </c>
      <c r="D158" s="85" t="s">
        <v>495</v>
      </c>
      <c r="E158" s="34">
        <f>VLOOKUP($A158,'CAF BLS Adjustment'!$B:$H,7,FALSE)</f>
        <v>1969771</v>
      </c>
      <c r="F158" s="5">
        <f>SUMIFS('HCLS Adjustment'!$F:$F,'HCLS Adjustment'!$B:$B,Main!$A158)</f>
        <v>313680</v>
      </c>
      <c r="G158" s="29">
        <f>VLOOKUP(A158,'SVS Adjustment'!$B$3:$E$451,4,FALSE)</f>
        <v>0</v>
      </c>
      <c r="H158" s="29">
        <f t="shared" si="19"/>
        <v>2283451</v>
      </c>
      <c r="I158" s="87">
        <f>'Demand Calcs'!$B$11</f>
        <v>0.85719967561141985</v>
      </c>
      <c r="J158" s="29">
        <f t="shared" si="20"/>
        <v>1957373.4564745722</v>
      </c>
      <c r="K158" s="68">
        <f>IFERROR(VLOOKUP($A158,'NECA 5 year Projections'!$A:$C,3,FALSE),0)</f>
        <v>2224741.1965525402</v>
      </c>
      <c r="L158" s="68">
        <f t="shared" si="21"/>
        <v>2224741.1965525402</v>
      </c>
      <c r="M158" s="29">
        <f t="shared" si="22"/>
        <v>2224741.1965525402</v>
      </c>
      <c r="N158" s="29">
        <f>VLOOKUP($A158,'CAF BLS Adjustment'!$B156:$I613,8,FALSE)</f>
        <v>-168150</v>
      </c>
      <c r="O158" s="34">
        <f t="shared" si="18"/>
        <v>-168150</v>
      </c>
      <c r="P158" s="60">
        <f t="shared" si="23"/>
        <v>2056591.1965525402</v>
      </c>
      <c r="Q158" s="60">
        <f t="shared" si="24"/>
        <v>1919126.2223163508</v>
      </c>
      <c r="R158" s="60">
        <f t="shared" si="25"/>
        <v>305614.97423618933</v>
      </c>
      <c r="S158" s="60">
        <f t="shared" si="26"/>
        <v>0</v>
      </c>
    </row>
    <row r="159" spans="1:19" ht="14.45" customHeight="1">
      <c r="A159" s="48">
        <v>320790</v>
      </c>
      <c r="B159" s="47" t="s">
        <v>180</v>
      </c>
      <c r="C159" s="24" t="s">
        <v>172</v>
      </c>
      <c r="D159" s="85" t="s">
        <v>495</v>
      </c>
      <c r="E159" s="34">
        <f>VLOOKUP($A159,'CAF BLS Adjustment'!$B:$H,7,FALSE)</f>
        <v>619811</v>
      </c>
      <c r="F159" s="5">
        <f>SUMIFS('HCLS Adjustment'!$F:$F,'HCLS Adjustment'!$B:$B,Main!$A159)</f>
        <v>596448</v>
      </c>
      <c r="G159" s="29">
        <f>VLOOKUP(A159,'SVS Adjustment'!$B$3:$E$451,4,FALSE)</f>
        <v>0</v>
      </c>
      <c r="H159" s="29">
        <f t="shared" si="19"/>
        <v>1216259</v>
      </c>
      <c r="I159" s="87">
        <f>'Demand Calcs'!$B$11</f>
        <v>0.85719967561141985</v>
      </c>
      <c r="J159" s="29">
        <f t="shared" si="20"/>
        <v>1042576.8202594699</v>
      </c>
      <c r="K159" s="68">
        <f>IFERROR(VLOOKUP($A159,'NECA 5 year Projections'!$A:$C,3,FALSE),0)</f>
        <v>662308.52133165405</v>
      </c>
      <c r="L159" s="68">
        <f t="shared" si="21"/>
        <v>662308.52133165405</v>
      </c>
      <c r="M159" s="29">
        <f t="shared" si="22"/>
        <v>1042576.8202594699</v>
      </c>
      <c r="N159" s="29">
        <f>VLOOKUP($A159,'CAF BLS Adjustment'!$B157:$I614,8,FALSE)</f>
        <v>2706</v>
      </c>
      <c r="O159" s="34">
        <f t="shared" si="18"/>
        <v>2319.5823222045019</v>
      </c>
      <c r="P159" s="60">
        <f t="shared" si="23"/>
        <v>1044896.4025816744</v>
      </c>
      <c r="Q159" s="60">
        <f t="shared" si="24"/>
        <v>531301.78814038972</v>
      </c>
      <c r="R159" s="60">
        <f t="shared" si="25"/>
        <v>511275.03211908013</v>
      </c>
      <c r="S159" s="60">
        <f t="shared" si="26"/>
        <v>0</v>
      </c>
    </row>
    <row r="160" spans="1:19" ht="14.45" customHeight="1">
      <c r="A160" s="48">
        <v>320792</v>
      </c>
      <c r="B160" s="47" t="s">
        <v>181</v>
      </c>
      <c r="C160" s="24" t="s">
        <v>172</v>
      </c>
      <c r="D160" s="85" t="s">
        <v>495</v>
      </c>
      <c r="E160" s="34">
        <f>VLOOKUP($A160,'CAF BLS Adjustment'!$B:$H,7,FALSE)</f>
        <v>797629</v>
      </c>
      <c r="F160" s="5">
        <f>SUMIFS('HCLS Adjustment'!$F:$F,'HCLS Adjustment'!$B:$B,Main!$A160)</f>
        <v>29496</v>
      </c>
      <c r="G160" s="29">
        <f>VLOOKUP(A160,'SVS Adjustment'!$B$3:$E$451,4,FALSE)</f>
        <v>0</v>
      </c>
      <c r="H160" s="29">
        <f t="shared" si="19"/>
        <v>827125</v>
      </c>
      <c r="I160" s="87">
        <f>'Demand Calcs'!$B$11</f>
        <v>0.85719967561141985</v>
      </c>
      <c r="J160" s="29">
        <f t="shared" si="20"/>
        <v>709011.28169009567</v>
      </c>
      <c r="K160" s="68">
        <f>IFERROR(VLOOKUP($A160,'NECA 5 year Projections'!$A:$C,3,FALSE),0)</f>
        <v>713783.23275260394</v>
      </c>
      <c r="L160" s="68">
        <f t="shared" si="21"/>
        <v>713783.23275260394</v>
      </c>
      <c r="M160" s="29">
        <f t="shared" si="22"/>
        <v>713783.23275260394</v>
      </c>
      <c r="N160" s="29">
        <f>VLOOKUP($A160,'CAF BLS Adjustment'!$B158:$I615,8,FALSE)</f>
        <v>4698</v>
      </c>
      <c r="O160" s="34">
        <f t="shared" si="18"/>
        <v>4027.1240760224505</v>
      </c>
      <c r="P160" s="60">
        <f t="shared" si="23"/>
        <v>717810.35682862636</v>
      </c>
      <c r="Q160" s="60">
        <f t="shared" si="24"/>
        <v>688329.09917754482</v>
      </c>
      <c r="R160" s="60">
        <f t="shared" si="25"/>
        <v>25454.133575059157</v>
      </c>
      <c r="S160" s="60">
        <f t="shared" si="26"/>
        <v>0</v>
      </c>
    </row>
    <row r="161" spans="1:19" ht="14.45" customHeight="1">
      <c r="A161" s="48">
        <v>320796</v>
      </c>
      <c r="B161" s="47" t="s">
        <v>182</v>
      </c>
      <c r="C161" s="24" t="s">
        <v>172</v>
      </c>
      <c r="D161" s="85" t="s">
        <v>495</v>
      </c>
      <c r="E161" s="34">
        <f>VLOOKUP($A161,'CAF BLS Adjustment'!$B:$H,7,FALSE)</f>
        <v>771221</v>
      </c>
      <c r="F161" s="5">
        <f>SUMIFS('HCLS Adjustment'!$F:$F,'HCLS Adjustment'!$B:$B,Main!$A161)</f>
        <v>141480</v>
      </c>
      <c r="G161" s="29">
        <f>VLOOKUP(A161,'SVS Adjustment'!$B$3:$E$451,4,FALSE)</f>
        <v>0</v>
      </c>
      <c r="H161" s="29">
        <f t="shared" si="19"/>
        <v>912701</v>
      </c>
      <c r="I161" s="87">
        <f>'Demand Calcs'!$B$11</f>
        <v>0.85719967561141985</v>
      </c>
      <c r="J161" s="29">
        <f t="shared" si="20"/>
        <v>782367.0011302185</v>
      </c>
      <c r="K161" s="68">
        <f>IFERROR(VLOOKUP($A161,'NECA 5 year Projections'!$A:$C,3,FALSE),0)</f>
        <v>470121.47860233003</v>
      </c>
      <c r="L161" s="68">
        <f t="shared" si="21"/>
        <v>470121.47860233003</v>
      </c>
      <c r="M161" s="29">
        <f t="shared" si="22"/>
        <v>782367.0011302185</v>
      </c>
      <c r="N161" s="29">
        <f>VLOOKUP($A161,'CAF BLS Adjustment'!$B159:$I616,8,FALSE)</f>
        <v>93030</v>
      </c>
      <c r="O161" s="34">
        <f t="shared" si="18"/>
        <v>79745.28582213039</v>
      </c>
      <c r="P161" s="60">
        <f t="shared" si="23"/>
        <v>862112.28695234889</v>
      </c>
      <c r="Q161" s="60">
        <f t="shared" si="24"/>
        <v>661090.3910247148</v>
      </c>
      <c r="R161" s="60">
        <f t="shared" si="25"/>
        <v>121276.61010550367</v>
      </c>
      <c r="S161" s="60">
        <f t="shared" si="26"/>
        <v>0</v>
      </c>
    </row>
    <row r="162" spans="1:19" ht="14.45" customHeight="1">
      <c r="A162" s="48">
        <v>320797</v>
      </c>
      <c r="B162" s="47" t="s">
        <v>183</v>
      </c>
      <c r="C162" s="24" t="s">
        <v>172</v>
      </c>
      <c r="D162" s="85" t="s">
        <v>495</v>
      </c>
      <c r="E162" s="34">
        <f>VLOOKUP($A162,'CAF BLS Adjustment'!$B:$H,7,FALSE)</f>
        <v>358552</v>
      </c>
      <c r="F162" s="5">
        <f>SUMIFS('HCLS Adjustment'!$F:$F,'HCLS Adjustment'!$B:$B,Main!$A162)</f>
        <v>166416</v>
      </c>
      <c r="G162" s="29">
        <f>VLOOKUP(A162,'SVS Adjustment'!$B$3:$E$451,4,FALSE)</f>
        <v>0</v>
      </c>
      <c r="H162" s="29">
        <f t="shared" si="19"/>
        <v>524968</v>
      </c>
      <c r="I162" s="87">
        <f>'Demand Calcs'!$B$11</f>
        <v>0.85719967561141985</v>
      </c>
      <c r="J162" s="29">
        <f t="shared" si="20"/>
        <v>450002.39930637588</v>
      </c>
      <c r="K162" s="68">
        <f>IFERROR(VLOOKUP($A162,'NECA 5 year Projections'!$A:$C,3,FALSE),0)</f>
        <v>488601.177974477</v>
      </c>
      <c r="L162" s="68">
        <f t="shared" si="21"/>
        <v>488601.177974477</v>
      </c>
      <c r="M162" s="29">
        <f t="shared" si="22"/>
        <v>488601.177974477</v>
      </c>
      <c r="N162" s="29">
        <f>VLOOKUP($A162,'CAF BLS Adjustment'!$B160:$I617,8,FALSE)</f>
        <v>19944</v>
      </c>
      <c r="O162" s="34">
        <f t="shared" si="18"/>
        <v>17095.990330394157</v>
      </c>
      <c r="P162" s="60">
        <f t="shared" si="23"/>
        <v>505697.16830487119</v>
      </c>
      <c r="Q162" s="60">
        <f t="shared" si="24"/>
        <v>333713.53980643523</v>
      </c>
      <c r="R162" s="60">
        <f t="shared" si="25"/>
        <v>154887.6381680418</v>
      </c>
      <c r="S162" s="60">
        <f t="shared" si="26"/>
        <v>0</v>
      </c>
    </row>
    <row r="163" spans="1:19" ht="14.45" customHeight="1">
      <c r="A163" s="48">
        <v>320800</v>
      </c>
      <c r="B163" s="47" t="s">
        <v>184</v>
      </c>
      <c r="C163" s="24" t="s">
        <v>172</v>
      </c>
      <c r="D163" s="85" t="s">
        <v>495</v>
      </c>
      <c r="E163" s="34">
        <f>VLOOKUP($A163,'CAF BLS Adjustment'!$B:$H,7,FALSE)</f>
        <v>1569082</v>
      </c>
      <c r="F163" s="5">
        <f>SUMIFS('HCLS Adjustment'!$F:$F,'HCLS Adjustment'!$B:$B,Main!$A163)</f>
        <v>275868</v>
      </c>
      <c r="G163" s="29">
        <f>VLOOKUP(A163,'SVS Adjustment'!$B$3:$E$451,4,FALSE)</f>
        <v>0</v>
      </c>
      <c r="H163" s="29">
        <f t="shared" si="19"/>
        <v>1844950</v>
      </c>
      <c r="I163" s="87">
        <f>'Demand Calcs'!$B$11</f>
        <v>0.85719967561141985</v>
      </c>
      <c r="J163" s="29">
        <f t="shared" si="20"/>
        <v>1581490.5415192891</v>
      </c>
      <c r="K163" s="68">
        <f>IFERROR(VLOOKUP($A163,'NECA 5 year Projections'!$A:$C,3,FALSE),0)</f>
        <v>1892158.12591882</v>
      </c>
      <c r="L163" s="68">
        <f t="shared" si="21"/>
        <v>1844950</v>
      </c>
      <c r="M163" s="29">
        <f t="shared" si="22"/>
        <v>1844950</v>
      </c>
      <c r="N163" s="29">
        <f>VLOOKUP($A163,'CAF BLS Adjustment'!$B161:$I618,8,FALSE)</f>
        <v>84198</v>
      </c>
      <c r="O163" s="34">
        <f t="shared" si="18"/>
        <v>72174.498287130322</v>
      </c>
      <c r="P163" s="60">
        <f t="shared" si="23"/>
        <v>1917124.4982871304</v>
      </c>
      <c r="Q163" s="60">
        <f t="shared" si="24"/>
        <v>1569082</v>
      </c>
      <c r="R163" s="60">
        <f t="shared" si="25"/>
        <v>275868</v>
      </c>
      <c r="S163" s="60">
        <f t="shared" si="26"/>
        <v>0</v>
      </c>
    </row>
    <row r="164" spans="1:19" ht="14.45" customHeight="1">
      <c r="A164" s="48">
        <v>320807</v>
      </c>
      <c r="B164" s="47" t="s">
        <v>185</v>
      </c>
      <c r="C164" s="24" t="s">
        <v>172</v>
      </c>
      <c r="D164" s="85" t="s">
        <v>495</v>
      </c>
      <c r="E164" s="34">
        <f>VLOOKUP($A164,'CAF BLS Adjustment'!$B:$H,7,FALSE)</f>
        <v>5347180</v>
      </c>
      <c r="F164" s="5">
        <f>SUMIFS('HCLS Adjustment'!$F:$F,'HCLS Adjustment'!$B:$B,Main!$A164)</f>
        <v>1655208</v>
      </c>
      <c r="G164" s="29">
        <f>VLOOKUP(A164,'SVS Adjustment'!$B$3:$E$451,4,FALSE)</f>
        <v>0</v>
      </c>
      <c r="H164" s="29">
        <f t="shared" si="19"/>
        <v>7002388</v>
      </c>
      <c r="I164" s="87">
        <f>'Demand Calcs'!$B$11</f>
        <v>0.85719967561141985</v>
      </c>
      <c r="J164" s="29">
        <f t="shared" si="20"/>
        <v>6002444.7221052991</v>
      </c>
      <c r="K164" s="68">
        <f>IFERROR(VLOOKUP($A164,'NECA 5 year Projections'!$A:$C,3,FALSE),0)</f>
        <v>3730362.9617864299</v>
      </c>
      <c r="L164" s="68">
        <f t="shared" si="21"/>
        <v>3730362.9617864299</v>
      </c>
      <c r="M164" s="29">
        <f t="shared" si="22"/>
        <v>6002444.7221052991</v>
      </c>
      <c r="N164" s="29">
        <f>VLOOKUP($A164,'CAF BLS Adjustment'!$B162:$I619,8,FALSE)</f>
        <v>-303918</v>
      </c>
      <c r="O164" s="34">
        <f t="shared" si="18"/>
        <v>-303918</v>
      </c>
      <c r="P164" s="60">
        <f t="shared" si="23"/>
        <v>5698526.7221052991</v>
      </c>
      <c r="Q164" s="60">
        <f t="shared" si="24"/>
        <v>4583600.9614358721</v>
      </c>
      <c r="R164" s="60">
        <f t="shared" si="25"/>
        <v>1418843.760669427</v>
      </c>
      <c r="S164" s="60">
        <f t="shared" si="26"/>
        <v>0</v>
      </c>
    </row>
    <row r="165" spans="1:19" ht="14.45" customHeight="1">
      <c r="A165" s="48">
        <v>320813</v>
      </c>
      <c r="B165" s="47" t="s">
        <v>186</v>
      </c>
      <c r="C165" s="24" t="s">
        <v>172</v>
      </c>
      <c r="D165" s="85" t="s">
        <v>495</v>
      </c>
      <c r="E165" s="34">
        <f>VLOOKUP($A165,'CAF BLS Adjustment'!$B:$H,7,FALSE)</f>
        <v>1905619</v>
      </c>
      <c r="F165" s="5">
        <f>SUMIFS('HCLS Adjustment'!$F:$F,'HCLS Adjustment'!$B:$B,Main!$A165)</f>
        <v>686364</v>
      </c>
      <c r="G165" s="29">
        <f>VLOOKUP(A165,'SVS Adjustment'!$B$3:$E$451,4,FALSE)</f>
        <v>0</v>
      </c>
      <c r="H165" s="29">
        <f t="shared" si="19"/>
        <v>2591983</v>
      </c>
      <c r="I165" s="87">
        <f>'Demand Calcs'!$B$11</f>
        <v>0.85719967561141985</v>
      </c>
      <c r="J165" s="29">
        <f t="shared" si="20"/>
        <v>2221846.9867903148</v>
      </c>
      <c r="K165" s="68">
        <f>IFERROR(VLOOKUP($A165,'NECA 5 year Projections'!$A:$C,3,FALSE),0)</f>
        <v>762747.48603994399</v>
      </c>
      <c r="L165" s="68">
        <f t="shared" si="21"/>
        <v>762747.48603994399</v>
      </c>
      <c r="M165" s="29">
        <f t="shared" si="22"/>
        <v>2221846.9867903148</v>
      </c>
      <c r="N165" s="29">
        <f>VLOOKUP($A165,'CAF BLS Adjustment'!$B163:$I620,8,FALSE)</f>
        <v>-44418</v>
      </c>
      <c r="O165" s="34">
        <f t="shared" si="18"/>
        <v>-44418</v>
      </c>
      <c r="P165" s="60">
        <f t="shared" si="23"/>
        <v>2177428.9867903148</v>
      </c>
      <c r="Q165" s="60">
        <f t="shared" si="24"/>
        <v>1633495.9886389582</v>
      </c>
      <c r="R165" s="60">
        <f t="shared" si="25"/>
        <v>588350.99815135647</v>
      </c>
      <c r="S165" s="60">
        <f t="shared" si="26"/>
        <v>0</v>
      </c>
    </row>
    <row r="166" spans="1:19" ht="14.45" customHeight="1">
      <c r="A166" s="48">
        <v>320815</v>
      </c>
      <c r="B166" s="47" t="s">
        <v>187</v>
      </c>
      <c r="C166" s="24" t="s">
        <v>172</v>
      </c>
      <c r="D166" s="85" t="s">
        <v>495</v>
      </c>
      <c r="E166" s="34">
        <f>VLOOKUP($A166,'CAF BLS Adjustment'!$B:$H,7,FALSE)</f>
        <v>2236350</v>
      </c>
      <c r="F166" s="5">
        <f>SUMIFS('HCLS Adjustment'!$F:$F,'HCLS Adjustment'!$B:$B,Main!$A166)</f>
        <v>0</v>
      </c>
      <c r="G166" s="29">
        <f>VLOOKUP(A166,'SVS Adjustment'!$B$3:$E$451,4,FALSE)</f>
        <v>0</v>
      </c>
      <c r="H166" s="29">
        <f t="shared" si="19"/>
        <v>2236350</v>
      </c>
      <c r="I166" s="87">
        <f>'Demand Calcs'!$B$11</f>
        <v>0.85719967561141985</v>
      </c>
      <c r="J166" s="29">
        <f t="shared" si="20"/>
        <v>1916998.4945535988</v>
      </c>
      <c r="K166" s="68">
        <f>IFERROR(VLOOKUP($A166,'NECA 5 year Projections'!$A:$C,3,FALSE),0)</f>
        <v>1624251.5356481399</v>
      </c>
      <c r="L166" s="68">
        <f t="shared" si="21"/>
        <v>1624251.5356481399</v>
      </c>
      <c r="M166" s="29">
        <f t="shared" si="22"/>
        <v>1916998.4945535988</v>
      </c>
      <c r="N166" s="29">
        <f>VLOOKUP($A166,'CAF BLS Adjustment'!$B164:$I621,8,FALSE)</f>
        <v>111696</v>
      </c>
      <c r="O166" s="34">
        <f t="shared" si="18"/>
        <v>95745.774967093152</v>
      </c>
      <c r="P166" s="60">
        <f t="shared" si="23"/>
        <v>2012744.2695206921</v>
      </c>
      <c r="Q166" s="60">
        <f t="shared" si="24"/>
        <v>1916998.4945535988</v>
      </c>
      <c r="R166" s="60">
        <f t="shared" si="25"/>
        <v>0</v>
      </c>
      <c r="S166" s="60">
        <f t="shared" si="26"/>
        <v>0</v>
      </c>
    </row>
    <row r="167" spans="1:19" ht="14.45" customHeight="1">
      <c r="A167" s="48">
        <v>320818</v>
      </c>
      <c r="B167" s="47" t="s">
        <v>130</v>
      </c>
      <c r="C167" s="24" t="s">
        <v>172</v>
      </c>
      <c r="D167" s="85" t="s">
        <v>495</v>
      </c>
      <c r="E167" s="34">
        <f>VLOOKUP($A167,'CAF BLS Adjustment'!$B:$H,7,FALSE)</f>
        <v>9570909</v>
      </c>
      <c r="F167" s="5">
        <f>SUMIFS('HCLS Adjustment'!$F:$F,'HCLS Adjustment'!$B:$B,Main!$A167)</f>
        <v>4145064</v>
      </c>
      <c r="G167" s="29">
        <f>VLOOKUP(A167,'SVS Adjustment'!$B$3:$E$451,4,FALSE)</f>
        <v>0</v>
      </c>
      <c r="H167" s="29">
        <f t="shared" si="19"/>
        <v>13715973</v>
      </c>
      <c r="I167" s="87">
        <f>'Demand Calcs'!$B$11</f>
        <v>0.85719967561141985</v>
      </c>
      <c r="J167" s="29">
        <f t="shared" si="20"/>
        <v>11757327.606294993</v>
      </c>
      <c r="K167" s="68">
        <f>IFERROR(VLOOKUP($A167,'NECA 5 year Projections'!$A:$C,3,FALSE),0)</f>
        <v>10719109.915878</v>
      </c>
      <c r="L167" s="68">
        <f t="shared" si="21"/>
        <v>10719109.915878</v>
      </c>
      <c r="M167" s="29">
        <f t="shared" si="22"/>
        <v>11757327.606294993</v>
      </c>
      <c r="N167" s="29">
        <f>VLOOKUP($A167,'CAF BLS Adjustment'!$B165:$I622,8,FALSE)</f>
        <v>712740</v>
      </c>
      <c r="O167" s="34">
        <f t="shared" ref="O167:O208" si="27">IF(N167&lt;0,N167,N167*I167)</f>
        <v>610960.4967952834</v>
      </c>
      <c r="P167" s="60">
        <f t="shared" si="23"/>
        <v>12368288.103090277</v>
      </c>
      <c r="Q167" s="60">
        <f t="shared" si="24"/>
        <v>8204180.0901064184</v>
      </c>
      <c r="R167" s="60">
        <f t="shared" si="25"/>
        <v>3553147.5161885745</v>
      </c>
      <c r="S167" s="60">
        <f t="shared" si="26"/>
        <v>0</v>
      </c>
    </row>
    <row r="168" spans="1:19" ht="14.45" customHeight="1">
      <c r="A168" s="48">
        <v>320819</v>
      </c>
      <c r="B168" s="47" t="s">
        <v>188</v>
      </c>
      <c r="C168" s="24" t="s">
        <v>172</v>
      </c>
      <c r="D168" s="85" t="s">
        <v>495</v>
      </c>
      <c r="E168" s="34">
        <f>VLOOKUP($A168,'CAF BLS Adjustment'!$B:$H,7,FALSE)</f>
        <v>4575505</v>
      </c>
      <c r="F168" s="5">
        <f>SUMIFS('HCLS Adjustment'!$F:$F,'HCLS Adjustment'!$B:$B,Main!$A168)</f>
        <v>2976888</v>
      </c>
      <c r="G168" s="29">
        <f>VLOOKUP(A168,'SVS Adjustment'!$B$3:$E$451,4,FALSE)</f>
        <v>0</v>
      </c>
      <c r="H168" s="29">
        <f t="shared" ref="H168:H208" si="28">SUM(E168:G168)</f>
        <v>7552393</v>
      </c>
      <c r="I168" s="87">
        <f>'Demand Calcs'!$B$11</f>
        <v>0.85719967561141985</v>
      </c>
      <c r="J168" s="29">
        <f t="shared" ref="J168:J208" si="29">I168*H168</f>
        <v>6473908.8296899581</v>
      </c>
      <c r="K168" s="68">
        <f>IFERROR(VLOOKUP($A168,'NECA 5 year Projections'!$A:$C,3,FALSE),0)</f>
        <v>2294328.2340325699</v>
      </c>
      <c r="L168" s="68">
        <f t="shared" ref="L168:L208" si="30">MIN(H168,K168)</f>
        <v>2294328.2340325699</v>
      </c>
      <c r="M168" s="29">
        <f t="shared" ref="M168:M208" si="31">MAX(J168,L168)</f>
        <v>6473908.8296899581</v>
      </c>
      <c r="N168" s="29">
        <f>VLOOKUP($A168,'CAF BLS Adjustment'!$B166:$I623,8,FALSE)</f>
        <v>504282</v>
      </c>
      <c r="O168" s="34">
        <f t="shared" si="27"/>
        <v>432270.36681667803</v>
      </c>
      <c r="P168" s="60">
        <f t="shared" ref="P168:P208" si="32">O168+M168</f>
        <v>6906179.1965066362</v>
      </c>
      <c r="Q168" s="60">
        <f t="shared" ref="Q168:Q208" si="33">IFERROR((E168/H168)*$M168,0)</f>
        <v>3922121.4017584301</v>
      </c>
      <c r="R168" s="60">
        <f t="shared" ref="R168:R208" si="34">IFERROR((F168/$H168)*$M168,0)</f>
        <v>2551787.4279315285</v>
      </c>
      <c r="S168" s="60">
        <f t="shared" ref="S168:S208" si="35">IFERROR((G168/$H168)*$M168,0)</f>
        <v>0</v>
      </c>
    </row>
    <row r="169" spans="1:19" ht="14.45" customHeight="1">
      <c r="A169" s="48">
        <v>320825</v>
      </c>
      <c r="B169" s="47" t="s">
        <v>189</v>
      </c>
      <c r="C169" s="24" t="s">
        <v>172</v>
      </c>
      <c r="D169" s="85" t="s">
        <v>495</v>
      </c>
      <c r="E169" s="34">
        <f>VLOOKUP($A169,'CAF BLS Adjustment'!$B:$H,7,FALSE)</f>
        <v>2751057</v>
      </c>
      <c r="F169" s="5">
        <f>SUMIFS('HCLS Adjustment'!$F:$F,'HCLS Adjustment'!$B:$B,Main!$A169)</f>
        <v>1156320</v>
      </c>
      <c r="G169" s="29">
        <f>VLOOKUP(A169,'SVS Adjustment'!$B$3:$E$451,4,FALSE)</f>
        <v>0</v>
      </c>
      <c r="H169" s="29">
        <f t="shared" si="28"/>
        <v>3907377</v>
      </c>
      <c r="I169" s="87">
        <f>'Demand Calcs'!$B$11</f>
        <v>0.85719967561141985</v>
      </c>
      <c r="J169" s="29">
        <f t="shared" si="29"/>
        <v>3349402.2968915231</v>
      </c>
      <c r="K169" s="68">
        <f>IFERROR(VLOOKUP($A169,'NECA 5 year Projections'!$A:$C,3,FALSE),0)</f>
        <v>1806342.43626763</v>
      </c>
      <c r="L169" s="68">
        <f t="shared" si="30"/>
        <v>1806342.43626763</v>
      </c>
      <c r="M169" s="29">
        <f t="shared" si="31"/>
        <v>3349402.2968915231</v>
      </c>
      <c r="N169" s="29">
        <f>VLOOKUP($A169,'CAF BLS Adjustment'!$B167:$I624,8,FALSE)</f>
        <v>526056</v>
      </c>
      <c r="O169" s="34">
        <f t="shared" si="27"/>
        <v>450935.03255344107</v>
      </c>
      <c r="P169" s="60">
        <f t="shared" si="32"/>
        <v>3800337.329444964</v>
      </c>
      <c r="Q169" s="60">
        <f t="shared" si="33"/>
        <v>2358205.1679885262</v>
      </c>
      <c r="R169" s="60">
        <f t="shared" si="34"/>
        <v>991197.12890299701</v>
      </c>
      <c r="S169" s="60">
        <f t="shared" si="35"/>
        <v>0</v>
      </c>
    </row>
    <row r="170" spans="1:19" ht="14.45" customHeight="1">
      <c r="A170" s="48">
        <v>320826</v>
      </c>
      <c r="B170" s="47" t="s">
        <v>190</v>
      </c>
      <c r="C170" s="24" t="s">
        <v>172</v>
      </c>
      <c r="D170" s="85" t="s">
        <v>495</v>
      </c>
      <c r="E170" s="34">
        <f>VLOOKUP($A170,'CAF BLS Adjustment'!$B:$H,7,FALSE)</f>
        <v>585683</v>
      </c>
      <c r="F170" s="5">
        <f>SUMIFS('HCLS Adjustment'!$F:$F,'HCLS Adjustment'!$B:$B,Main!$A170)</f>
        <v>63696</v>
      </c>
      <c r="G170" s="29">
        <f>VLOOKUP(A170,'SVS Adjustment'!$B$3:$E$451,4,FALSE)</f>
        <v>0</v>
      </c>
      <c r="H170" s="29">
        <f t="shared" si="28"/>
        <v>649379</v>
      </c>
      <c r="I170" s="87">
        <f>'Demand Calcs'!$B$11</f>
        <v>0.85719967561141985</v>
      </c>
      <c r="J170" s="29">
        <f t="shared" si="29"/>
        <v>556647.46814886818</v>
      </c>
      <c r="K170" s="68">
        <f>IFERROR(VLOOKUP($A170,'NECA 5 year Projections'!$A:$C,3,FALSE),0)</f>
        <v>385068.35006836802</v>
      </c>
      <c r="L170" s="68">
        <f t="shared" si="30"/>
        <v>385068.35006836802</v>
      </c>
      <c r="M170" s="29">
        <f t="shared" si="31"/>
        <v>556647.46814886818</v>
      </c>
      <c r="N170" s="29">
        <f>VLOOKUP($A170,'CAF BLS Adjustment'!$B168:$I625,8,FALSE)</f>
        <v>7752</v>
      </c>
      <c r="O170" s="34">
        <f t="shared" si="27"/>
        <v>6645.0118853397271</v>
      </c>
      <c r="P170" s="60">
        <f t="shared" si="32"/>
        <v>563292.48003420793</v>
      </c>
      <c r="Q170" s="60">
        <f t="shared" si="33"/>
        <v>502047.27761112322</v>
      </c>
      <c r="R170" s="60">
        <f t="shared" si="34"/>
        <v>54600.190537744995</v>
      </c>
      <c r="S170" s="60">
        <f t="shared" si="35"/>
        <v>0</v>
      </c>
    </row>
    <row r="171" spans="1:19" ht="14.45" customHeight="1">
      <c r="A171" s="48">
        <v>320827</v>
      </c>
      <c r="B171" s="47" t="s">
        <v>191</v>
      </c>
      <c r="C171" s="24" t="s">
        <v>172</v>
      </c>
      <c r="D171" s="85" t="s">
        <v>495</v>
      </c>
      <c r="E171" s="34">
        <f>VLOOKUP($A171,'CAF BLS Adjustment'!$B:$H,7,FALSE)</f>
        <v>916541</v>
      </c>
      <c r="F171" s="5">
        <f>SUMIFS('HCLS Adjustment'!$F:$F,'HCLS Adjustment'!$B:$B,Main!$A171)</f>
        <v>67236</v>
      </c>
      <c r="G171" s="29">
        <f>VLOOKUP(A171,'SVS Adjustment'!$B$3:$E$451,4,FALSE)</f>
        <v>0</v>
      </c>
      <c r="H171" s="29">
        <f t="shared" si="28"/>
        <v>983777</v>
      </c>
      <c r="I171" s="87">
        <f>'Demand Calcs'!$B$11</f>
        <v>0.85719967561141985</v>
      </c>
      <c r="J171" s="29">
        <f t="shared" si="29"/>
        <v>843293.32527397585</v>
      </c>
      <c r="K171" s="68">
        <f>IFERROR(VLOOKUP($A171,'NECA 5 year Projections'!$A:$C,3,FALSE),0)</f>
        <v>565903.36811003904</v>
      </c>
      <c r="L171" s="68">
        <f t="shared" si="30"/>
        <v>565903.36811003904</v>
      </c>
      <c r="M171" s="29">
        <f t="shared" si="31"/>
        <v>843293.32527397585</v>
      </c>
      <c r="N171" s="29">
        <f>VLOOKUP($A171,'CAF BLS Adjustment'!$B169:$I626,8,FALSE)</f>
        <v>12480</v>
      </c>
      <c r="O171" s="34">
        <f t="shared" si="27"/>
        <v>10697.85195163052</v>
      </c>
      <c r="P171" s="60">
        <f t="shared" si="32"/>
        <v>853991.1772256064</v>
      </c>
      <c r="Q171" s="60">
        <f t="shared" si="33"/>
        <v>785658.64788456634</v>
      </c>
      <c r="R171" s="60">
        <f t="shared" si="34"/>
        <v>57634.677389409429</v>
      </c>
      <c r="S171" s="60">
        <f t="shared" si="35"/>
        <v>0</v>
      </c>
    </row>
    <row r="172" spans="1:19" ht="14.45" customHeight="1">
      <c r="A172" s="48">
        <v>320834</v>
      </c>
      <c r="B172" s="47" t="s">
        <v>192</v>
      </c>
      <c r="C172" s="24" t="s">
        <v>172</v>
      </c>
      <c r="D172" s="85" t="s">
        <v>495</v>
      </c>
      <c r="E172" s="34">
        <f>VLOOKUP($A172,'CAF BLS Adjustment'!$B:$H,7,FALSE)</f>
        <v>2669697</v>
      </c>
      <c r="F172" s="5">
        <f>SUMIFS('HCLS Adjustment'!$F:$F,'HCLS Adjustment'!$B:$B,Main!$A172)</f>
        <v>525600</v>
      </c>
      <c r="G172" s="29">
        <f>VLOOKUP(A172,'SVS Adjustment'!$B$3:$E$451,4,FALSE)</f>
        <v>0</v>
      </c>
      <c r="H172" s="29">
        <f t="shared" si="28"/>
        <v>3195297</v>
      </c>
      <c r="I172" s="87">
        <f>'Demand Calcs'!$B$11</f>
        <v>0.85719967561141985</v>
      </c>
      <c r="J172" s="29">
        <f t="shared" si="29"/>
        <v>2739007.5518821431</v>
      </c>
      <c r="K172" s="68">
        <f>IFERROR(VLOOKUP($A172,'NECA 5 year Projections'!$A:$C,3,FALSE),0)</f>
        <v>1192955.60885718</v>
      </c>
      <c r="L172" s="68">
        <f t="shared" si="30"/>
        <v>1192955.60885718</v>
      </c>
      <c r="M172" s="29">
        <f t="shared" si="31"/>
        <v>2739007.5518821431</v>
      </c>
      <c r="N172" s="29">
        <f>VLOOKUP($A172,'CAF BLS Adjustment'!$B170:$I627,8,FALSE)</f>
        <v>-203604</v>
      </c>
      <c r="O172" s="34">
        <f t="shared" si="27"/>
        <v>-203604</v>
      </c>
      <c r="P172" s="60">
        <f t="shared" si="32"/>
        <v>2535403.5518821431</v>
      </c>
      <c r="Q172" s="60">
        <f t="shared" si="33"/>
        <v>2288463.4023807808</v>
      </c>
      <c r="R172" s="60">
        <f t="shared" si="34"/>
        <v>450544.14950136229</v>
      </c>
      <c r="S172" s="60">
        <f t="shared" si="35"/>
        <v>0</v>
      </c>
    </row>
    <row r="173" spans="1:19" ht="14.45" customHeight="1">
      <c r="A173" s="48">
        <v>320839</v>
      </c>
      <c r="B173" s="47" t="s">
        <v>193</v>
      </c>
      <c r="C173" s="24" t="s">
        <v>172</v>
      </c>
      <c r="D173" s="85" t="s">
        <v>495</v>
      </c>
      <c r="E173" s="34">
        <f>VLOOKUP($A173,'CAF BLS Adjustment'!$B:$H,7,FALSE)</f>
        <v>269324</v>
      </c>
      <c r="F173" s="5">
        <f>SUMIFS('HCLS Adjustment'!$F:$F,'HCLS Adjustment'!$B:$B,Main!$A173)</f>
        <v>38328</v>
      </c>
      <c r="G173" s="29">
        <f>VLOOKUP(A173,'SVS Adjustment'!$B$3:$E$451,4,FALSE)</f>
        <v>0</v>
      </c>
      <c r="H173" s="29">
        <f t="shared" si="28"/>
        <v>307652</v>
      </c>
      <c r="I173" s="87">
        <f>'Demand Calcs'!$B$11</f>
        <v>0.85719967561141985</v>
      </c>
      <c r="J173" s="29">
        <f t="shared" si="29"/>
        <v>263719.19460120454</v>
      </c>
      <c r="K173" s="68">
        <f>IFERROR(VLOOKUP($A173,'NECA 5 year Projections'!$A:$C,3,FALSE),0)</f>
        <v>193008.90215718799</v>
      </c>
      <c r="L173" s="68">
        <f t="shared" si="30"/>
        <v>193008.90215718799</v>
      </c>
      <c r="M173" s="29">
        <f t="shared" si="31"/>
        <v>263719.19460120454</v>
      </c>
      <c r="N173" s="29">
        <f>VLOOKUP($A173,'CAF BLS Adjustment'!$B171:$I628,8,FALSE)</f>
        <v>-1668</v>
      </c>
      <c r="O173" s="34">
        <f t="shared" si="27"/>
        <v>-1668</v>
      </c>
      <c r="P173" s="60">
        <f t="shared" si="32"/>
        <v>262051.19460120454</v>
      </c>
      <c r="Q173" s="60">
        <f t="shared" si="33"/>
        <v>230864.44543437002</v>
      </c>
      <c r="R173" s="60">
        <f t="shared" si="34"/>
        <v>32854.749166834503</v>
      </c>
      <c r="S173" s="60">
        <f t="shared" si="35"/>
        <v>0</v>
      </c>
    </row>
    <row r="174" spans="1:19" ht="14.45" customHeight="1">
      <c r="A174" s="48">
        <v>330860</v>
      </c>
      <c r="B174" s="47" t="s">
        <v>195</v>
      </c>
      <c r="C174" s="24" t="s">
        <v>194</v>
      </c>
      <c r="D174" s="85" t="s">
        <v>495</v>
      </c>
      <c r="E174" s="34">
        <f>VLOOKUP($A174,'CAF BLS Adjustment'!$B:$H,7,FALSE)</f>
        <v>6308288</v>
      </c>
      <c r="F174" s="5">
        <f>SUMIFS('HCLS Adjustment'!$F:$F,'HCLS Adjustment'!$B:$B,Main!$A174)</f>
        <v>1246764</v>
      </c>
      <c r="G174" s="29">
        <f>VLOOKUP(A174,'SVS Adjustment'!$B$3:$E$451,4,FALSE)</f>
        <v>0</v>
      </c>
      <c r="H174" s="29">
        <f t="shared" si="28"/>
        <v>7555052</v>
      </c>
      <c r="I174" s="87">
        <f>'Demand Calcs'!$B$11</f>
        <v>0.85719967561141985</v>
      </c>
      <c r="J174" s="29">
        <f t="shared" si="29"/>
        <v>6476188.1236274084</v>
      </c>
      <c r="K174" s="68">
        <f>IFERROR(VLOOKUP($A174,'NECA 5 year Projections'!$A:$C,3,FALSE),0)</f>
        <v>3240099.8670773599</v>
      </c>
      <c r="L174" s="68">
        <f t="shared" si="30"/>
        <v>3240099.8670773599</v>
      </c>
      <c r="M174" s="29">
        <f t="shared" si="31"/>
        <v>6476188.1236274084</v>
      </c>
      <c r="N174" s="29">
        <f>VLOOKUP($A174,'CAF BLS Adjustment'!$B173:$I634,8,FALSE)</f>
        <v>1269132</v>
      </c>
      <c r="O174" s="34">
        <f t="shared" si="27"/>
        <v>1087899.5387080724</v>
      </c>
      <c r="P174" s="60">
        <f t="shared" si="32"/>
        <v>7564087.6623354806</v>
      </c>
      <c r="Q174" s="60">
        <f t="shared" si="33"/>
        <v>5407462.4272634117</v>
      </c>
      <c r="R174" s="60">
        <f t="shared" si="34"/>
        <v>1068725.696363996</v>
      </c>
      <c r="S174" s="60">
        <f t="shared" si="35"/>
        <v>0</v>
      </c>
    </row>
    <row r="175" spans="1:19" ht="14.45" customHeight="1">
      <c r="A175" s="48">
        <v>330861</v>
      </c>
      <c r="B175" s="47" t="s">
        <v>196</v>
      </c>
      <c r="C175" s="24" t="s">
        <v>194</v>
      </c>
      <c r="D175" s="85" t="s">
        <v>495</v>
      </c>
      <c r="E175" s="34">
        <f>VLOOKUP($A175,'CAF BLS Adjustment'!$B:$H,7,FALSE)</f>
        <v>5607944</v>
      </c>
      <c r="F175" s="5">
        <f>SUMIFS('HCLS Adjustment'!$F:$F,'HCLS Adjustment'!$B:$B,Main!$A175)</f>
        <v>617880</v>
      </c>
      <c r="G175" s="29">
        <f>VLOOKUP(A175,'SVS Adjustment'!$B$3:$E$451,4,FALSE)</f>
        <v>0</v>
      </c>
      <c r="H175" s="29">
        <f t="shared" si="28"/>
        <v>6225824</v>
      </c>
      <c r="I175" s="87">
        <f>'Demand Calcs'!$B$11</f>
        <v>0.85719967561141985</v>
      </c>
      <c r="J175" s="29">
        <f t="shared" si="29"/>
        <v>5336774.3132137926</v>
      </c>
      <c r="K175" s="68">
        <f>IFERROR(VLOOKUP($A175,'NECA 5 year Projections'!$A:$C,3,FALSE),0)</f>
        <v>1794051.0902535799</v>
      </c>
      <c r="L175" s="68">
        <f t="shared" si="30"/>
        <v>1794051.0902535799</v>
      </c>
      <c r="M175" s="29">
        <f t="shared" si="31"/>
        <v>5336774.3132137926</v>
      </c>
      <c r="N175" s="29">
        <f>VLOOKUP($A175,'CAF BLS Adjustment'!$B173:$I635,8,FALSE)</f>
        <v>261480</v>
      </c>
      <c r="O175" s="34">
        <f t="shared" si="27"/>
        <v>224140.57117887406</v>
      </c>
      <c r="P175" s="60">
        <f t="shared" si="32"/>
        <v>5560914.8843926666</v>
      </c>
      <c r="Q175" s="60">
        <f t="shared" si="33"/>
        <v>4807127.7776470091</v>
      </c>
      <c r="R175" s="60">
        <f t="shared" si="34"/>
        <v>529646.53556678409</v>
      </c>
      <c r="S175" s="60">
        <f t="shared" si="35"/>
        <v>0</v>
      </c>
    </row>
    <row r="176" spans="1:19" ht="14.45" customHeight="1">
      <c r="A176" s="48">
        <v>330863</v>
      </c>
      <c r="B176" s="47" t="s">
        <v>197</v>
      </c>
      <c r="C176" s="24" t="s">
        <v>194</v>
      </c>
      <c r="D176" s="85" t="s">
        <v>495</v>
      </c>
      <c r="E176" s="34">
        <f>VLOOKUP($A176,'CAF BLS Adjustment'!$B:$H,7,FALSE)</f>
        <v>1551539</v>
      </c>
      <c r="F176" s="5">
        <f>SUMIFS('HCLS Adjustment'!$F:$F,'HCLS Adjustment'!$B:$B,Main!$A176)</f>
        <v>820728</v>
      </c>
      <c r="G176" s="29">
        <f>VLOOKUP(A176,'SVS Adjustment'!$B$3:$E$451,4,FALSE)</f>
        <v>0</v>
      </c>
      <c r="H176" s="29">
        <f t="shared" si="28"/>
        <v>2372267</v>
      </c>
      <c r="I176" s="87">
        <f>'Demand Calcs'!$B$11</f>
        <v>0.85719967561141985</v>
      </c>
      <c r="J176" s="29">
        <f t="shared" si="29"/>
        <v>2033506.5028636761</v>
      </c>
      <c r="K176" s="68">
        <f>IFERROR(VLOOKUP($A176,'NECA 5 year Projections'!$A:$C,3,FALSE),0)</f>
        <v>1342839.57958603</v>
      </c>
      <c r="L176" s="68">
        <f t="shared" si="30"/>
        <v>1342839.57958603</v>
      </c>
      <c r="M176" s="29">
        <f t="shared" si="31"/>
        <v>2033506.5028636761</v>
      </c>
      <c r="N176" s="29">
        <f>VLOOKUP($A176,'CAF BLS Adjustment'!$B174:$I636,8,FALSE)</f>
        <v>16140</v>
      </c>
      <c r="O176" s="34">
        <f t="shared" si="27"/>
        <v>13835.202764368316</v>
      </c>
      <c r="P176" s="60">
        <f t="shared" si="32"/>
        <v>2047341.7056280444</v>
      </c>
      <c r="Q176" s="60">
        <f t="shared" si="33"/>
        <v>1329978.7274984668</v>
      </c>
      <c r="R176" s="60">
        <f t="shared" si="34"/>
        <v>703527.77536520932</v>
      </c>
      <c r="S176" s="60">
        <f t="shared" si="35"/>
        <v>0</v>
      </c>
    </row>
    <row r="177" spans="1:19" ht="14.45" customHeight="1">
      <c r="A177" s="48">
        <v>330866</v>
      </c>
      <c r="B177" s="47" t="s">
        <v>198</v>
      </c>
      <c r="C177" s="24" t="s">
        <v>194</v>
      </c>
      <c r="D177" s="85" t="s">
        <v>495</v>
      </c>
      <c r="E177" s="34">
        <f>VLOOKUP($A177,'CAF BLS Adjustment'!$B:$H,7,FALSE)</f>
        <v>692688</v>
      </c>
      <c r="F177" s="5">
        <f>SUMIFS('HCLS Adjustment'!$F:$F,'HCLS Adjustment'!$B:$B,Main!$A177)</f>
        <v>307572</v>
      </c>
      <c r="G177" s="29">
        <f>VLOOKUP(A177,'SVS Adjustment'!$B$3:$E$451,4,FALSE)</f>
        <v>0</v>
      </c>
      <c r="H177" s="29">
        <f t="shared" si="28"/>
        <v>1000260</v>
      </c>
      <c r="I177" s="87">
        <f>'Demand Calcs'!$B$11</f>
        <v>0.85719967561141985</v>
      </c>
      <c r="J177" s="29">
        <f t="shared" si="29"/>
        <v>857422.54752707877</v>
      </c>
      <c r="K177" s="68">
        <f>IFERROR(VLOOKUP($A177,'NECA 5 year Projections'!$A:$C,3,FALSE),0)</f>
        <v>501250.26334034099</v>
      </c>
      <c r="L177" s="68">
        <f t="shared" si="30"/>
        <v>501250.26334034099</v>
      </c>
      <c r="M177" s="29">
        <f t="shared" si="31"/>
        <v>857422.54752707877</v>
      </c>
      <c r="N177" s="29">
        <f>VLOOKUP($A177,'CAF BLS Adjustment'!$B175:$I637,8,FALSE)</f>
        <v>-10212</v>
      </c>
      <c r="O177" s="34">
        <f t="shared" si="27"/>
        <v>-10212</v>
      </c>
      <c r="P177" s="60">
        <f t="shared" si="32"/>
        <v>847210.54752707877</v>
      </c>
      <c r="Q177" s="60">
        <f t="shared" si="33"/>
        <v>593771.92889992322</v>
      </c>
      <c r="R177" s="60">
        <f t="shared" si="34"/>
        <v>263650.61862715561</v>
      </c>
      <c r="S177" s="60">
        <f t="shared" si="35"/>
        <v>0</v>
      </c>
    </row>
    <row r="178" spans="1:19" ht="14.45" customHeight="1">
      <c r="A178" s="48">
        <v>330896</v>
      </c>
      <c r="B178" s="47" t="s">
        <v>199</v>
      </c>
      <c r="C178" s="24" t="s">
        <v>194</v>
      </c>
      <c r="D178" s="85" t="s">
        <v>495</v>
      </c>
      <c r="E178" s="34">
        <f>VLOOKUP($A178,'CAF BLS Adjustment'!$B:$H,7,FALSE)</f>
        <v>878765</v>
      </c>
      <c r="F178" s="5">
        <f>SUMIFS('HCLS Adjustment'!$F:$F,'HCLS Adjustment'!$B:$B,Main!$A178)</f>
        <v>139164</v>
      </c>
      <c r="G178" s="29">
        <f>VLOOKUP(A178,'SVS Adjustment'!$B$3:$E$451,4,FALSE)</f>
        <v>0</v>
      </c>
      <c r="H178" s="29">
        <f t="shared" si="28"/>
        <v>1017929</v>
      </c>
      <c r="I178" s="87">
        <f>'Demand Calcs'!$B$11</f>
        <v>0.85719967561141985</v>
      </c>
      <c r="J178" s="29">
        <f t="shared" si="29"/>
        <v>872568.40859545697</v>
      </c>
      <c r="K178" s="68">
        <f>IFERROR(VLOOKUP($A178,'NECA 5 year Projections'!$A:$C,3,FALSE),0)</f>
        <v>636528.198945096</v>
      </c>
      <c r="L178" s="68">
        <f t="shared" si="30"/>
        <v>636528.198945096</v>
      </c>
      <c r="M178" s="29">
        <f t="shared" si="31"/>
        <v>872568.40859545697</v>
      </c>
      <c r="N178" s="29">
        <f>VLOOKUP($A178,'CAF BLS Adjustment'!$B177:$I640,8,FALSE)</f>
        <v>18558</v>
      </c>
      <c r="O178" s="34">
        <f t="shared" si="27"/>
        <v>15907.911579996729</v>
      </c>
      <c r="P178" s="60">
        <f t="shared" si="32"/>
        <v>888476.32017545367</v>
      </c>
      <c r="Q178" s="60">
        <f t="shared" si="33"/>
        <v>753277.07293866936</v>
      </c>
      <c r="R178" s="60">
        <f t="shared" si="34"/>
        <v>119291.33565678763</v>
      </c>
      <c r="S178" s="60">
        <f t="shared" si="35"/>
        <v>0</v>
      </c>
    </row>
    <row r="179" spans="1:19" ht="14.45" customHeight="1">
      <c r="A179" s="48">
        <v>330899</v>
      </c>
      <c r="B179" s="47" t="s">
        <v>200</v>
      </c>
      <c r="C179" s="24" t="s">
        <v>194</v>
      </c>
      <c r="D179" s="85" t="s">
        <v>495</v>
      </c>
      <c r="E179" s="34">
        <f>VLOOKUP($A179,'CAF BLS Adjustment'!$B:$H,7,FALSE)</f>
        <v>1891636</v>
      </c>
      <c r="F179" s="5">
        <f>SUMIFS('HCLS Adjustment'!$F:$F,'HCLS Adjustment'!$B:$B,Main!$A179)</f>
        <v>116976</v>
      </c>
      <c r="G179" s="29">
        <f>VLOOKUP(A179,'SVS Adjustment'!$B$3:$E$451,4,FALSE)</f>
        <v>0</v>
      </c>
      <c r="H179" s="29">
        <f t="shared" si="28"/>
        <v>2008612</v>
      </c>
      <c r="I179" s="87">
        <f>'Demand Calcs'!$B$11</f>
        <v>0.85719967561141985</v>
      </c>
      <c r="J179" s="29">
        <f t="shared" si="29"/>
        <v>1721781.5548292052</v>
      </c>
      <c r="K179" s="68">
        <f>IFERROR(VLOOKUP($A179,'NECA 5 year Projections'!$A:$C,3,FALSE),0)</f>
        <v>1514013.87481603</v>
      </c>
      <c r="L179" s="68">
        <f t="shared" si="30"/>
        <v>1514013.87481603</v>
      </c>
      <c r="M179" s="29">
        <f t="shared" si="31"/>
        <v>1721781.5548292052</v>
      </c>
      <c r="N179" s="29">
        <f>VLOOKUP($A179,'CAF BLS Adjustment'!$B177:$I641,8,FALSE)</f>
        <v>480480</v>
      </c>
      <c r="O179" s="34">
        <f t="shared" si="27"/>
        <v>411867.30013777502</v>
      </c>
      <c r="P179" s="60">
        <f t="shared" si="32"/>
        <v>2133648.8549669804</v>
      </c>
      <c r="Q179" s="60">
        <f t="shared" si="33"/>
        <v>1621509.7655748837</v>
      </c>
      <c r="R179" s="60">
        <f t="shared" si="34"/>
        <v>100271.78925432144</v>
      </c>
      <c r="S179" s="60">
        <f t="shared" si="35"/>
        <v>0</v>
      </c>
    </row>
    <row r="180" spans="1:19" ht="14.45" customHeight="1">
      <c r="A180" s="48">
        <v>330900</v>
      </c>
      <c r="B180" s="47" t="s">
        <v>201</v>
      </c>
      <c r="C180" s="24" t="s">
        <v>194</v>
      </c>
      <c r="D180" s="85" t="s">
        <v>495</v>
      </c>
      <c r="E180" s="34">
        <f>VLOOKUP($A180,'CAF BLS Adjustment'!$B:$H,7,FALSE)</f>
        <v>1975556</v>
      </c>
      <c r="F180" s="5">
        <f>SUMIFS('HCLS Adjustment'!$F:$F,'HCLS Adjustment'!$B:$B,Main!$A180)</f>
        <v>274320</v>
      </c>
      <c r="G180" s="29">
        <f>VLOOKUP(A180,'SVS Adjustment'!$B$3:$E$451,4,FALSE)</f>
        <v>0</v>
      </c>
      <c r="H180" s="29">
        <f t="shared" si="28"/>
        <v>2249876</v>
      </c>
      <c r="I180" s="87">
        <f>'Demand Calcs'!$B$11</f>
        <v>0.85719967561141985</v>
      </c>
      <c r="J180" s="29">
        <f t="shared" si="29"/>
        <v>1928592.9773659189</v>
      </c>
      <c r="K180" s="68">
        <f>IFERROR(VLOOKUP($A180,'NECA 5 year Projections'!$A:$C,3,FALSE),0)</f>
        <v>1951381.6121624301</v>
      </c>
      <c r="L180" s="68">
        <f t="shared" si="30"/>
        <v>1951381.6121624301</v>
      </c>
      <c r="M180" s="29">
        <f t="shared" si="31"/>
        <v>1951381.6121624301</v>
      </c>
      <c r="N180" s="29">
        <f>VLOOKUP($A180,'CAF BLS Adjustment'!$B178:$I642,8,FALSE)</f>
        <v>119610</v>
      </c>
      <c r="O180" s="34">
        <f t="shared" si="27"/>
        <v>102529.65319988193</v>
      </c>
      <c r="P180" s="60">
        <f t="shared" si="32"/>
        <v>2053911.2653623121</v>
      </c>
      <c r="Q180" s="60">
        <f t="shared" si="33"/>
        <v>1713456.0536656959</v>
      </c>
      <c r="R180" s="60">
        <f t="shared" si="34"/>
        <v>237925.55849673398</v>
      </c>
      <c r="S180" s="60">
        <f t="shared" si="35"/>
        <v>0</v>
      </c>
    </row>
    <row r="181" spans="1:19" ht="14.45" customHeight="1">
      <c r="A181" s="48">
        <v>330902</v>
      </c>
      <c r="B181" s="47" t="s">
        <v>202</v>
      </c>
      <c r="C181" s="24" t="s">
        <v>194</v>
      </c>
      <c r="D181" s="85" t="s">
        <v>495</v>
      </c>
      <c r="E181" s="34">
        <f>VLOOKUP($A181,'CAF BLS Adjustment'!$B:$H,7,FALSE)</f>
        <v>3691922</v>
      </c>
      <c r="F181" s="5">
        <f>SUMIFS('HCLS Adjustment'!$F:$F,'HCLS Adjustment'!$B:$B,Main!$A181)</f>
        <v>1158432</v>
      </c>
      <c r="G181" s="29">
        <f>VLOOKUP(A181,'SVS Adjustment'!$B$3:$E$451,4,FALSE)</f>
        <v>0</v>
      </c>
      <c r="H181" s="29">
        <f t="shared" si="28"/>
        <v>4850354</v>
      </c>
      <c r="I181" s="87">
        <f>'Demand Calcs'!$B$11</f>
        <v>0.85719967561141985</v>
      </c>
      <c r="J181" s="29">
        <f t="shared" si="29"/>
        <v>4157721.8754005525</v>
      </c>
      <c r="K181" s="68">
        <f>IFERROR(VLOOKUP($A181,'NECA 5 year Projections'!$A:$C,3,FALSE),0)</f>
        <v>3500300.8563973201</v>
      </c>
      <c r="L181" s="68">
        <f t="shared" si="30"/>
        <v>3500300.8563973201</v>
      </c>
      <c r="M181" s="29">
        <f t="shared" si="31"/>
        <v>4157721.8754005525</v>
      </c>
      <c r="N181" s="29">
        <f>VLOOKUP($A181,'CAF BLS Adjustment'!$B179:$I643,8,FALSE)</f>
        <v>1081428</v>
      </c>
      <c r="O181" s="34">
        <f t="shared" si="27"/>
        <v>926999.73079710652</v>
      </c>
      <c r="P181" s="60">
        <f t="shared" si="32"/>
        <v>5084721.6061976589</v>
      </c>
      <c r="Q181" s="60">
        <f t="shared" si="33"/>
        <v>3164714.3407826643</v>
      </c>
      <c r="R181" s="60">
        <f t="shared" si="34"/>
        <v>993007.53461788828</v>
      </c>
      <c r="S181" s="60">
        <f t="shared" si="35"/>
        <v>0</v>
      </c>
    </row>
    <row r="182" spans="1:19" ht="14.45" customHeight="1">
      <c r="A182" s="48">
        <v>330908</v>
      </c>
      <c r="B182" s="47" t="s">
        <v>203</v>
      </c>
      <c r="C182" s="24" t="s">
        <v>194</v>
      </c>
      <c r="D182" s="85" t="s">
        <v>495</v>
      </c>
      <c r="E182" s="34">
        <f>VLOOKUP($A182,'CAF BLS Adjustment'!$B:$H,7,FALSE)</f>
        <v>1343572</v>
      </c>
      <c r="F182" s="5">
        <f>SUMIFS('HCLS Adjustment'!$F:$F,'HCLS Adjustment'!$B:$B,Main!$A182)</f>
        <v>1358592</v>
      </c>
      <c r="G182" s="29">
        <f>VLOOKUP(A182,'SVS Adjustment'!$B$3:$E$451,4,FALSE)</f>
        <v>0</v>
      </c>
      <c r="H182" s="29">
        <f t="shared" si="28"/>
        <v>2702164</v>
      </c>
      <c r="I182" s="87">
        <f>'Demand Calcs'!$B$11</f>
        <v>0.85719967561141985</v>
      </c>
      <c r="J182" s="29">
        <f t="shared" si="29"/>
        <v>2316294.1042488567</v>
      </c>
      <c r="K182" s="68">
        <f>IFERROR(VLOOKUP($A182,'NECA 5 year Projections'!$A:$C,3,FALSE),0)</f>
        <v>1568335.38416064</v>
      </c>
      <c r="L182" s="68">
        <f t="shared" si="30"/>
        <v>1568335.38416064</v>
      </c>
      <c r="M182" s="29">
        <f t="shared" si="31"/>
        <v>2316294.1042488567</v>
      </c>
      <c r="N182" s="29">
        <f>VLOOKUP($A182,'CAF BLS Adjustment'!$B180:$I644,8,FALSE)</f>
        <v>-1716</v>
      </c>
      <c r="O182" s="34">
        <f t="shared" si="27"/>
        <v>-1716</v>
      </c>
      <c r="P182" s="60">
        <f t="shared" si="32"/>
        <v>2314578.1042488567</v>
      </c>
      <c r="Q182" s="60">
        <f t="shared" si="33"/>
        <v>1151709.4825605864</v>
      </c>
      <c r="R182" s="60">
        <f t="shared" si="34"/>
        <v>1164584.6216882702</v>
      </c>
      <c r="S182" s="60">
        <f t="shared" si="35"/>
        <v>0</v>
      </c>
    </row>
    <row r="183" spans="1:19" ht="14.45" customHeight="1">
      <c r="A183" s="48">
        <v>330910</v>
      </c>
      <c r="B183" s="47" t="s">
        <v>204</v>
      </c>
      <c r="C183" s="24" t="s">
        <v>194</v>
      </c>
      <c r="D183" s="85" t="s">
        <v>495</v>
      </c>
      <c r="E183" s="34">
        <f>VLOOKUP($A183,'CAF BLS Adjustment'!$B:$H,7,FALSE)</f>
        <v>0</v>
      </c>
      <c r="F183" s="5">
        <f>SUMIFS('HCLS Adjustment'!$F:$F,'HCLS Adjustment'!$B:$B,Main!$A183)</f>
        <v>0</v>
      </c>
      <c r="G183" s="29">
        <f>VLOOKUP(A183,'SVS Adjustment'!$B$3:$E$451,4,FALSE)</f>
        <v>0</v>
      </c>
      <c r="H183" s="29">
        <f t="shared" si="28"/>
        <v>0</v>
      </c>
      <c r="I183" s="87">
        <f>'Demand Calcs'!$B$11</f>
        <v>0.85719967561141985</v>
      </c>
      <c r="J183" s="29">
        <f t="shared" si="29"/>
        <v>0</v>
      </c>
      <c r="K183" s="68">
        <f>IFERROR(VLOOKUP($A183,'NECA 5 year Projections'!$A:$C,3,FALSE),0)</f>
        <v>0</v>
      </c>
      <c r="L183" s="68">
        <f t="shared" si="30"/>
        <v>0</v>
      </c>
      <c r="M183" s="29">
        <f t="shared" si="31"/>
        <v>0</v>
      </c>
      <c r="N183" s="29">
        <f>VLOOKUP($A183,'CAF BLS Adjustment'!$B181:$I645,8,FALSE)</f>
        <v>-919110</v>
      </c>
      <c r="O183" s="34">
        <f t="shared" si="27"/>
        <v>-919110</v>
      </c>
      <c r="P183" s="60">
        <f t="shared" si="32"/>
        <v>-919110</v>
      </c>
      <c r="Q183" s="60">
        <f t="shared" si="33"/>
        <v>0</v>
      </c>
      <c r="R183" s="60">
        <f t="shared" si="34"/>
        <v>0</v>
      </c>
      <c r="S183" s="60">
        <f t="shared" si="35"/>
        <v>0</v>
      </c>
    </row>
    <row r="184" spans="1:19" ht="14.45" customHeight="1">
      <c r="A184" s="48">
        <v>330918</v>
      </c>
      <c r="B184" s="47" t="s">
        <v>205</v>
      </c>
      <c r="C184" s="24" t="s">
        <v>194</v>
      </c>
      <c r="D184" s="85" t="s">
        <v>495</v>
      </c>
      <c r="E184" s="34">
        <f>VLOOKUP($A184,'CAF BLS Adjustment'!$B:$H,7,FALSE)</f>
        <v>1892241</v>
      </c>
      <c r="F184" s="5">
        <f>SUMIFS('HCLS Adjustment'!$F:$F,'HCLS Adjustment'!$B:$B,Main!$A184)</f>
        <v>1451844</v>
      </c>
      <c r="G184" s="29">
        <f>VLOOKUP(A184,'SVS Adjustment'!$B$3:$E$451,4,FALSE)</f>
        <v>0</v>
      </c>
      <c r="H184" s="29">
        <f t="shared" si="28"/>
        <v>3344085</v>
      </c>
      <c r="I184" s="87">
        <f>'Demand Calcs'!$B$11</f>
        <v>0.85719967561141985</v>
      </c>
      <c r="J184" s="29">
        <f t="shared" si="29"/>
        <v>2866548.577217015</v>
      </c>
      <c r="K184" s="68">
        <f>IFERROR(VLOOKUP($A184,'NECA 5 year Projections'!$A:$C,3,FALSE),0)</f>
        <v>2781331.3859011298</v>
      </c>
      <c r="L184" s="68">
        <f t="shared" si="30"/>
        <v>2781331.3859011298</v>
      </c>
      <c r="M184" s="29">
        <f t="shared" si="31"/>
        <v>2866548.577217015</v>
      </c>
      <c r="N184" s="29">
        <f>VLOOKUP($A184,'CAF BLS Adjustment'!$B182:$I646,8,FALSE)</f>
        <v>72486</v>
      </c>
      <c r="O184" s="34">
        <f t="shared" si="27"/>
        <v>62134.975686369376</v>
      </c>
      <c r="P184" s="60">
        <f t="shared" si="32"/>
        <v>2928683.5529033844</v>
      </c>
      <c r="Q184" s="60">
        <f t="shared" si="33"/>
        <v>1622028.3713786288</v>
      </c>
      <c r="R184" s="60">
        <f t="shared" si="34"/>
        <v>1244520.2058383862</v>
      </c>
      <c r="S184" s="60">
        <f t="shared" si="35"/>
        <v>0</v>
      </c>
    </row>
    <row r="185" spans="1:19" ht="14.45" customHeight="1">
      <c r="A185" s="48">
        <v>330920</v>
      </c>
      <c r="B185" s="47" t="s">
        <v>206</v>
      </c>
      <c r="C185" s="24" t="s">
        <v>194</v>
      </c>
      <c r="D185" s="85" t="s">
        <v>495</v>
      </c>
      <c r="E185" s="34">
        <f>VLOOKUP($A185,'CAF BLS Adjustment'!$B:$H,7,FALSE)</f>
        <v>670340</v>
      </c>
      <c r="F185" s="5">
        <f>SUMIFS('HCLS Adjustment'!$F:$F,'HCLS Adjustment'!$B:$B,Main!$A185)</f>
        <v>6156</v>
      </c>
      <c r="G185" s="29">
        <f>VLOOKUP(A185,'SVS Adjustment'!$B$3:$E$451,4,FALSE)</f>
        <v>0</v>
      </c>
      <c r="H185" s="29">
        <f t="shared" si="28"/>
        <v>676496</v>
      </c>
      <c r="I185" s="87">
        <f>'Demand Calcs'!$B$11</f>
        <v>0.85719967561141985</v>
      </c>
      <c r="J185" s="29">
        <f t="shared" si="29"/>
        <v>579892.15175242303</v>
      </c>
      <c r="K185" s="68">
        <f>IFERROR(VLOOKUP($A185,'NECA 5 year Projections'!$A:$C,3,FALSE),0)</f>
        <v>880582.78040683898</v>
      </c>
      <c r="L185" s="68">
        <f t="shared" si="30"/>
        <v>676496</v>
      </c>
      <c r="M185" s="29">
        <f t="shared" si="31"/>
        <v>676496</v>
      </c>
      <c r="N185" s="29">
        <f>VLOOKUP($A185,'CAF BLS Adjustment'!$B183:$I647,8,FALSE)</f>
        <v>112992</v>
      </c>
      <c r="O185" s="34">
        <f t="shared" si="27"/>
        <v>96856.705746685548</v>
      </c>
      <c r="P185" s="60">
        <f t="shared" si="32"/>
        <v>773352.7057466855</v>
      </c>
      <c r="Q185" s="60">
        <f t="shared" si="33"/>
        <v>670340</v>
      </c>
      <c r="R185" s="60">
        <f t="shared" si="34"/>
        <v>6156</v>
      </c>
      <c r="S185" s="60">
        <f t="shared" si="35"/>
        <v>0</v>
      </c>
    </row>
    <row r="186" spans="1:19" ht="14.45" customHeight="1">
      <c r="A186" s="48">
        <v>330925</v>
      </c>
      <c r="B186" s="47" t="s">
        <v>207</v>
      </c>
      <c r="C186" s="24" t="s">
        <v>194</v>
      </c>
      <c r="D186" s="85" t="s">
        <v>495</v>
      </c>
      <c r="E186" s="34">
        <f>VLOOKUP($A186,'CAF BLS Adjustment'!$B:$H,7,FALSE)</f>
        <v>753123</v>
      </c>
      <c r="F186" s="5">
        <f>SUMIFS('HCLS Adjustment'!$F:$F,'HCLS Adjustment'!$B:$B,Main!$A186)</f>
        <v>32844</v>
      </c>
      <c r="G186" s="29">
        <f>VLOOKUP(A186,'SVS Adjustment'!$B$3:$E$451,4,FALSE)</f>
        <v>0</v>
      </c>
      <c r="H186" s="29">
        <f t="shared" si="28"/>
        <v>785967</v>
      </c>
      <c r="I186" s="87">
        <f>'Demand Calcs'!$B$11</f>
        <v>0.85719967561141985</v>
      </c>
      <c r="J186" s="29">
        <f t="shared" si="29"/>
        <v>673730.65744128078</v>
      </c>
      <c r="K186" s="68">
        <f>IFERROR(VLOOKUP($A186,'NECA 5 year Projections'!$A:$C,3,FALSE),0)</f>
        <v>725772.83651852305</v>
      </c>
      <c r="L186" s="68">
        <f t="shared" si="30"/>
        <v>725772.83651852305</v>
      </c>
      <c r="M186" s="29">
        <f t="shared" si="31"/>
        <v>725772.83651852305</v>
      </c>
      <c r="N186" s="29">
        <f>VLOOKUP($A186,'CAF BLS Adjustment'!$B184:$I648,8,FALSE)</f>
        <v>11028</v>
      </c>
      <c r="O186" s="34">
        <f t="shared" si="27"/>
        <v>9453.1980226427386</v>
      </c>
      <c r="P186" s="60">
        <f t="shared" si="32"/>
        <v>735226.03454116581</v>
      </c>
      <c r="Q186" s="60">
        <f t="shared" si="33"/>
        <v>695444.23106484069</v>
      </c>
      <c r="R186" s="60">
        <f t="shared" si="34"/>
        <v>30328.605453682372</v>
      </c>
      <c r="S186" s="60">
        <f t="shared" si="35"/>
        <v>0</v>
      </c>
    </row>
    <row r="187" spans="1:19" ht="14.45" customHeight="1">
      <c r="A187" s="48">
        <v>330937</v>
      </c>
      <c r="B187" s="47" t="s">
        <v>208</v>
      </c>
      <c r="C187" s="24" t="s">
        <v>194</v>
      </c>
      <c r="D187" s="85" t="s">
        <v>495</v>
      </c>
      <c r="E187" s="34">
        <f>VLOOKUP($A187,'CAF BLS Adjustment'!$B:$H,7,FALSE)</f>
        <v>2149143</v>
      </c>
      <c r="F187" s="5">
        <f>SUMIFS('HCLS Adjustment'!$F:$F,'HCLS Adjustment'!$B:$B,Main!$A187)</f>
        <v>0</v>
      </c>
      <c r="G187" s="29">
        <f>VLOOKUP(A187,'SVS Adjustment'!$B$3:$E$451,4,FALSE)</f>
        <v>0</v>
      </c>
      <c r="H187" s="29">
        <f t="shared" si="28"/>
        <v>2149143</v>
      </c>
      <c r="I187" s="87">
        <f>'Demand Calcs'!$B$11</f>
        <v>0.85719967561141985</v>
      </c>
      <c r="J187" s="29">
        <f t="shared" si="29"/>
        <v>1842244.6824425538</v>
      </c>
      <c r="K187" s="68">
        <f>IFERROR(VLOOKUP($A187,'NECA 5 year Projections'!$A:$C,3,FALSE),0)</f>
        <v>456240.03236591199</v>
      </c>
      <c r="L187" s="68">
        <f t="shared" si="30"/>
        <v>456240.03236591199</v>
      </c>
      <c r="M187" s="29">
        <f t="shared" si="31"/>
        <v>1842244.6824425538</v>
      </c>
      <c r="N187" s="29">
        <f>VLOOKUP($A187,'CAF BLS Adjustment'!$B186:$I650,8,FALSE)</f>
        <v>61368</v>
      </c>
      <c r="O187" s="34">
        <f t="shared" si="27"/>
        <v>52604.629692921611</v>
      </c>
      <c r="P187" s="60">
        <f t="shared" si="32"/>
        <v>1894849.3121354755</v>
      </c>
      <c r="Q187" s="60">
        <f t="shared" si="33"/>
        <v>1842244.6824425538</v>
      </c>
      <c r="R187" s="60">
        <f t="shared" si="34"/>
        <v>0</v>
      </c>
      <c r="S187" s="60">
        <f t="shared" si="35"/>
        <v>0</v>
      </c>
    </row>
    <row r="188" spans="1:19" ht="14.45" customHeight="1">
      <c r="A188" s="48">
        <v>330938</v>
      </c>
      <c r="B188" s="47" t="s">
        <v>209</v>
      </c>
      <c r="C188" s="24" t="s">
        <v>194</v>
      </c>
      <c r="D188" s="85" t="s">
        <v>495</v>
      </c>
      <c r="E188" s="34">
        <f>VLOOKUP($A188,'CAF BLS Adjustment'!$B:$H,7,FALSE)</f>
        <v>3549917</v>
      </c>
      <c r="F188" s="5">
        <f>SUMIFS('HCLS Adjustment'!$F:$F,'HCLS Adjustment'!$B:$B,Main!$A188)</f>
        <v>208572</v>
      </c>
      <c r="G188" s="29">
        <f>VLOOKUP(A188,'SVS Adjustment'!$B$3:$E$451,4,FALSE)</f>
        <v>0</v>
      </c>
      <c r="H188" s="29">
        <f t="shared" si="28"/>
        <v>3758489</v>
      </c>
      <c r="I188" s="87">
        <f>'Demand Calcs'!$B$11</f>
        <v>0.85719967561141985</v>
      </c>
      <c r="J188" s="29">
        <f t="shared" si="29"/>
        <v>3221775.5515890899</v>
      </c>
      <c r="K188" s="68">
        <f>IFERROR(VLOOKUP($A188,'NECA 5 year Projections'!$A:$C,3,FALSE),0)</f>
        <v>2464351.5693533299</v>
      </c>
      <c r="L188" s="68">
        <f t="shared" si="30"/>
        <v>2464351.5693533299</v>
      </c>
      <c r="M188" s="29">
        <f t="shared" si="31"/>
        <v>3221775.5515890899</v>
      </c>
      <c r="N188" s="29">
        <f>VLOOKUP($A188,'CAF BLS Adjustment'!$B186:$I651,8,FALSE)</f>
        <v>40164</v>
      </c>
      <c r="O188" s="34">
        <f t="shared" si="27"/>
        <v>34428.567771257069</v>
      </c>
      <c r="P188" s="60">
        <f t="shared" si="32"/>
        <v>3256204.1193603468</v>
      </c>
      <c r="Q188" s="60">
        <f t="shared" si="33"/>
        <v>3042987.7008474651</v>
      </c>
      <c r="R188" s="60">
        <f t="shared" si="34"/>
        <v>178787.85074162506</v>
      </c>
      <c r="S188" s="60">
        <f t="shared" si="35"/>
        <v>0</v>
      </c>
    </row>
    <row r="189" spans="1:19" ht="14.45" customHeight="1">
      <c r="A189" s="48">
        <v>330946</v>
      </c>
      <c r="B189" s="47" t="s">
        <v>210</v>
      </c>
      <c r="C189" s="24" t="s">
        <v>194</v>
      </c>
      <c r="D189" s="85" t="s">
        <v>495</v>
      </c>
      <c r="E189" s="34">
        <f>VLOOKUP($A189,'CAF BLS Adjustment'!$B:$H,7,FALSE)</f>
        <v>554339</v>
      </c>
      <c r="F189" s="5">
        <f>SUMIFS('HCLS Adjustment'!$F:$F,'HCLS Adjustment'!$B:$B,Main!$A189)</f>
        <v>90900</v>
      </c>
      <c r="G189" s="29">
        <f>VLOOKUP(A189,'SVS Adjustment'!$B$3:$E$451,4,FALSE)</f>
        <v>0</v>
      </c>
      <c r="H189" s="29">
        <f t="shared" si="28"/>
        <v>645239</v>
      </c>
      <c r="I189" s="87">
        <f>'Demand Calcs'!$B$11</f>
        <v>0.85719967561141985</v>
      </c>
      <c r="J189" s="29">
        <f t="shared" si="29"/>
        <v>553098.66149183689</v>
      </c>
      <c r="K189" s="68">
        <f>IFERROR(VLOOKUP($A189,'NECA 5 year Projections'!$A:$C,3,FALSE),0)</f>
        <v>223455.49769564101</v>
      </c>
      <c r="L189" s="68">
        <f t="shared" si="30"/>
        <v>223455.49769564101</v>
      </c>
      <c r="M189" s="29">
        <f t="shared" si="31"/>
        <v>553098.66149183689</v>
      </c>
      <c r="N189" s="29">
        <f>VLOOKUP($A189,'CAF BLS Adjustment'!$B188:$I653,8,FALSE)</f>
        <v>28248</v>
      </c>
      <c r="O189" s="34">
        <f t="shared" si="27"/>
        <v>24214.176436671387</v>
      </c>
      <c r="P189" s="60">
        <f t="shared" si="32"/>
        <v>577312.83792850829</v>
      </c>
      <c r="Q189" s="60">
        <f t="shared" si="33"/>
        <v>475179.21097875887</v>
      </c>
      <c r="R189" s="60">
        <f t="shared" si="34"/>
        <v>77919.45051307806</v>
      </c>
      <c r="S189" s="60">
        <f t="shared" si="35"/>
        <v>0</v>
      </c>
    </row>
    <row r="190" spans="1:19" ht="14.45" customHeight="1">
      <c r="A190" s="48">
        <v>330949</v>
      </c>
      <c r="B190" s="47" t="s">
        <v>211</v>
      </c>
      <c r="C190" s="24" t="s">
        <v>194</v>
      </c>
      <c r="D190" s="85" t="s">
        <v>495</v>
      </c>
      <c r="E190" s="34">
        <f>VLOOKUP($A190,'CAF BLS Adjustment'!$B:$H,7,FALSE)</f>
        <v>864574</v>
      </c>
      <c r="F190" s="5">
        <f>SUMIFS('HCLS Adjustment'!$F:$F,'HCLS Adjustment'!$B:$B,Main!$A190)</f>
        <v>177012</v>
      </c>
      <c r="G190" s="29">
        <f>VLOOKUP(A190,'SVS Adjustment'!$B$3:$E$451,4,FALSE)</f>
        <v>0</v>
      </c>
      <c r="H190" s="29">
        <f t="shared" si="28"/>
        <v>1041586</v>
      </c>
      <c r="I190" s="87">
        <f>'Demand Calcs'!$B$11</f>
        <v>0.85719967561141985</v>
      </c>
      <c r="J190" s="29">
        <f t="shared" si="29"/>
        <v>892847.18132139638</v>
      </c>
      <c r="K190" s="68">
        <f>IFERROR(VLOOKUP($A190,'NECA 5 year Projections'!$A:$C,3,FALSE),0)</f>
        <v>850724.51577159599</v>
      </c>
      <c r="L190" s="68">
        <f t="shared" si="30"/>
        <v>850724.51577159599</v>
      </c>
      <c r="M190" s="29">
        <f t="shared" si="31"/>
        <v>892847.18132139638</v>
      </c>
      <c r="N190" s="29">
        <f>VLOOKUP($A190,'CAF BLS Adjustment'!$B188:$I654,8,FALSE)</f>
        <v>111078</v>
      </c>
      <c r="O190" s="34">
        <f t="shared" si="27"/>
        <v>95216.025567565288</v>
      </c>
      <c r="P190" s="60">
        <f t="shared" si="32"/>
        <v>988063.20688896161</v>
      </c>
      <c r="Q190" s="60">
        <f t="shared" si="33"/>
        <v>741112.55234206771</v>
      </c>
      <c r="R190" s="60">
        <f t="shared" si="34"/>
        <v>151734.62897932864</v>
      </c>
      <c r="S190" s="60">
        <f t="shared" si="35"/>
        <v>0</v>
      </c>
    </row>
    <row r="191" spans="1:19" ht="14.45" customHeight="1">
      <c r="A191" s="48">
        <v>330953</v>
      </c>
      <c r="B191" s="47" t="s">
        <v>212</v>
      </c>
      <c r="C191" s="24" t="s">
        <v>194</v>
      </c>
      <c r="D191" s="85" t="s">
        <v>495</v>
      </c>
      <c r="E191" s="34">
        <f>VLOOKUP($A191,'CAF BLS Adjustment'!$B:$H,7,FALSE)</f>
        <v>464815</v>
      </c>
      <c r="F191" s="5">
        <f>SUMIFS('HCLS Adjustment'!$F:$F,'HCLS Adjustment'!$B:$B,Main!$A191)</f>
        <v>202128</v>
      </c>
      <c r="G191" s="29">
        <f>VLOOKUP(A191,'SVS Adjustment'!$B$3:$E$451,4,FALSE)</f>
        <v>0</v>
      </c>
      <c r="H191" s="29">
        <f t="shared" si="28"/>
        <v>666943</v>
      </c>
      <c r="I191" s="87">
        <f>'Demand Calcs'!$B$11</f>
        <v>0.85719967561141985</v>
      </c>
      <c r="J191" s="29">
        <f t="shared" si="29"/>
        <v>571703.32325130724</v>
      </c>
      <c r="K191" s="68">
        <f>IFERROR(VLOOKUP($A191,'NECA 5 year Projections'!$A:$C,3,FALSE),0)</f>
        <v>554862.64132925996</v>
      </c>
      <c r="L191" s="68">
        <f t="shared" si="30"/>
        <v>554862.64132925996</v>
      </c>
      <c r="M191" s="29">
        <f t="shared" si="31"/>
        <v>571703.32325130724</v>
      </c>
      <c r="N191" s="29">
        <f>VLOOKUP($A191,'CAF BLS Adjustment'!$B189:$I655,8,FALSE)</f>
        <v>39594</v>
      </c>
      <c r="O191" s="34">
        <f t="shared" si="27"/>
        <v>33939.963956158557</v>
      </c>
      <c r="P191" s="60">
        <f t="shared" si="32"/>
        <v>605643.28720746585</v>
      </c>
      <c r="Q191" s="60">
        <f t="shared" si="33"/>
        <v>398439.26721932215</v>
      </c>
      <c r="R191" s="60">
        <f t="shared" si="34"/>
        <v>173264.05603198509</v>
      </c>
      <c r="S191" s="60">
        <f t="shared" si="35"/>
        <v>0</v>
      </c>
    </row>
    <row r="192" spans="1:19" ht="14.45" customHeight="1">
      <c r="A192" s="48">
        <v>330971</v>
      </c>
      <c r="B192" s="47" t="s">
        <v>213</v>
      </c>
      <c r="C192" s="24" t="s">
        <v>194</v>
      </c>
      <c r="D192" s="85" t="s">
        <v>495</v>
      </c>
      <c r="E192" s="34">
        <f>VLOOKUP($A192,'CAF BLS Adjustment'!$B:$H,7,FALSE)</f>
        <v>2163985</v>
      </c>
      <c r="F192" s="5">
        <f>SUMIFS('HCLS Adjustment'!$F:$F,'HCLS Adjustment'!$B:$B,Main!$A192)</f>
        <v>675384</v>
      </c>
      <c r="G192" s="29">
        <f>VLOOKUP(A192,'SVS Adjustment'!$B$3:$E$451,4,FALSE)</f>
        <v>0</v>
      </c>
      <c r="H192" s="29">
        <f t="shared" si="28"/>
        <v>2839369</v>
      </c>
      <c r="I192" s="87">
        <f>'Demand Calcs'!$B$11</f>
        <v>0.85719967561141985</v>
      </c>
      <c r="J192" s="29">
        <f t="shared" si="29"/>
        <v>2433906.1857411214</v>
      </c>
      <c r="K192" s="68">
        <f>IFERROR(VLOOKUP($A192,'NECA 5 year Projections'!$A:$C,3,FALSE),0)</f>
        <v>2174409.9719275399</v>
      </c>
      <c r="L192" s="68">
        <f t="shared" si="30"/>
        <v>2174409.9719275399</v>
      </c>
      <c r="M192" s="29">
        <f t="shared" si="31"/>
        <v>2433906.1857411214</v>
      </c>
      <c r="N192" s="29">
        <f>VLOOKUP($A192,'CAF BLS Adjustment'!$B191:$I658,8,FALSE)</f>
        <v>52464</v>
      </c>
      <c r="O192" s="34">
        <f t="shared" si="27"/>
        <v>44972.123781277529</v>
      </c>
      <c r="P192" s="60">
        <f t="shared" si="32"/>
        <v>2478878.3095223987</v>
      </c>
      <c r="Q192" s="60">
        <f t="shared" si="33"/>
        <v>1854967.2400279781</v>
      </c>
      <c r="R192" s="60">
        <f t="shared" si="34"/>
        <v>578938.9457131431</v>
      </c>
      <c r="S192" s="60">
        <f t="shared" si="35"/>
        <v>0</v>
      </c>
    </row>
    <row r="193" spans="1:19" ht="14.45" customHeight="1">
      <c r="A193" s="48">
        <v>330974</v>
      </c>
      <c r="B193" s="47" t="s">
        <v>214</v>
      </c>
      <c r="C193" s="24" t="s">
        <v>194</v>
      </c>
      <c r="D193" s="85" t="s">
        <v>495</v>
      </c>
      <c r="E193" s="34">
        <f>VLOOKUP($A193,'CAF BLS Adjustment'!$B:$H,7,FALSE)</f>
        <v>11035726</v>
      </c>
      <c r="F193" s="5">
        <f>SUMIFS('HCLS Adjustment'!$F:$F,'HCLS Adjustment'!$B:$B,Main!$A193)</f>
        <v>534012</v>
      </c>
      <c r="G193" s="29">
        <f>VLOOKUP(A193,'SVS Adjustment'!$B$3:$E$451,4,FALSE)</f>
        <v>0</v>
      </c>
      <c r="H193" s="29">
        <f t="shared" si="28"/>
        <v>11569738</v>
      </c>
      <c r="I193" s="87">
        <f>'Demand Calcs'!$B$11</f>
        <v>0.85719967561141985</v>
      </c>
      <c r="J193" s="29">
        <f t="shared" si="29"/>
        <v>9917575.6605091169</v>
      </c>
      <c r="K193" s="68">
        <f>IFERROR(VLOOKUP($A193,'NECA 5 year Projections'!$A:$C,3,FALSE),0)</f>
        <v>9542771.7587851994</v>
      </c>
      <c r="L193" s="68">
        <f t="shared" si="30"/>
        <v>9542771.7587851994</v>
      </c>
      <c r="M193" s="29">
        <f t="shared" si="31"/>
        <v>9917575.6605091169</v>
      </c>
      <c r="N193" s="29">
        <f>VLOOKUP($A193,'CAF BLS Adjustment'!$B191:$I659,8,FALSE)</f>
        <v>1903092</v>
      </c>
      <c r="O193" s="34">
        <f t="shared" si="27"/>
        <v>1631329.8450586882</v>
      </c>
      <c r="P193" s="60">
        <f t="shared" si="32"/>
        <v>11548905.505567806</v>
      </c>
      <c r="Q193" s="60">
        <f t="shared" si="33"/>
        <v>9459820.7473365106</v>
      </c>
      <c r="R193" s="60">
        <f t="shared" si="34"/>
        <v>457754.91317260556</v>
      </c>
      <c r="S193" s="60">
        <f t="shared" si="35"/>
        <v>0</v>
      </c>
    </row>
    <row r="194" spans="1:19" ht="14.45" customHeight="1">
      <c r="A194" s="48">
        <v>341003</v>
      </c>
      <c r="B194" s="47" t="s">
        <v>216</v>
      </c>
      <c r="C194" s="24" t="s">
        <v>215</v>
      </c>
      <c r="D194" s="85" t="s">
        <v>495</v>
      </c>
      <c r="E194" s="34">
        <f>VLOOKUP($A194,'CAF BLS Adjustment'!$B:$H,7,FALSE)</f>
        <v>1621439</v>
      </c>
      <c r="F194" s="5">
        <f>SUMIFS('HCLS Adjustment'!$F:$F,'HCLS Adjustment'!$B:$B,Main!$A194)</f>
        <v>438924</v>
      </c>
      <c r="G194" s="29">
        <f>VLOOKUP(A194,'SVS Adjustment'!$B$3:$E$451,4,FALSE)</f>
        <v>0</v>
      </c>
      <c r="H194" s="29">
        <f t="shared" si="28"/>
        <v>2060363</v>
      </c>
      <c r="I194" s="87">
        <f>'Demand Calcs'!$B$11</f>
        <v>0.85719967561141985</v>
      </c>
      <c r="J194" s="29">
        <f t="shared" si="29"/>
        <v>1766142.4952417719</v>
      </c>
      <c r="K194" s="68">
        <f>IFERROR(VLOOKUP($A194,'NECA 5 year Projections'!$A:$C,3,FALSE),0)</f>
        <v>906203.92585811601</v>
      </c>
      <c r="L194" s="68">
        <f t="shared" si="30"/>
        <v>906203.92585811601</v>
      </c>
      <c r="M194" s="29">
        <f t="shared" si="31"/>
        <v>1766142.4952417719</v>
      </c>
      <c r="N194" s="29">
        <f>VLOOKUP($A194,'CAF BLS Adjustment'!$B193:$I663,8,FALSE)</f>
        <v>-57390</v>
      </c>
      <c r="O194" s="34">
        <f t="shared" si="27"/>
        <v>-57390</v>
      </c>
      <c r="P194" s="60">
        <f t="shared" si="32"/>
        <v>1708752.4952417719</v>
      </c>
      <c r="Q194" s="60">
        <f t="shared" si="33"/>
        <v>1389896.9848237049</v>
      </c>
      <c r="R194" s="60">
        <f t="shared" si="34"/>
        <v>376245.51041806687</v>
      </c>
      <c r="S194" s="60">
        <f t="shared" si="35"/>
        <v>0</v>
      </c>
    </row>
    <row r="195" spans="1:19" ht="14.45" customHeight="1">
      <c r="A195" s="48">
        <v>341021</v>
      </c>
      <c r="B195" s="47" t="s">
        <v>217</v>
      </c>
      <c r="C195" s="24" t="s">
        <v>215</v>
      </c>
      <c r="D195" s="85" t="s">
        <v>495</v>
      </c>
      <c r="E195" s="34">
        <f>VLOOKUP($A195,'CAF BLS Adjustment'!$B:$H,7,FALSE)</f>
        <v>33785</v>
      </c>
      <c r="F195" s="5">
        <f>SUMIFS('HCLS Adjustment'!$F:$F,'HCLS Adjustment'!$B:$B,Main!$A195)</f>
        <v>14940</v>
      </c>
      <c r="G195" s="29">
        <f>VLOOKUP(A195,'SVS Adjustment'!$B$3:$E$451,4,FALSE)</f>
        <v>0</v>
      </c>
      <c r="H195" s="29">
        <f t="shared" si="28"/>
        <v>48725</v>
      </c>
      <c r="I195" s="87">
        <f>'Demand Calcs'!$B$11</f>
        <v>0.85719967561141985</v>
      </c>
      <c r="J195" s="29">
        <f t="shared" si="29"/>
        <v>41767.054194166434</v>
      </c>
      <c r="K195" s="68">
        <f>IFERROR(VLOOKUP($A195,'NECA 5 year Projections'!$A:$C,3,FALSE),0)</f>
        <v>38267.804410333403</v>
      </c>
      <c r="L195" s="68">
        <f t="shared" si="30"/>
        <v>38267.804410333403</v>
      </c>
      <c r="M195" s="29">
        <f t="shared" si="31"/>
        <v>41767.054194166434</v>
      </c>
      <c r="N195" s="29">
        <f>VLOOKUP($A195,'CAF BLS Adjustment'!$B194:$I665,8,FALSE)</f>
        <v>-1206</v>
      </c>
      <c r="O195" s="34">
        <f t="shared" si="27"/>
        <v>-1206</v>
      </c>
      <c r="P195" s="60">
        <f t="shared" si="32"/>
        <v>40561.054194166434</v>
      </c>
      <c r="Q195" s="60">
        <f t="shared" si="33"/>
        <v>28960.491040531822</v>
      </c>
      <c r="R195" s="60">
        <f t="shared" si="34"/>
        <v>12806.563153634614</v>
      </c>
      <c r="S195" s="60">
        <f t="shared" si="35"/>
        <v>0</v>
      </c>
    </row>
    <row r="196" spans="1:19" ht="14.45" customHeight="1">
      <c r="A196" s="48">
        <v>341023</v>
      </c>
      <c r="B196" s="47" t="s">
        <v>218</v>
      </c>
      <c r="C196" s="24" t="s">
        <v>215</v>
      </c>
      <c r="D196" s="85" t="s">
        <v>495</v>
      </c>
      <c r="E196" s="34">
        <f>VLOOKUP($A196,'CAF BLS Adjustment'!$B:$H,7,FALSE)</f>
        <v>708910</v>
      </c>
      <c r="F196" s="5">
        <f>SUMIFS('HCLS Adjustment'!$F:$F,'HCLS Adjustment'!$B:$B,Main!$A196)</f>
        <v>101196</v>
      </c>
      <c r="G196" s="29">
        <f>VLOOKUP(A196,'SVS Adjustment'!$B$3:$E$451,4,FALSE)</f>
        <v>0</v>
      </c>
      <c r="H196" s="29">
        <f t="shared" si="28"/>
        <v>810106</v>
      </c>
      <c r="I196" s="87">
        <f>'Demand Calcs'!$B$11</f>
        <v>0.85719967561141985</v>
      </c>
      <c r="J196" s="29">
        <f t="shared" si="29"/>
        <v>694422.60041086492</v>
      </c>
      <c r="K196" s="68">
        <f>IFERROR(VLOOKUP($A196,'NECA 5 year Projections'!$A:$C,3,FALSE),0)</f>
        <v>335809.029694197</v>
      </c>
      <c r="L196" s="68">
        <f t="shared" si="30"/>
        <v>335809.029694197</v>
      </c>
      <c r="M196" s="29">
        <f t="shared" si="31"/>
        <v>694422.60041086492</v>
      </c>
      <c r="N196" s="29">
        <f>VLOOKUP($A196,'CAF BLS Adjustment'!$B194:$I666,8,FALSE)</f>
        <v>-105558</v>
      </c>
      <c r="O196" s="34">
        <f t="shared" si="27"/>
        <v>-105558</v>
      </c>
      <c r="P196" s="60">
        <f t="shared" si="32"/>
        <v>588864.60041086492</v>
      </c>
      <c r="Q196" s="60">
        <f t="shared" si="33"/>
        <v>607677.42203769169</v>
      </c>
      <c r="R196" s="60">
        <f t="shared" si="34"/>
        <v>86745.178373173243</v>
      </c>
      <c r="S196" s="60">
        <f t="shared" si="35"/>
        <v>0</v>
      </c>
    </row>
    <row r="197" spans="1:19" ht="14.45" customHeight="1">
      <c r="A197" s="48">
        <v>341026</v>
      </c>
      <c r="B197" s="47" t="s">
        <v>219</v>
      </c>
      <c r="C197" s="24" t="s">
        <v>215</v>
      </c>
      <c r="D197" s="85" t="s">
        <v>495</v>
      </c>
      <c r="E197" s="34">
        <f>VLOOKUP($A197,'CAF BLS Adjustment'!$B:$H,7,FALSE)</f>
        <v>4877785</v>
      </c>
      <c r="F197" s="5">
        <f>SUMIFS('HCLS Adjustment'!$F:$F,'HCLS Adjustment'!$B:$B,Main!$A197)</f>
        <v>557064</v>
      </c>
      <c r="G197" s="29">
        <f>VLOOKUP(A197,'SVS Adjustment'!$B$3:$E$451,4,FALSE)</f>
        <v>0</v>
      </c>
      <c r="H197" s="29">
        <f t="shared" si="28"/>
        <v>5434849</v>
      </c>
      <c r="I197" s="87">
        <f>'Demand Calcs'!$B$11</f>
        <v>0.85719967561141985</v>
      </c>
      <c r="J197" s="29">
        <f t="shared" si="29"/>
        <v>4658750.7997970497</v>
      </c>
      <c r="K197" s="68">
        <f>IFERROR(VLOOKUP($A197,'NECA 5 year Projections'!$A:$C,3,FALSE),0)</f>
        <v>4463941.0155100897</v>
      </c>
      <c r="L197" s="68">
        <f t="shared" si="30"/>
        <v>4463941.0155100897</v>
      </c>
      <c r="M197" s="29">
        <f t="shared" si="31"/>
        <v>4658750.7997970497</v>
      </c>
      <c r="N197" s="29">
        <f>VLOOKUP($A197,'CAF BLS Adjustment'!$B196:$I668,8,FALSE)</f>
        <v>719898</v>
      </c>
      <c r="O197" s="34">
        <f t="shared" si="27"/>
        <v>617096.33207330992</v>
      </c>
      <c r="P197" s="60">
        <f t="shared" si="32"/>
        <v>5275847.1318703592</v>
      </c>
      <c r="Q197" s="60">
        <f t="shared" si="33"/>
        <v>4181235.7197022499</v>
      </c>
      <c r="R197" s="60">
        <f t="shared" si="34"/>
        <v>477515.08009480004</v>
      </c>
      <c r="S197" s="60">
        <f t="shared" si="35"/>
        <v>0</v>
      </c>
    </row>
    <row r="198" spans="1:19" ht="14.45" customHeight="1">
      <c r="A198" s="48">
        <v>341032</v>
      </c>
      <c r="B198" s="47" t="s">
        <v>220</v>
      </c>
      <c r="C198" s="24" t="s">
        <v>215</v>
      </c>
      <c r="D198" s="85" t="s">
        <v>495</v>
      </c>
      <c r="E198" s="34">
        <f>VLOOKUP($A198,'CAF BLS Adjustment'!$B:$H,7,FALSE)</f>
        <v>1018844</v>
      </c>
      <c r="F198" s="5">
        <f>SUMIFS('HCLS Adjustment'!$F:$F,'HCLS Adjustment'!$B:$B,Main!$A198)</f>
        <v>425616</v>
      </c>
      <c r="G198" s="29">
        <f>VLOOKUP(A198,'SVS Adjustment'!$B$3:$E$451,4,FALSE)</f>
        <v>0</v>
      </c>
      <c r="H198" s="29">
        <f t="shared" si="28"/>
        <v>1444460</v>
      </c>
      <c r="I198" s="87">
        <f>'Demand Calcs'!$B$11</f>
        <v>0.85719967561141985</v>
      </c>
      <c r="J198" s="29">
        <f t="shared" si="29"/>
        <v>1238190.6434336714</v>
      </c>
      <c r="K198" s="68">
        <f>IFERROR(VLOOKUP($A198,'NECA 5 year Projections'!$A:$C,3,FALSE),0)</f>
        <v>741451.64809702802</v>
      </c>
      <c r="L198" s="68">
        <f t="shared" si="30"/>
        <v>741451.64809702802</v>
      </c>
      <c r="M198" s="29">
        <f t="shared" si="31"/>
        <v>1238190.6434336714</v>
      </c>
      <c r="N198" s="29">
        <f>VLOOKUP($A198,'CAF BLS Adjustment'!$B196:$I669,8,FALSE)</f>
        <v>87936</v>
      </c>
      <c r="O198" s="34">
        <f t="shared" si="27"/>
        <v>75378.710674565809</v>
      </c>
      <c r="P198" s="60">
        <f t="shared" si="32"/>
        <v>1313569.3541082372</v>
      </c>
      <c r="Q198" s="60">
        <f t="shared" si="33"/>
        <v>873352.74629864132</v>
      </c>
      <c r="R198" s="60">
        <f t="shared" si="34"/>
        <v>364837.89713503001</v>
      </c>
      <c r="S198" s="60">
        <f t="shared" si="35"/>
        <v>0</v>
      </c>
    </row>
    <row r="199" spans="1:19" ht="14.45" customHeight="1">
      <c r="A199" s="48">
        <v>341043</v>
      </c>
      <c r="B199" s="47" t="s">
        <v>221</v>
      </c>
      <c r="C199" s="24" t="s">
        <v>215</v>
      </c>
      <c r="D199" s="85" t="s">
        <v>495</v>
      </c>
      <c r="E199" s="34">
        <f>VLOOKUP($A199,'CAF BLS Adjustment'!$B:$H,7,FALSE)</f>
        <v>506231</v>
      </c>
      <c r="F199" s="5">
        <f>SUMIFS('HCLS Adjustment'!$F:$F,'HCLS Adjustment'!$B:$B,Main!$A199)</f>
        <v>536400</v>
      </c>
      <c r="G199" s="29">
        <f>VLOOKUP(A199,'SVS Adjustment'!$B$3:$E$451,4,FALSE)</f>
        <v>0</v>
      </c>
      <c r="H199" s="29">
        <f t="shared" si="28"/>
        <v>1042631</v>
      </c>
      <c r="I199" s="87">
        <f>'Demand Calcs'!$B$11</f>
        <v>0.85719967561141985</v>
      </c>
      <c r="J199" s="29">
        <f t="shared" si="29"/>
        <v>893742.9549824103</v>
      </c>
      <c r="K199" s="68">
        <f>IFERROR(VLOOKUP($A199,'NECA 5 year Projections'!$A:$C,3,FALSE),0)</f>
        <v>599560.85236259794</v>
      </c>
      <c r="L199" s="68">
        <f t="shared" si="30"/>
        <v>599560.85236259794</v>
      </c>
      <c r="M199" s="29">
        <f t="shared" si="31"/>
        <v>893742.9549824103</v>
      </c>
      <c r="N199" s="29">
        <f>VLOOKUP($A199,'CAF BLS Adjustment'!$B198:$I671,8,FALSE)</f>
        <v>-5790</v>
      </c>
      <c r="O199" s="34">
        <f t="shared" si="27"/>
        <v>-5790</v>
      </c>
      <c r="P199" s="60">
        <f t="shared" si="32"/>
        <v>887952.9549824103</v>
      </c>
      <c r="Q199" s="60">
        <f t="shared" si="33"/>
        <v>433941.0489844447</v>
      </c>
      <c r="R199" s="60">
        <f t="shared" si="34"/>
        <v>459801.9059979656</v>
      </c>
      <c r="S199" s="60">
        <f t="shared" si="35"/>
        <v>0</v>
      </c>
    </row>
    <row r="200" spans="1:19" ht="14.45" customHeight="1">
      <c r="A200" s="48">
        <v>341045</v>
      </c>
      <c r="B200" s="47" t="s">
        <v>222</v>
      </c>
      <c r="C200" s="24" t="s">
        <v>215</v>
      </c>
      <c r="D200" s="85" t="s">
        <v>495</v>
      </c>
      <c r="E200" s="34">
        <f>VLOOKUP($A200,'CAF BLS Adjustment'!$B:$H,7,FALSE)</f>
        <v>705132</v>
      </c>
      <c r="F200" s="5">
        <f>SUMIFS('HCLS Adjustment'!$F:$F,'HCLS Adjustment'!$B:$B,Main!$A200)</f>
        <v>266856</v>
      </c>
      <c r="G200" s="29">
        <f>VLOOKUP(A200,'SVS Adjustment'!$B$3:$E$451,4,FALSE)</f>
        <v>0</v>
      </c>
      <c r="H200" s="29">
        <f t="shared" si="28"/>
        <v>971988</v>
      </c>
      <c r="I200" s="87">
        <f>'Demand Calcs'!$B$11</f>
        <v>0.85719967561141985</v>
      </c>
      <c r="J200" s="29">
        <f t="shared" si="29"/>
        <v>833187.79829819279</v>
      </c>
      <c r="K200" s="68">
        <f>IFERROR(VLOOKUP($A200,'NECA 5 year Projections'!$A:$C,3,FALSE),0)</f>
        <v>388246.215366447</v>
      </c>
      <c r="L200" s="68">
        <f t="shared" si="30"/>
        <v>388246.215366447</v>
      </c>
      <c r="M200" s="29">
        <f t="shared" si="31"/>
        <v>833187.79829819279</v>
      </c>
      <c r="N200" s="29">
        <f>VLOOKUP($A200,'CAF BLS Adjustment'!$B198:$I672,8,FALSE)</f>
        <v>-47928</v>
      </c>
      <c r="O200" s="34">
        <f t="shared" si="27"/>
        <v>-47928</v>
      </c>
      <c r="P200" s="60">
        <f t="shared" si="32"/>
        <v>785259.79829819279</v>
      </c>
      <c r="Q200" s="60">
        <f t="shared" si="33"/>
        <v>604438.9216632318</v>
      </c>
      <c r="R200" s="60">
        <f t="shared" si="34"/>
        <v>228748.87663496108</v>
      </c>
      <c r="S200" s="60">
        <f t="shared" si="35"/>
        <v>0</v>
      </c>
    </row>
    <row r="201" spans="1:19" ht="14.45" customHeight="1">
      <c r="A201" s="48">
        <v>341047</v>
      </c>
      <c r="B201" s="47" t="s">
        <v>223</v>
      </c>
      <c r="C201" s="24" t="s">
        <v>215</v>
      </c>
      <c r="D201" s="85" t="s">
        <v>495</v>
      </c>
      <c r="E201" s="34">
        <f>VLOOKUP($A201,'CAF BLS Adjustment'!$B:$H,7,FALSE)</f>
        <v>5402143</v>
      </c>
      <c r="F201" s="5">
        <f>SUMIFS('HCLS Adjustment'!$F:$F,'HCLS Adjustment'!$B:$B,Main!$A201)</f>
        <v>1353924</v>
      </c>
      <c r="G201" s="29">
        <f>VLOOKUP(A201,'SVS Adjustment'!$B$3:$E$451,4,FALSE)</f>
        <v>0</v>
      </c>
      <c r="H201" s="29">
        <f t="shared" si="28"/>
        <v>6756067</v>
      </c>
      <c r="I201" s="87">
        <f>'Demand Calcs'!$B$11</f>
        <v>0.85719967561141985</v>
      </c>
      <c r="J201" s="29">
        <f t="shared" si="29"/>
        <v>5791298.4408090189</v>
      </c>
      <c r="K201" s="68">
        <f>IFERROR(VLOOKUP($A201,'NECA 5 year Projections'!$A:$C,3,FALSE),0)</f>
        <v>2891081.3999187802</v>
      </c>
      <c r="L201" s="68">
        <f t="shared" si="30"/>
        <v>2891081.3999187802</v>
      </c>
      <c r="M201" s="29">
        <f t="shared" si="31"/>
        <v>5791298.4408090189</v>
      </c>
      <c r="N201" s="29">
        <f>VLOOKUP($A201,'CAF BLS Adjustment'!$B200:$I674,8,FALSE)</f>
        <v>198774</v>
      </c>
      <c r="O201" s="34">
        <f t="shared" si="27"/>
        <v>170389.00831998436</v>
      </c>
      <c r="P201" s="60">
        <f t="shared" si="32"/>
        <v>5961687.4491290031</v>
      </c>
      <c r="Q201" s="60">
        <f t="shared" si="33"/>
        <v>4630715.227206503</v>
      </c>
      <c r="R201" s="60">
        <f t="shared" si="34"/>
        <v>1160583.2136025161</v>
      </c>
      <c r="S201" s="60">
        <f t="shared" si="35"/>
        <v>0</v>
      </c>
    </row>
    <row r="202" spans="1:19" ht="14.45" customHeight="1">
      <c r="A202" s="48">
        <v>341049</v>
      </c>
      <c r="B202" s="47" t="s">
        <v>224</v>
      </c>
      <c r="C202" s="24" t="s">
        <v>215</v>
      </c>
      <c r="D202" s="85" t="s">
        <v>495</v>
      </c>
      <c r="E202" s="34">
        <f>VLOOKUP($A202,'CAF BLS Adjustment'!$B:$H,7,FALSE)</f>
        <v>4871214</v>
      </c>
      <c r="F202" s="5">
        <f>SUMIFS('HCLS Adjustment'!$F:$F,'HCLS Adjustment'!$B:$B,Main!$A202)</f>
        <v>766104</v>
      </c>
      <c r="G202" s="29">
        <f>VLOOKUP(A202,'SVS Adjustment'!$B$3:$E$451,4,FALSE)</f>
        <v>0</v>
      </c>
      <c r="H202" s="29">
        <f t="shared" si="28"/>
        <v>5637318</v>
      </c>
      <c r="I202" s="87">
        <f>'Demand Calcs'!$B$11</f>
        <v>0.85719967561141985</v>
      </c>
      <c r="J202" s="29">
        <f t="shared" si="29"/>
        <v>4832307.1609184183</v>
      </c>
      <c r="K202" s="68">
        <f>IFERROR(VLOOKUP($A202,'NECA 5 year Projections'!$A:$C,3,FALSE),0)</f>
        <v>1671440.6104513099</v>
      </c>
      <c r="L202" s="68">
        <f t="shared" si="30"/>
        <v>1671440.6104513099</v>
      </c>
      <c r="M202" s="29">
        <f t="shared" si="31"/>
        <v>4832307.1609184183</v>
      </c>
      <c r="N202" s="29">
        <f>VLOOKUP($A202,'CAF BLS Adjustment'!$B200:$I675,8,FALSE)</f>
        <v>220092</v>
      </c>
      <c r="O202" s="34">
        <f t="shared" si="27"/>
        <v>188662.79100466863</v>
      </c>
      <c r="P202" s="60">
        <f t="shared" si="32"/>
        <v>5020969.9519230872</v>
      </c>
      <c r="Q202" s="60">
        <f t="shared" si="33"/>
        <v>4175603.0606338074</v>
      </c>
      <c r="R202" s="60">
        <f t="shared" si="34"/>
        <v>656704.10028461122</v>
      </c>
      <c r="S202" s="60">
        <f t="shared" si="35"/>
        <v>0</v>
      </c>
    </row>
    <row r="203" spans="1:19" ht="14.45" customHeight="1">
      <c r="A203" s="48">
        <v>341050</v>
      </c>
      <c r="B203" s="47" t="s">
        <v>225</v>
      </c>
      <c r="C203" s="24" t="s">
        <v>215</v>
      </c>
      <c r="D203" s="85" t="s">
        <v>495</v>
      </c>
      <c r="E203" s="34">
        <f>VLOOKUP($A203,'CAF BLS Adjustment'!$B:$H,7,FALSE)</f>
        <v>435799</v>
      </c>
      <c r="F203" s="5">
        <f>SUMIFS('HCLS Adjustment'!$F:$F,'HCLS Adjustment'!$B:$B,Main!$A203)</f>
        <v>28476</v>
      </c>
      <c r="G203" s="29">
        <f>VLOOKUP(A203,'SVS Adjustment'!$B$3:$E$451,4,FALSE)</f>
        <v>0</v>
      </c>
      <c r="H203" s="29">
        <f t="shared" si="28"/>
        <v>464275</v>
      </c>
      <c r="I203" s="87">
        <f>'Demand Calcs'!$B$11</f>
        <v>0.85719967561141985</v>
      </c>
      <c r="J203" s="29">
        <f t="shared" si="29"/>
        <v>397976.37939449196</v>
      </c>
      <c r="K203" s="68">
        <f>IFERROR(VLOOKUP($A203,'NECA 5 year Projections'!$A:$C,3,FALSE),0)</f>
        <v>404209.59523030301</v>
      </c>
      <c r="L203" s="68">
        <f t="shared" si="30"/>
        <v>404209.59523030301</v>
      </c>
      <c r="M203" s="29">
        <f t="shared" si="31"/>
        <v>404209.59523030301</v>
      </c>
      <c r="N203" s="29">
        <f>VLOOKUP($A203,'CAF BLS Adjustment'!$B201:$I676,8,FALSE)</f>
        <v>-11478</v>
      </c>
      <c r="O203" s="34">
        <f t="shared" si="27"/>
        <v>-11478</v>
      </c>
      <c r="P203" s="60">
        <f t="shared" si="32"/>
        <v>392731.59523030301</v>
      </c>
      <c r="Q203" s="60">
        <f t="shared" si="33"/>
        <v>379417.6670976702</v>
      </c>
      <c r="R203" s="60">
        <f t="shared" si="34"/>
        <v>24791.928132632831</v>
      </c>
      <c r="S203" s="60">
        <f t="shared" si="35"/>
        <v>0</v>
      </c>
    </row>
    <row r="204" spans="1:19" ht="14.45" customHeight="1">
      <c r="A204" s="48">
        <v>341053</v>
      </c>
      <c r="B204" s="47" t="s">
        <v>226</v>
      </c>
      <c r="C204" s="24" t="s">
        <v>215</v>
      </c>
      <c r="D204" s="85" t="s">
        <v>495</v>
      </c>
      <c r="E204" s="34">
        <f>VLOOKUP($A204,'CAF BLS Adjustment'!$B:$H,7,FALSE)</f>
        <v>608286</v>
      </c>
      <c r="F204" s="5">
        <f>SUMIFS('HCLS Adjustment'!$F:$F,'HCLS Adjustment'!$B:$B,Main!$A204)</f>
        <v>68532</v>
      </c>
      <c r="G204" s="29">
        <f>VLOOKUP(A204,'SVS Adjustment'!$B$3:$E$451,4,FALSE)</f>
        <v>0</v>
      </c>
      <c r="H204" s="29">
        <f t="shared" si="28"/>
        <v>676818</v>
      </c>
      <c r="I204" s="87">
        <f>'Demand Calcs'!$B$11</f>
        <v>0.85719967561141985</v>
      </c>
      <c r="J204" s="29">
        <f t="shared" si="29"/>
        <v>580168.17004796991</v>
      </c>
      <c r="K204" s="68">
        <f>IFERROR(VLOOKUP($A204,'NECA 5 year Projections'!$A:$C,3,FALSE),0)</f>
        <v>601155.01617251197</v>
      </c>
      <c r="L204" s="68">
        <f t="shared" si="30"/>
        <v>601155.01617251197</v>
      </c>
      <c r="M204" s="29">
        <f t="shared" si="31"/>
        <v>601155.01617251197</v>
      </c>
      <c r="N204" s="29">
        <f>VLOOKUP($A204,'CAF BLS Adjustment'!$B202:$I677,8,FALSE)</f>
        <v>-17592</v>
      </c>
      <c r="O204" s="34">
        <f t="shared" si="27"/>
        <v>-17592</v>
      </c>
      <c r="P204" s="60">
        <f t="shared" si="32"/>
        <v>583563.01617251197</v>
      </c>
      <c r="Q204" s="60">
        <f t="shared" si="33"/>
        <v>540284.36029702611</v>
      </c>
      <c r="R204" s="60">
        <f t="shared" si="34"/>
        <v>60870.655875485863</v>
      </c>
      <c r="S204" s="60">
        <f t="shared" si="35"/>
        <v>0</v>
      </c>
    </row>
    <row r="205" spans="1:19" ht="14.45" customHeight="1">
      <c r="A205" s="48">
        <v>341058</v>
      </c>
      <c r="B205" s="47" t="s">
        <v>227</v>
      </c>
      <c r="C205" s="24" t="s">
        <v>215</v>
      </c>
      <c r="D205" s="85" t="s">
        <v>495</v>
      </c>
      <c r="E205" s="34">
        <f>VLOOKUP($A205,'CAF BLS Adjustment'!$B:$H,7,FALSE)</f>
        <v>2371382</v>
      </c>
      <c r="F205" s="5">
        <f>SUMIFS('HCLS Adjustment'!$F:$F,'HCLS Adjustment'!$B:$B,Main!$A205)</f>
        <v>86244</v>
      </c>
      <c r="G205" s="29">
        <f>VLOOKUP(A205,'SVS Adjustment'!$B$3:$E$451,4,FALSE)</f>
        <v>0</v>
      </c>
      <c r="H205" s="29">
        <f t="shared" si="28"/>
        <v>2457626</v>
      </c>
      <c r="I205" s="87">
        <f>'Demand Calcs'!$B$11</f>
        <v>0.85719967561141985</v>
      </c>
      <c r="J205" s="29">
        <f t="shared" si="29"/>
        <v>2106676.2099741912</v>
      </c>
      <c r="K205" s="68">
        <f>IFERROR(VLOOKUP($A205,'NECA 5 year Projections'!$A:$C,3,FALSE),0)</f>
        <v>244040.250987882</v>
      </c>
      <c r="L205" s="68">
        <f t="shared" si="30"/>
        <v>244040.250987882</v>
      </c>
      <c r="M205" s="29">
        <f t="shared" si="31"/>
        <v>2106676.2099741912</v>
      </c>
      <c r="N205" s="29">
        <f>VLOOKUP($A205,'CAF BLS Adjustment'!$B203:$I678,8,FALSE)</f>
        <v>-59622</v>
      </c>
      <c r="O205" s="34">
        <f t="shared" si="27"/>
        <v>-59622</v>
      </c>
      <c r="P205" s="60">
        <f t="shared" si="32"/>
        <v>2047054.2099741912</v>
      </c>
      <c r="Q205" s="60">
        <f t="shared" si="33"/>
        <v>2032747.8811507598</v>
      </c>
      <c r="R205" s="60">
        <f t="shared" si="34"/>
        <v>73928.328823431279</v>
      </c>
      <c r="S205" s="60">
        <f t="shared" si="35"/>
        <v>0</v>
      </c>
    </row>
    <row r="206" spans="1:19" ht="14.45" customHeight="1">
      <c r="A206" s="48">
        <v>341066</v>
      </c>
      <c r="B206" s="47" t="s">
        <v>228</v>
      </c>
      <c r="C206" s="24" t="s">
        <v>215</v>
      </c>
      <c r="D206" s="85" t="s">
        <v>495</v>
      </c>
      <c r="E206" s="34">
        <f>VLOOKUP($A206,'CAF BLS Adjustment'!$B:$H,7,FALSE)</f>
        <v>390059</v>
      </c>
      <c r="F206" s="5">
        <f>SUMIFS('HCLS Adjustment'!$F:$F,'HCLS Adjustment'!$B:$B,Main!$A206)</f>
        <v>175452</v>
      </c>
      <c r="G206" s="29">
        <f>VLOOKUP(A206,'SVS Adjustment'!$B$3:$E$451,4,FALSE)</f>
        <v>0</v>
      </c>
      <c r="H206" s="29">
        <f t="shared" si="28"/>
        <v>565511</v>
      </c>
      <c r="I206" s="87">
        <f>'Demand Calcs'!$B$11</f>
        <v>0.85719967561141985</v>
      </c>
      <c r="J206" s="29">
        <f t="shared" si="29"/>
        <v>484755.84575468965</v>
      </c>
      <c r="K206" s="68">
        <f>IFERROR(VLOOKUP($A206,'NECA 5 year Projections'!$A:$C,3,FALSE),0)</f>
        <v>271017.63864536799</v>
      </c>
      <c r="L206" s="68">
        <f t="shared" si="30"/>
        <v>271017.63864536799</v>
      </c>
      <c r="M206" s="29">
        <f t="shared" si="31"/>
        <v>484755.84575468965</v>
      </c>
      <c r="N206" s="29">
        <f>VLOOKUP($A206,'CAF BLS Adjustment'!$B205:$I681,8,FALSE)</f>
        <v>39918</v>
      </c>
      <c r="O206" s="34">
        <f t="shared" si="27"/>
        <v>34217.696651056656</v>
      </c>
      <c r="P206" s="60">
        <f t="shared" si="32"/>
        <v>518973.5424057463</v>
      </c>
      <c r="Q206" s="60">
        <f t="shared" si="33"/>
        <v>334358.44826931483</v>
      </c>
      <c r="R206" s="60">
        <f t="shared" si="34"/>
        <v>150397.39748537485</v>
      </c>
      <c r="S206" s="60">
        <f t="shared" si="35"/>
        <v>0</v>
      </c>
    </row>
    <row r="207" spans="1:19" ht="14.45" customHeight="1">
      <c r="A207" s="48">
        <v>341087</v>
      </c>
      <c r="B207" s="47" t="s">
        <v>229</v>
      </c>
      <c r="C207" s="24" t="s">
        <v>215</v>
      </c>
      <c r="D207" s="85" t="s">
        <v>495</v>
      </c>
      <c r="E207" s="34">
        <f>VLOOKUP($A207,'CAF BLS Adjustment'!$B:$H,7,FALSE)</f>
        <v>379585</v>
      </c>
      <c r="F207" s="5">
        <f>SUMIFS('HCLS Adjustment'!$F:$F,'HCLS Adjustment'!$B:$B,Main!$A207)</f>
        <v>252120</v>
      </c>
      <c r="G207" s="29">
        <f>VLOOKUP(A207,'SVS Adjustment'!$B$3:$E$451,4,FALSE)</f>
        <v>0</v>
      </c>
      <c r="H207" s="29">
        <f t="shared" si="28"/>
        <v>631705</v>
      </c>
      <c r="I207" s="87">
        <f>'Demand Calcs'!$B$11</f>
        <v>0.85719967561141985</v>
      </c>
      <c r="J207" s="29">
        <f t="shared" si="29"/>
        <v>541497.32108211203</v>
      </c>
      <c r="K207" s="68">
        <f>IFERROR(VLOOKUP($A207,'NECA 5 year Projections'!$A:$C,3,FALSE),0)</f>
        <v>175772.68862600601</v>
      </c>
      <c r="L207" s="68">
        <f t="shared" si="30"/>
        <v>175772.68862600601</v>
      </c>
      <c r="M207" s="29">
        <f t="shared" si="31"/>
        <v>541497.32108211203</v>
      </c>
      <c r="N207" s="29">
        <f>VLOOKUP($A207,'CAF BLS Adjustment'!$B205:$I682,8,FALSE)</f>
        <v>13500</v>
      </c>
      <c r="O207" s="34">
        <f t="shared" si="27"/>
        <v>11572.195620754168</v>
      </c>
      <c r="P207" s="60">
        <f t="shared" si="32"/>
        <v>553069.51670286618</v>
      </c>
      <c r="Q207" s="60">
        <f t="shared" si="33"/>
        <v>325380.13886696083</v>
      </c>
      <c r="R207" s="60">
        <f t="shared" si="34"/>
        <v>216117.18221515117</v>
      </c>
      <c r="S207" s="60">
        <f t="shared" si="35"/>
        <v>0</v>
      </c>
    </row>
    <row r="208" spans="1:19" ht="14.45" customHeight="1">
      <c r="A208" s="48">
        <v>341088</v>
      </c>
      <c r="B208" s="47" t="s">
        <v>230</v>
      </c>
      <c r="C208" s="24" t="s">
        <v>215</v>
      </c>
      <c r="D208" s="85" t="s">
        <v>495</v>
      </c>
      <c r="E208" s="34">
        <f>VLOOKUP($A208,'CAF BLS Adjustment'!$B:$H,7,FALSE)</f>
        <v>6914929</v>
      </c>
      <c r="F208" s="5">
        <f>SUMIFS('HCLS Adjustment'!$F:$F,'HCLS Adjustment'!$B:$B,Main!$A208)</f>
        <v>1979412</v>
      </c>
      <c r="G208" s="29">
        <f>VLOOKUP(A208,'SVS Adjustment'!$B$3:$E$451,4,FALSE)</f>
        <v>0</v>
      </c>
      <c r="H208" s="29">
        <f t="shared" si="28"/>
        <v>8894341</v>
      </c>
      <c r="I208" s="87">
        <f>'Demand Calcs'!$B$11</f>
        <v>0.85719967561141985</v>
      </c>
      <c r="J208" s="29">
        <f t="shared" si="29"/>
        <v>7624226.2199773518</v>
      </c>
      <c r="K208" s="68">
        <f>IFERROR(VLOOKUP($A208,'NECA 5 year Projections'!$A:$C,3,FALSE),0)</f>
        <v>3192351.7591969301</v>
      </c>
      <c r="L208" s="68">
        <f t="shared" si="30"/>
        <v>3192351.7591969301</v>
      </c>
      <c r="M208" s="29">
        <f t="shared" si="31"/>
        <v>7624226.2199773518</v>
      </c>
      <c r="N208" s="29">
        <f>VLOOKUP($A208,'CAF BLS Adjustment'!$B206:$I683,8,FALSE)</f>
        <v>497286</v>
      </c>
      <c r="O208" s="34">
        <f t="shared" si="27"/>
        <v>426273.39788610052</v>
      </c>
      <c r="P208" s="60">
        <f t="shared" si="32"/>
        <v>8050499.6178634521</v>
      </c>
      <c r="Q208" s="60">
        <f t="shared" si="33"/>
        <v>5927474.895676</v>
      </c>
      <c r="R208" s="60">
        <f t="shared" si="34"/>
        <v>1696751.3243013518</v>
      </c>
      <c r="S208" s="60">
        <f t="shared" si="35"/>
        <v>0</v>
      </c>
    </row>
    <row r="209" spans="1:19" ht="14.45" customHeight="1">
      <c r="A209" s="48">
        <v>351106</v>
      </c>
      <c r="B209" s="47" t="s">
        <v>232</v>
      </c>
      <c r="C209" s="24" t="s">
        <v>231</v>
      </c>
      <c r="D209" s="85" t="s">
        <v>495</v>
      </c>
      <c r="E209" s="34">
        <f>VLOOKUP($A209,'CAF BLS Adjustment'!$B:$H,7,FALSE)</f>
        <v>1892775</v>
      </c>
      <c r="F209" s="5">
        <f>SUMIFS('HCLS Adjustment'!$F:$F,'HCLS Adjustment'!$B:$B,Main!$A209)</f>
        <v>320232</v>
      </c>
      <c r="G209" s="29">
        <f>VLOOKUP(A209,'SVS Adjustment'!$B$3:$E$451,4,FALSE)</f>
        <v>0</v>
      </c>
      <c r="H209" s="29">
        <f t="shared" ref="H209:H243" si="36">SUM(E209:G209)</f>
        <v>2213007</v>
      </c>
      <c r="I209" s="87">
        <f>'Demand Calcs'!$B$11</f>
        <v>0.85719967561141985</v>
      </c>
      <c r="J209" s="29">
        <f t="shared" ref="J209:J243" si="37">I209*H209</f>
        <v>1896988.8825258014</v>
      </c>
      <c r="K209" s="68">
        <f>IFERROR(VLOOKUP($A209,'NECA 5 year Projections'!$A:$C,3,FALSE),0)</f>
        <v>970838.645023352</v>
      </c>
      <c r="L209" s="68">
        <f t="shared" ref="L209:L243" si="38">MIN(H209,K209)</f>
        <v>970838.645023352</v>
      </c>
      <c r="M209" s="29">
        <f t="shared" ref="M209:M243" si="39">MAX(J209,L209)</f>
        <v>1896988.8825258014</v>
      </c>
      <c r="N209" s="29">
        <f>VLOOKUP($A209,'CAF BLS Adjustment'!$B208:$I688,8,FALSE)</f>
        <v>-150258</v>
      </c>
      <c r="O209" s="34">
        <f t="shared" ref="O209:O242" si="40">IF(N209&lt;0,N209,N209*I209)</f>
        <v>-150258</v>
      </c>
      <c r="P209" s="60">
        <f t="shared" ref="P209:P243" si="41">O209+M209</f>
        <v>1746730.8825258014</v>
      </c>
      <c r="Q209" s="60">
        <f t="shared" ref="Q209:Q243" si="42">IFERROR((E209/H209)*$M209,0)</f>
        <v>1622486.1160054053</v>
      </c>
      <c r="R209" s="60">
        <f t="shared" ref="R209:R243" si="43">IFERROR((F209/$H209)*$M209,0)</f>
        <v>274502.76652039622</v>
      </c>
      <c r="S209" s="60">
        <f t="shared" ref="S209:S243" si="44">IFERROR((G209/$H209)*$M209,0)</f>
        <v>0</v>
      </c>
    </row>
    <row r="210" spans="1:19">
      <c r="A210" s="48">
        <v>351118</v>
      </c>
      <c r="B210" s="47" t="s">
        <v>233</v>
      </c>
      <c r="C210" s="24" t="s">
        <v>231</v>
      </c>
      <c r="D210" s="85" t="s">
        <v>495</v>
      </c>
      <c r="E210" s="34">
        <f>VLOOKUP($A210,'CAF BLS Adjustment'!$B:$H,7,FALSE)</f>
        <v>838132</v>
      </c>
      <c r="F210" s="5">
        <f>SUMIFS('HCLS Adjustment'!$F:$F,'HCLS Adjustment'!$B:$B,Main!$A210)</f>
        <v>288492</v>
      </c>
      <c r="G210" s="29">
        <f>VLOOKUP(A210,'SVS Adjustment'!$B$3:$E$451,4,FALSE)</f>
        <v>0</v>
      </c>
      <c r="H210" s="29">
        <f t="shared" si="36"/>
        <v>1126624</v>
      </c>
      <c r="I210" s="87">
        <f>'Demand Calcs'!$B$11</f>
        <v>0.85719967561141985</v>
      </c>
      <c r="J210" s="29">
        <f t="shared" si="37"/>
        <v>965741.72733604023</v>
      </c>
      <c r="K210" s="68">
        <f>IFERROR(VLOOKUP($A210,'NECA 5 year Projections'!$A:$C,3,FALSE),0)</f>
        <v>645679.452320565</v>
      </c>
      <c r="L210" s="68">
        <f t="shared" si="38"/>
        <v>645679.452320565</v>
      </c>
      <c r="M210" s="29">
        <f t="shared" si="39"/>
        <v>965741.72733604023</v>
      </c>
      <c r="N210" s="29">
        <f>VLOOKUP($A210,'CAF BLS Adjustment'!$B209:$I692,8,FALSE)</f>
        <v>108462</v>
      </c>
      <c r="O210" s="34">
        <f t="shared" si="40"/>
        <v>92973.59121616582</v>
      </c>
      <c r="P210" s="60">
        <f t="shared" si="41"/>
        <v>1058715.318552206</v>
      </c>
      <c r="Q210" s="60">
        <f t="shared" si="42"/>
        <v>718446.47851955052</v>
      </c>
      <c r="R210" s="60">
        <f t="shared" si="43"/>
        <v>247295.24881648974</v>
      </c>
      <c r="S210" s="60">
        <f t="shared" si="44"/>
        <v>0</v>
      </c>
    </row>
    <row r="211" spans="1:19" ht="14.45" customHeight="1">
      <c r="A211" s="48">
        <v>351132</v>
      </c>
      <c r="B211" s="47" t="s">
        <v>234</v>
      </c>
      <c r="C211" s="24" t="s">
        <v>231</v>
      </c>
      <c r="D211" s="85" t="s">
        <v>495</v>
      </c>
      <c r="E211" s="34">
        <f>VLOOKUP($A211,'CAF BLS Adjustment'!$B:$H,7,FALSE)</f>
        <v>3601708</v>
      </c>
      <c r="F211" s="5">
        <f>SUMIFS('HCLS Adjustment'!$F:$F,'HCLS Adjustment'!$B:$B,Main!$A211)</f>
        <v>298524</v>
      </c>
      <c r="G211" s="29">
        <f>VLOOKUP(A211,'SVS Adjustment'!$B$3:$E$451,4,FALSE)</f>
        <v>0</v>
      </c>
      <c r="H211" s="29">
        <f t="shared" si="36"/>
        <v>3900232</v>
      </c>
      <c r="I211" s="87">
        <f>'Demand Calcs'!$B$11</f>
        <v>0.85719967561141985</v>
      </c>
      <c r="J211" s="29">
        <f t="shared" si="37"/>
        <v>3343277.6052092793</v>
      </c>
      <c r="K211" s="68">
        <f>IFERROR(VLOOKUP($A211,'NECA 5 year Projections'!$A:$C,3,FALSE),0)</f>
        <v>2030019.3334069001</v>
      </c>
      <c r="L211" s="68">
        <f t="shared" si="38"/>
        <v>2030019.3334069001</v>
      </c>
      <c r="M211" s="29">
        <f t="shared" si="39"/>
        <v>3343277.6052092793</v>
      </c>
      <c r="N211" s="29">
        <f>VLOOKUP($A211,'CAF BLS Adjustment'!$B210:$I695,8,FALSE)</f>
        <v>585192</v>
      </c>
      <c r="O211" s="34">
        <f t="shared" si="40"/>
        <v>501626.39257039799</v>
      </c>
      <c r="P211" s="60">
        <f t="shared" si="41"/>
        <v>3844903.9977796772</v>
      </c>
      <c r="Q211" s="60">
        <f t="shared" si="42"/>
        <v>3087382.9292470557</v>
      </c>
      <c r="R211" s="60">
        <f t="shared" si="43"/>
        <v>255894.67596222353</v>
      </c>
      <c r="S211" s="60">
        <f t="shared" si="44"/>
        <v>0</v>
      </c>
    </row>
    <row r="212" spans="1:19" ht="14.45" customHeight="1">
      <c r="A212" s="48">
        <v>351134</v>
      </c>
      <c r="B212" s="47" t="s">
        <v>235</v>
      </c>
      <c r="C212" s="24" t="s">
        <v>231</v>
      </c>
      <c r="D212" s="85" t="s">
        <v>495</v>
      </c>
      <c r="E212" s="34">
        <f>VLOOKUP($A212,'CAF BLS Adjustment'!$B:$H,7,FALSE)</f>
        <v>632699</v>
      </c>
      <c r="F212" s="5">
        <f>SUMIFS('HCLS Adjustment'!$F:$F,'HCLS Adjustment'!$B:$B,Main!$A212)</f>
        <v>86712</v>
      </c>
      <c r="G212" s="29">
        <f>VLOOKUP(A212,'SVS Adjustment'!$B$3:$E$451,4,FALSE)</f>
        <v>0</v>
      </c>
      <c r="H212" s="29">
        <f t="shared" si="36"/>
        <v>719411</v>
      </c>
      <c r="I212" s="87">
        <f>'Demand Calcs'!$B$11</f>
        <v>0.85719967561141985</v>
      </c>
      <c r="J212" s="29">
        <f t="shared" si="37"/>
        <v>616678.87583128712</v>
      </c>
      <c r="K212" s="68">
        <f>IFERROR(VLOOKUP($A212,'NECA 5 year Projections'!$A:$C,3,FALSE),0)</f>
        <v>289812.79454361001</v>
      </c>
      <c r="L212" s="68">
        <f t="shared" si="38"/>
        <v>289812.79454361001</v>
      </c>
      <c r="M212" s="29">
        <f t="shared" si="39"/>
        <v>616678.87583128712</v>
      </c>
      <c r="N212" s="29">
        <f>VLOOKUP($A212,'CAF BLS Adjustment'!$B211:$I697,8,FALSE)</f>
        <v>11136</v>
      </c>
      <c r="O212" s="34">
        <f t="shared" si="40"/>
        <v>9545.7755876087722</v>
      </c>
      <c r="P212" s="60">
        <f t="shared" si="41"/>
        <v>626224.65141889593</v>
      </c>
      <c r="Q212" s="60">
        <f t="shared" si="42"/>
        <v>542349.37755966967</v>
      </c>
      <c r="R212" s="60">
        <f t="shared" si="43"/>
        <v>74329.498271617442</v>
      </c>
      <c r="S212" s="60">
        <f t="shared" si="44"/>
        <v>0</v>
      </c>
    </row>
    <row r="213" spans="1:19" ht="14.45" customHeight="1">
      <c r="A213" s="48">
        <v>351152</v>
      </c>
      <c r="B213" s="47" t="s">
        <v>236</v>
      </c>
      <c r="C213" s="24" t="s">
        <v>231</v>
      </c>
      <c r="D213" s="85" t="s">
        <v>495</v>
      </c>
      <c r="E213" s="34">
        <f>VLOOKUP($A213,'CAF BLS Adjustment'!$B:$H,7,FALSE)</f>
        <v>470155</v>
      </c>
      <c r="F213" s="5">
        <f>SUMIFS('HCLS Adjustment'!$F:$F,'HCLS Adjustment'!$B:$B,Main!$A213)</f>
        <v>213336</v>
      </c>
      <c r="G213" s="29">
        <f>VLOOKUP(A213,'SVS Adjustment'!$B$3:$E$451,4,FALSE)</f>
        <v>0</v>
      </c>
      <c r="H213" s="29">
        <f t="shared" si="36"/>
        <v>683491</v>
      </c>
      <c r="I213" s="87">
        <f>'Demand Calcs'!$B$11</f>
        <v>0.85719967561141985</v>
      </c>
      <c r="J213" s="29">
        <f t="shared" si="37"/>
        <v>585888.26348332502</v>
      </c>
      <c r="K213" s="68">
        <f>IFERROR(VLOOKUP($A213,'NECA 5 year Projections'!$A:$C,3,FALSE),0)</f>
        <v>511112.184255703</v>
      </c>
      <c r="L213" s="68">
        <f t="shared" si="38"/>
        <v>511112.184255703</v>
      </c>
      <c r="M213" s="29">
        <f t="shared" si="39"/>
        <v>585888.26348332502</v>
      </c>
      <c r="N213" s="29">
        <f>VLOOKUP($A213,'CAF BLS Adjustment'!$B212:$I699,8,FALSE)</f>
        <v>-33834</v>
      </c>
      <c r="O213" s="34">
        <f t="shared" si="40"/>
        <v>-33834</v>
      </c>
      <c r="P213" s="60">
        <f t="shared" si="41"/>
        <v>552054.26348332502</v>
      </c>
      <c r="Q213" s="60">
        <f t="shared" si="42"/>
        <v>403016.71348708711</v>
      </c>
      <c r="R213" s="60">
        <f t="shared" si="43"/>
        <v>182871.54999623788</v>
      </c>
      <c r="S213" s="60">
        <f t="shared" si="44"/>
        <v>0</v>
      </c>
    </row>
    <row r="214" spans="1:19" ht="14.45" customHeight="1">
      <c r="A214" s="48">
        <v>351153</v>
      </c>
      <c r="B214" s="47" t="s">
        <v>237</v>
      </c>
      <c r="C214" s="24" t="s">
        <v>231</v>
      </c>
      <c r="D214" s="85" t="s">
        <v>495</v>
      </c>
      <c r="E214" s="34">
        <f>VLOOKUP($A214,'CAF BLS Adjustment'!$B:$H,7,FALSE)</f>
        <v>420217</v>
      </c>
      <c r="F214" s="5">
        <f>SUMIFS('HCLS Adjustment'!$F:$F,'HCLS Adjustment'!$B:$B,Main!$A214)</f>
        <v>69300</v>
      </c>
      <c r="G214" s="29">
        <f>VLOOKUP(A214,'SVS Adjustment'!$B$3:$E$451,4,FALSE)</f>
        <v>0</v>
      </c>
      <c r="H214" s="29">
        <f t="shared" si="36"/>
        <v>489517</v>
      </c>
      <c r="I214" s="87">
        <f>'Demand Calcs'!$B$11</f>
        <v>0.85719967561141985</v>
      </c>
      <c r="J214" s="29">
        <f t="shared" si="37"/>
        <v>419613.81360627542</v>
      </c>
      <c r="K214" s="68">
        <f>IFERROR(VLOOKUP($A214,'NECA 5 year Projections'!$A:$C,3,FALSE),0)</f>
        <v>217706.912680059</v>
      </c>
      <c r="L214" s="68">
        <f t="shared" si="38"/>
        <v>217706.912680059</v>
      </c>
      <c r="M214" s="29">
        <f t="shared" si="39"/>
        <v>419613.81360627542</v>
      </c>
      <c r="N214" s="29">
        <f>VLOOKUP($A214,'CAF BLS Adjustment'!$B212:$I700,8,FALSE)</f>
        <v>7686</v>
      </c>
      <c r="O214" s="34">
        <f t="shared" si="40"/>
        <v>6588.4367067493731</v>
      </c>
      <c r="P214" s="60">
        <f t="shared" si="41"/>
        <v>426202.25031302479</v>
      </c>
      <c r="Q214" s="60">
        <f t="shared" si="42"/>
        <v>360209.87608640402</v>
      </c>
      <c r="R214" s="60">
        <f t="shared" si="43"/>
        <v>59403.937519871404</v>
      </c>
      <c r="S214" s="60">
        <f t="shared" si="44"/>
        <v>0</v>
      </c>
    </row>
    <row r="215" spans="1:19" ht="14.45" customHeight="1">
      <c r="A215" s="48">
        <v>351157</v>
      </c>
      <c r="B215" s="47" t="s">
        <v>238</v>
      </c>
      <c r="C215" s="24" t="s">
        <v>231</v>
      </c>
      <c r="D215" s="85" t="s">
        <v>495</v>
      </c>
      <c r="E215" s="34">
        <f>VLOOKUP($A215,'CAF BLS Adjustment'!$B:$H,7,FALSE)</f>
        <v>469275</v>
      </c>
      <c r="F215" s="5">
        <f>SUMIFS('HCLS Adjustment'!$F:$F,'HCLS Adjustment'!$B:$B,Main!$A215)</f>
        <v>130668</v>
      </c>
      <c r="G215" s="29">
        <f>VLOOKUP(A215,'SVS Adjustment'!$B$3:$E$451,4,FALSE)</f>
        <v>0</v>
      </c>
      <c r="H215" s="29">
        <f t="shared" si="36"/>
        <v>599943</v>
      </c>
      <c r="I215" s="87">
        <f>'Demand Calcs'!$B$11</f>
        <v>0.85719967561141985</v>
      </c>
      <c r="J215" s="29">
        <f t="shared" si="37"/>
        <v>514270.94498534204</v>
      </c>
      <c r="K215" s="68">
        <f>IFERROR(VLOOKUP($A215,'NECA 5 year Projections'!$A:$C,3,FALSE),0)</f>
        <v>360845.109552907</v>
      </c>
      <c r="L215" s="68">
        <f t="shared" si="38"/>
        <v>360845.109552907</v>
      </c>
      <c r="M215" s="29">
        <f t="shared" si="39"/>
        <v>514270.94498534204</v>
      </c>
      <c r="N215" s="29">
        <f>VLOOKUP($A215,'CAF BLS Adjustment'!$B213:$I701,8,FALSE)</f>
        <v>-3312</v>
      </c>
      <c r="O215" s="34">
        <f t="shared" si="40"/>
        <v>-3312</v>
      </c>
      <c r="P215" s="60">
        <f t="shared" si="41"/>
        <v>510958.94498534204</v>
      </c>
      <c r="Q215" s="60">
        <f t="shared" si="42"/>
        <v>402262.37777254905</v>
      </c>
      <c r="R215" s="60">
        <f t="shared" si="43"/>
        <v>112008.567212793</v>
      </c>
      <c r="S215" s="60">
        <f t="shared" si="44"/>
        <v>0</v>
      </c>
    </row>
    <row r="216" spans="1:19" ht="14.45" customHeight="1">
      <c r="A216" s="48">
        <v>351158</v>
      </c>
      <c r="B216" s="47" t="s">
        <v>239</v>
      </c>
      <c r="C216" s="24" t="s">
        <v>231</v>
      </c>
      <c r="D216" s="85" t="s">
        <v>495</v>
      </c>
      <c r="E216" s="34">
        <f>VLOOKUP($A216,'CAF BLS Adjustment'!$B:$H,7,FALSE)</f>
        <v>823864</v>
      </c>
      <c r="F216" s="5">
        <f>SUMIFS('HCLS Adjustment'!$F:$F,'HCLS Adjustment'!$B:$B,Main!$A216)</f>
        <v>170040</v>
      </c>
      <c r="G216" s="29">
        <f>VLOOKUP(A216,'SVS Adjustment'!$B$3:$E$451,4,FALSE)</f>
        <v>0</v>
      </c>
      <c r="H216" s="29">
        <f t="shared" si="36"/>
        <v>993904</v>
      </c>
      <c r="I216" s="87">
        <f>'Demand Calcs'!$B$11</f>
        <v>0.85719967561141985</v>
      </c>
      <c r="J216" s="29">
        <f t="shared" si="37"/>
        <v>851974.18638889259</v>
      </c>
      <c r="K216" s="68">
        <f>IFERROR(VLOOKUP($A216,'NECA 5 year Projections'!$A:$C,3,FALSE),0)</f>
        <v>405621.81706147298</v>
      </c>
      <c r="L216" s="68">
        <f t="shared" si="38"/>
        <v>405621.81706147298</v>
      </c>
      <c r="M216" s="29">
        <f t="shared" si="39"/>
        <v>851974.18638889259</v>
      </c>
      <c r="N216" s="29">
        <f>VLOOKUP($A216,'CAF BLS Adjustment'!$B214:$I702,8,FALSE)</f>
        <v>16914</v>
      </c>
      <c r="O216" s="34">
        <f t="shared" si="40"/>
        <v>14498.675313291555</v>
      </c>
      <c r="P216" s="60">
        <f t="shared" si="41"/>
        <v>866472.86170218419</v>
      </c>
      <c r="Q216" s="60">
        <f t="shared" si="42"/>
        <v>706215.95354792674</v>
      </c>
      <c r="R216" s="60">
        <f t="shared" si="43"/>
        <v>145758.23284096582</v>
      </c>
      <c r="S216" s="60">
        <f t="shared" si="44"/>
        <v>0</v>
      </c>
    </row>
    <row r="217" spans="1:19" ht="14.45" customHeight="1">
      <c r="A217" s="48">
        <v>351162</v>
      </c>
      <c r="B217" s="47" t="s">
        <v>240</v>
      </c>
      <c r="C217" s="24" t="s">
        <v>231</v>
      </c>
      <c r="D217" s="85" t="s">
        <v>495</v>
      </c>
      <c r="E217" s="34">
        <f>VLOOKUP($A217,'CAF BLS Adjustment'!$B:$H,7,FALSE)</f>
        <v>670365</v>
      </c>
      <c r="F217" s="5">
        <f>SUMIFS('HCLS Adjustment'!$F:$F,'HCLS Adjustment'!$B:$B,Main!$A217)</f>
        <v>128160</v>
      </c>
      <c r="G217" s="29">
        <f>VLOOKUP(A217,'SVS Adjustment'!$B$3:$E$451,4,FALSE)</f>
        <v>0</v>
      </c>
      <c r="H217" s="29">
        <f t="shared" si="36"/>
        <v>798525</v>
      </c>
      <c r="I217" s="87">
        <f>'Demand Calcs'!$B$11</f>
        <v>0.85719967561141985</v>
      </c>
      <c r="J217" s="29">
        <f t="shared" si="37"/>
        <v>684495.37096760899</v>
      </c>
      <c r="K217" s="68">
        <f>IFERROR(VLOOKUP($A217,'NECA 5 year Projections'!$A:$C,3,FALSE),0)</f>
        <v>340389.76295647101</v>
      </c>
      <c r="L217" s="68">
        <f t="shared" si="38"/>
        <v>340389.76295647101</v>
      </c>
      <c r="M217" s="29">
        <f t="shared" si="39"/>
        <v>684495.37096760899</v>
      </c>
      <c r="N217" s="29">
        <f>VLOOKUP($A217,'CAF BLS Adjustment'!$B216:$I704,8,FALSE)</f>
        <v>21072</v>
      </c>
      <c r="O217" s="34">
        <f t="shared" si="40"/>
        <v>18062.911564483838</v>
      </c>
      <c r="P217" s="60">
        <f t="shared" si="41"/>
        <v>702558.28253209288</v>
      </c>
      <c r="Q217" s="60">
        <f t="shared" si="42"/>
        <v>574636.66054124944</v>
      </c>
      <c r="R217" s="60">
        <f t="shared" si="43"/>
        <v>109858.71042635957</v>
      </c>
      <c r="S217" s="60">
        <f t="shared" si="44"/>
        <v>0</v>
      </c>
    </row>
    <row r="218" spans="1:19" ht="14.45" customHeight="1">
      <c r="A218" s="48">
        <v>351166</v>
      </c>
      <c r="B218" s="47" t="s">
        <v>241</v>
      </c>
      <c r="C218" s="24" t="s">
        <v>231</v>
      </c>
      <c r="D218" s="85" t="s">
        <v>495</v>
      </c>
      <c r="E218" s="34">
        <f>VLOOKUP($A218,'CAF BLS Adjustment'!$B:$H,7,FALSE)</f>
        <v>428110</v>
      </c>
      <c r="F218" s="5">
        <f>SUMIFS('HCLS Adjustment'!$F:$F,'HCLS Adjustment'!$B:$B,Main!$A218)</f>
        <v>65052</v>
      </c>
      <c r="G218" s="29">
        <f>VLOOKUP(A218,'SVS Adjustment'!$B$3:$E$451,4,FALSE)</f>
        <v>0</v>
      </c>
      <c r="H218" s="29">
        <f t="shared" si="36"/>
        <v>493162</v>
      </c>
      <c r="I218" s="87">
        <f>'Demand Calcs'!$B$11</f>
        <v>0.85719967561141985</v>
      </c>
      <c r="J218" s="29">
        <f t="shared" si="37"/>
        <v>422738.30642387905</v>
      </c>
      <c r="K218" s="68">
        <f>IFERROR(VLOOKUP($A218,'NECA 5 year Projections'!$A:$C,3,FALSE),0)</f>
        <v>187533.77550867401</v>
      </c>
      <c r="L218" s="68">
        <f t="shared" si="38"/>
        <v>187533.77550867401</v>
      </c>
      <c r="M218" s="29">
        <f t="shared" si="39"/>
        <v>422738.30642387905</v>
      </c>
      <c r="N218" s="29">
        <f>VLOOKUP($A218,'CAF BLS Adjustment'!$B216:$I705,8,FALSE)</f>
        <v>32082</v>
      </c>
      <c r="O218" s="34">
        <f t="shared" si="40"/>
        <v>27500.679992965572</v>
      </c>
      <c r="P218" s="60">
        <f t="shared" si="41"/>
        <v>450238.98641684465</v>
      </c>
      <c r="Q218" s="60">
        <f t="shared" si="42"/>
        <v>366975.75312600494</v>
      </c>
      <c r="R218" s="60">
        <f t="shared" si="43"/>
        <v>55762.553297874088</v>
      </c>
      <c r="S218" s="60">
        <f t="shared" si="44"/>
        <v>0</v>
      </c>
    </row>
    <row r="219" spans="1:19" ht="14.45" customHeight="1">
      <c r="A219" s="48">
        <v>351172</v>
      </c>
      <c r="B219" s="47" t="s">
        <v>149</v>
      </c>
      <c r="C219" s="24" t="s">
        <v>231</v>
      </c>
      <c r="D219" s="85" t="s">
        <v>495</v>
      </c>
      <c r="E219" s="34">
        <f>VLOOKUP($A219,'CAF BLS Adjustment'!$B:$H,7,FALSE)</f>
        <v>3240350</v>
      </c>
      <c r="F219" s="5">
        <f>SUMIFS('HCLS Adjustment'!$F:$F,'HCLS Adjustment'!$B:$B,Main!$A219)</f>
        <v>419112</v>
      </c>
      <c r="G219" s="29">
        <f>VLOOKUP(A219,'SVS Adjustment'!$B$3:$E$451,4,FALSE)</f>
        <v>0</v>
      </c>
      <c r="H219" s="29">
        <f t="shared" si="36"/>
        <v>3659462</v>
      </c>
      <c r="I219" s="87">
        <f>'Demand Calcs'!$B$11</f>
        <v>0.85719967561141985</v>
      </c>
      <c r="J219" s="29">
        <f t="shared" si="37"/>
        <v>3136889.6393123176</v>
      </c>
      <c r="K219" s="68">
        <f>IFERROR(VLOOKUP($A219,'NECA 5 year Projections'!$A:$C,3,FALSE),0)</f>
        <v>1132291.5337534901</v>
      </c>
      <c r="L219" s="68">
        <f t="shared" si="38"/>
        <v>1132291.5337534901</v>
      </c>
      <c r="M219" s="29">
        <f t="shared" si="39"/>
        <v>3136889.6393123176</v>
      </c>
      <c r="N219" s="29">
        <f>VLOOKUP($A219,'CAF BLS Adjustment'!$B218:$I707,8,FALSE)</f>
        <v>170118</v>
      </c>
      <c r="O219" s="34">
        <f t="shared" si="40"/>
        <v>145825.09441566351</v>
      </c>
      <c r="P219" s="60">
        <f t="shared" si="41"/>
        <v>3282714.7337279813</v>
      </c>
      <c r="Q219" s="60">
        <f t="shared" si="42"/>
        <v>2777626.968867464</v>
      </c>
      <c r="R219" s="60">
        <f t="shared" si="43"/>
        <v>359262.67044485337</v>
      </c>
      <c r="S219" s="60">
        <f t="shared" si="44"/>
        <v>0</v>
      </c>
    </row>
    <row r="220" spans="1:19" ht="14.45" customHeight="1">
      <c r="A220" s="48">
        <v>351173</v>
      </c>
      <c r="B220" s="47" t="s">
        <v>242</v>
      </c>
      <c r="C220" s="24" t="s">
        <v>231</v>
      </c>
      <c r="D220" s="85" t="s">
        <v>495</v>
      </c>
      <c r="E220" s="34">
        <f>VLOOKUP($A220,'CAF BLS Adjustment'!$B:$H,7,FALSE)</f>
        <v>967108</v>
      </c>
      <c r="F220" s="5">
        <f>SUMIFS('HCLS Adjustment'!$F:$F,'HCLS Adjustment'!$B:$B,Main!$A220)</f>
        <v>377856</v>
      </c>
      <c r="G220" s="29">
        <f>VLOOKUP(A220,'SVS Adjustment'!$B$3:$E$451,4,FALSE)</f>
        <v>0</v>
      </c>
      <c r="H220" s="29">
        <f t="shared" si="36"/>
        <v>1344964</v>
      </c>
      <c r="I220" s="87">
        <f>'Demand Calcs'!$B$11</f>
        <v>0.85719967561141985</v>
      </c>
      <c r="J220" s="29">
        <f t="shared" si="37"/>
        <v>1152902.7045090378</v>
      </c>
      <c r="K220" s="68">
        <f>IFERROR(VLOOKUP($A220,'NECA 5 year Projections'!$A:$C,3,FALSE),0)</f>
        <v>742970.07554876001</v>
      </c>
      <c r="L220" s="68">
        <f t="shared" si="38"/>
        <v>742970.07554876001</v>
      </c>
      <c r="M220" s="29">
        <f t="shared" si="39"/>
        <v>1152902.7045090378</v>
      </c>
      <c r="N220" s="29">
        <f>VLOOKUP($A220,'CAF BLS Adjustment'!$B218:$I708,8,FALSE)</f>
        <v>42126</v>
      </c>
      <c r="O220" s="34">
        <f t="shared" si="40"/>
        <v>36110.393534806673</v>
      </c>
      <c r="P220" s="60">
        <f t="shared" si="41"/>
        <v>1189013.0980438446</v>
      </c>
      <c r="Q220" s="60">
        <f t="shared" si="42"/>
        <v>829004.66388120898</v>
      </c>
      <c r="R220" s="60">
        <f t="shared" si="43"/>
        <v>323898.04062782868</v>
      </c>
      <c r="S220" s="60">
        <f t="shared" si="44"/>
        <v>0</v>
      </c>
    </row>
    <row r="221" spans="1:19" ht="14.45" customHeight="1">
      <c r="A221" s="48">
        <v>351174</v>
      </c>
      <c r="B221" s="47" t="s">
        <v>149</v>
      </c>
      <c r="C221" s="24" t="s">
        <v>231</v>
      </c>
      <c r="D221" s="85" t="s">
        <v>495</v>
      </c>
      <c r="E221" s="34">
        <f>VLOOKUP($A221,'CAF BLS Adjustment'!$B:$H,7,FALSE)</f>
        <v>3662886</v>
      </c>
      <c r="F221" s="5">
        <f>SUMIFS('HCLS Adjustment'!$F:$F,'HCLS Adjustment'!$B:$B,Main!$A221)</f>
        <v>462660</v>
      </c>
      <c r="G221" s="29">
        <f>VLOOKUP(A221,'SVS Adjustment'!$B$3:$E$451,4,FALSE)</f>
        <v>0</v>
      </c>
      <c r="H221" s="29">
        <f t="shared" si="36"/>
        <v>4125546</v>
      </c>
      <c r="I221" s="87">
        <f>'Demand Calcs'!$B$11</f>
        <v>0.85719967561141985</v>
      </c>
      <c r="J221" s="29">
        <f t="shared" si="37"/>
        <v>3536416.6929199905</v>
      </c>
      <c r="K221" s="68">
        <f>IFERROR(VLOOKUP($A221,'NECA 5 year Projections'!$A:$C,3,FALSE),0)</f>
        <v>1566945.063397205</v>
      </c>
      <c r="L221" s="68">
        <f t="shared" si="38"/>
        <v>1566945.063397205</v>
      </c>
      <c r="M221" s="29">
        <f t="shared" si="39"/>
        <v>3536416.6929199905</v>
      </c>
      <c r="N221" s="29">
        <f>VLOOKUP($A221,'CAF BLS Adjustment'!$B219:$I709,8,FALSE)</f>
        <v>275319</v>
      </c>
      <c r="O221" s="34">
        <f t="shared" si="40"/>
        <v>236003.3574896605</v>
      </c>
      <c r="P221" s="60">
        <f t="shared" si="41"/>
        <v>3772420.0504096509</v>
      </c>
      <c r="Q221" s="60">
        <f t="shared" si="42"/>
        <v>3139824.6910016113</v>
      </c>
      <c r="R221" s="60">
        <f t="shared" si="43"/>
        <v>396592.00191837945</v>
      </c>
      <c r="S221" s="60">
        <f t="shared" si="44"/>
        <v>0</v>
      </c>
    </row>
    <row r="222" spans="1:19" ht="14.45" customHeight="1">
      <c r="A222" s="48">
        <v>351175</v>
      </c>
      <c r="B222" s="47" t="s">
        <v>243</v>
      </c>
      <c r="C222" s="24" t="s">
        <v>231</v>
      </c>
      <c r="D222" s="85" t="s">
        <v>495</v>
      </c>
      <c r="E222" s="34">
        <f>VLOOKUP($A222,'CAF BLS Adjustment'!$B:$H,7,FALSE)</f>
        <v>284474</v>
      </c>
      <c r="F222" s="5">
        <f>SUMIFS('HCLS Adjustment'!$F:$F,'HCLS Adjustment'!$B:$B,Main!$A222)</f>
        <v>64908</v>
      </c>
      <c r="G222" s="29">
        <f>VLOOKUP(A222,'SVS Adjustment'!$B$3:$E$451,4,FALSE)</f>
        <v>0</v>
      </c>
      <c r="H222" s="29">
        <f t="shared" si="36"/>
        <v>349382</v>
      </c>
      <c r="I222" s="87">
        <f>'Demand Calcs'!$B$11</f>
        <v>0.85719967561141985</v>
      </c>
      <c r="J222" s="29">
        <f t="shared" si="37"/>
        <v>299490.13706446911</v>
      </c>
      <c r="K222" s="68">
        <f>IFERROR(VLOOKUP($A222,'NECA 5 year Projections'!$A:$C,3,FALSE),0)</f>
        <v>199033.23263978001</v>
      </c>
      <c r="L222" s="68">
        <f t="shared" si="38"/>
        <v>199033.23263978001</v>
      </c>
      <c r="M222" s="29">
        <f t="shared" si="39"/>
        <v>299490.13706446911</v>
      </c>
      <c r="N222" s="29">
        <f>VLOOKUP($A222,'CAF BLS Adjustment'!$B220:$I710,8,FALSE)</f>
        <v>49704</v>
      </c>
      <c r="O222" s="34">
        <f t="shared" si="40"/>
        <v>42606.252676590011</v>
      </c>
      <c r="P222" s="60">
        <f t="shared" si="41"/>
        <v>342096.3897410591</v>
      </c>
      <c r="Q222" s="60">
        <f t="shared" si="42"/>
        <v>243851.02051988305</v>
      </c>
      <c r="R222" s="60">
        <f t="shared" si="43"/>
        <v>55639.116544586046</v>
      </c>
      <c r="S222" s="60">
        <f t="shared" si="44"/>
        <v>0</v>
      </c>
    </row>
    <row r="223" spans="1:19" ht="14.45" customHeight="1">
      <c r="A223" s="48">
        <v>351177</v>
      </c>
      <c r="B223" s="47" t="s">
        <v>244</v>
      </c>
      <c r="C223" s="24" t="s">
        <v>231</v>
      </c>
      <c r="D223" s="85" t="s">
        <v>495</v>
      </c>
      <c r="E223" s="34">
        <f>VLOOKUP($A223,'CAF BLS Adjustment'!$B:$H,7,FALSE)</f>
        <v>1010986</v>
      </c>
      <c r="F223" s="5">
        <f>SUMIFS('HCLS Adjustment'!$F:$F,'HCLS Adjustment'!$B:$B,Main!$A223)</f>
        <v>69060</v>
      </c>
      <c r="G223" s="29">
        <f>VLOOKUP(A223,'SVS Adjustment'!$B$3:$E$451,4,FALSE)</f>
        <v>0</v>
      </c>
      <c r="H223" s="29">
        <f t="shared" si="36"/>
        <v>1080046</v>
      </c>
      <c r="I223" s="87">
        <f>'Demand Calcs'!$B$11</f>
        <v>0.85719967561141985</v>
      </c>
      <c r="J223" s="29">
        <f t="shared" si="37"/>
        <v>925815.08084541152</v>
      </c>
      <c r="K223" s="68">
        <f>IFERROR(VLOOKUP($A223,'NECA 5 year Projections'!$A:$C,3,FALSE),0)</f>
        <v>537817.95910763496</v>
      </c>
      <c r="L223" s="68">
        <f t="shared" si="38"/>
        <v>537817.95910763496</v>
      </c>
      <c r="M223" s="29">
        <f t="shared" si="39"/>
        <v>925815.08084541152</v>
      </c>
      <c r="N223" s="29">
        <f>VLOOKUP($A223,'CAF BLS Adjustment'!$B221:$I711,8,FALSE)</f>
        <v>11064</v>
      </c>
      <c r="O223" s="34">
        <f t="shared" si="40"/>
        <v>9484.0572109647492</v>
      </c>
      <c r="P223" s="60">
        <f t="shared" si="41"/>
        <v>935299.13805637625</v>
      </c>
      <c r="Q223" s="60">
        <f t="shared" si="42"/>
        <v>866616.87124768679</v>
      </c>
      <c r="R223" s="60">
        <f t="shared" si="43"/>
        <v>59198.209597724657</v>
      </c>
      <c r="S223" s="60">
        <f t="shared" si="44"/>
        <v>0</v>
      </c>
    </row>
    <row r="224" spans="1:19" ht="14.45" customHeight="1">
      <c r="A224" s="48">
        <v>351188</v>
      </c>
      <c r="B224" s="47" t="s">
        <v>245</v>
      </c>
      <c r="C224" s="24" t="s">
        <v>231</v>
      </c>
      <c r="D224" s="85" t="s">
        <v>495</v>
      </c>
      <c r="E224" s="34">
        <f>VLOOKUP($A224,'CAF BLS Adjustment'!$B:$H,7,FALSE)</f>
        <v>273537</v>
      </c>
      <c r="F224" s="5">
        <f>SUMIFS('HCLS Adjustment'!$F:$F,'HCLS Adjustment'!$B:$B,Main!$A224)</f>
        <v>71136</v>
      </c>
      <c r="G224" s="29">
        <f>VLOOKUP(A224,'SVS Adjustment'!$B$3:$E$451,4,FALSE)</f>
        <v>0</v>
      </c>
      <c r="H224" s="29">
        <f t="shared" si="36"/>
        <v>344673</v>
      </c>
      <c r="I224" s="87">
        <f>'Demand Calcs'!$B$11</f>
        <v>0.85719967561141985</v>
      </c>
      <c r="J224" s="29">
        <f t="shared" si="37"/>
        <v>295453.58379201492</v>
      </c>
      <c r="K224" s="68">
        <f>IFERROR(VLOOKUP($A224,'NECA 5 year Projections'!$A:$C,3,FALSE),0)</f>
        <v>212816.70620917299</v>
      </c>
      <c r="L224" s="68">
        <f t="shared" si="38"/>
        <v>212816.70620917299</v>
      </c>
      <c r="M224" s="29">
        <f t="shared" si="39"/>
        <v>295453.58379201492</v>
      </c>
      <c r="N224" s="29">
        <f>VLOOKUP($A224,'CAF BLS Adjustment'!$B222:$I712,8,FALSE)</f>
        <v>100638</v>
      </c>
      <c r="O224" s="34">
        <f t="shared" si="40"/>
        <v>86266.860954182077</v>
      </c>
      <c r="P224" s="60">
        <f t="shared" si="41"/>
        <v>381720.44474619697</v>
      </c>
      <c r="Q224" s="60">
        <f t="shared" si="42"/>
        <v>234475.82766772094</v>
      </c>
      <c r="R224" s="60">
        <f t="shared" si="43"/>
        <v>60977.756124293963</v>
      </c>
      <c r="S224" s="60">
        <f t="shared" si="44"/>
        <v>0</v>
      </c>
    </row>
    <row r="225" spans="1:19" ht="14.45" customHeight="1">
      <c r="A225" s="48">
        <v>351195</v>
      </c>
      <c r="B225" s="47" t="s">
        <v>246</v>
      </c>
      <c r="C225" s="24" t="s">
        <v>231</v>
      </c>
      <c r="D225" s="85" t="s">
        <v>495</v>
      </c>
      <c r="E225" s="34">
        <f>VLOOKUP($A225,'CAF BLS Adjustment'!$B:$H,7,FALSE)</f>
        <v>858973</v>
      </c>
      <c r="F225" s="5">
        <f>SUMIFS('HCLS Adjustment'!$F:$F,'HCLS Adjustment'!$B:$B,Main!$A225)</f>
        <v>365352</v>
      </c>
      <c r="G225" s="29">
        <f>VLOOKUP(A225,'SVS Adjustment'!$B$3:$E$451,4,FALSE)</f>
        <v>0</v>
      </c>
      <c r="H225" s="29">
        <f t="shared" si="36"/>
        <v>1224325</v>
      </c>
      <c r="I225" s="87">
        <f>'Demand Calcs'!$B$11</f>
        <v>0.85719967561141985</v>
      </c>
      <c r="J225" s="29">
        <f t="shared" si="37"/>
        <v>1049490.9928429516</v>
      </c>
      <c r="K225" s="68">
        <f>IFERROR(VLOOKUP($A225,'NECA 5 year Projections'!$A:$C,3,FALSE),0)</f>
        <v>790444.78652981203</v>
      </c>
      <c r="L225" s="68">
        <f t="shared" si="38"/>
        <v>790444.78652981203</v>
      </c>
      <c r="M225" s="29">
        <f t="shared" si="39"/>
        <v>1049490.9928429516</v>
      </c>
      <c r="N225" s="29">
        <f>VLOOKUP($A225,'CAF BLS Adjustment'!$B224:$I715,8,FALSE)</f>
        <v>5976</v>
      </c>
      <c r="O225" s="34">
        <f t="shared" si="40"/>
        <v>5122.6252614538453</v>
      </c>
      <c r="P225" s="60">
        <f t="shared" si="41"/>
        <v>1054613.6181044055</v>
      </c>
      <c r="Q225" s="60">
        <f t="shared" si="42"/>
        <v>736311.376958968</v>
      </c>
      <c r="R225" s="60">
        <f t="shared" si="43"/>
        <v>313179.61588398344</v>
      </c>
      <c r="S225" s="60">
        <f t="shared" si="44"/>
        <v>0</v>
      </c>
    </row>
    <row r="226" spans="1:19" ht="14.45" customHeight="1">
      <c r="A226" s="48">
        <v>351205</v>
      </c>
      <c r="B226" s="47" t="s">
        <v>247</v>
      </c>
      <c r="C226" s="24" t="s">
        <v>231</v>
      </c>
      <c r="D226" s="85" t="s">
        <v>495</v>
      </c>
      <c r="E226" s="34">
        <f>VLOOKUP($A226,'CAF BLS Adjustment'!$B:$H,7,FALSE)</f>
        <v>1705374</v>
      </c>
      <c r="F226" s="5">
        <f>SUMIFS('HCLS Adjustment'!$F:$F,'HCLS Adjustment'!$B:$B,Main!$A226)</f>
        <v>138984</v>
      </c>
      <c r="G226" s="29">
        <f>VLOOKUP(A226,'SVS Adjustment'!$B$3:$E$451,4,FALSE)</f>
        <v>0</v>
      </c>
      <c r="H226" s="29">
        <f t="shared" si="36"/>
        <v>1844358</v>
      </c>
      <c r="I226" s="87">
        <f>'Demand Calcs'!$B$11</f>
        <v>0.85719967561141985</v>
      </c>
      <c r="J226" s="29">
        <f t="shared" si="37"/>
        <v>1580983.0793113271</v>
      </c>
      <c r="K226" s="68">
        <f>IFERROR(VLOOKUP($A226,'NECA 5 year Projections'!$A:$C,3,FALSE),0)</f>
        <v>654917.96638259105</v>
      </c>
      <c r="L226" s="68">
        <f t="shared" si="38"/>
        <v>654917.96638259105</v>
      </c>
      <c r="M226" s="29">
        <f t="shared" si="39"/>
        <v>1580983.0793113271</v>
      </c>
      <c r="N226" s="29">
        <f>VLOOKUP($A226,'CAF BLS Adjustment'!$B225:$I719,8,FALSE)</f>
        <v>187482</v>
      </c>
      <c r="O226" s="34">
        <f t="shared" si="40"/>
        <v>160709.50958298022</v>
      </c>
      <c r="P226" s="60">
        <f t="shared" si="41"/>
        <v>1741692.5888943074</v>
      </c>
      <c r="Q226" s="60">
        <f t="shared" si="42"/>
        <v>1461846.0395961495</v>
      </c>
      <c r="R226" s="60">
        <f t="shared" si="43"/>
        <v>119137.03971517757</v>
      </c>
      <c r="S226" s="60">
        <f t="shared" si="44"/>
        <v>0</v>
      </c>
    </row>
    <row r="227" spans="1:19" ht="14.45" customHeight="1">
      <c r="A227" s="48">
        <v>351206</v>
      </c>
      <c r="B227" s="47" t="s">
        <v>248</v>
      </c>
      <c r="C227" s="24" t="s">
        <v>231</v>
      </c>
      <c r="D227" s="85" t="s">
        <v>495</v>
      </c>
      <c r="E227" s="34">
        <f>VLOOKUP($A227,'CAF BLS Adjustment'!$B:$H,7,FALSE)</f>
        <v>372541</v>
      </c>
      <c r="F227" s="5">
        <f>SUMIFS('HCLS Adjustment'!$F:$F,'HCLS Adjustment'!$B:$B,Main!$A227)</f>
        <v>330648</v>
      </c>
      <c r="G227" s="29">
        <f>VLOOKUP(A227,'SVS Adjustment'!$B$3:$E$451,4,FALSE)</f>
        <v>0</v>
      </c>
      <c r="H227" s="29">
        <f t="shared" si="36"/>
        <v>703189</v>
      </c>
      <c r="I227" s="87">
        <f>'Demand Calcs'!$B$11</f>
        <v>0.85719967561141985</v>
      </c>
      <c r="J227" s="29">
        <f t="shared" si="37"/>
        <v>602773.38269351877</v>
      </c>
      <c r="K227" s="68">
        <f>IFERROR(VLOOKUP($A227,'NECA 5 year Projections'!$A:$C,3,FALSE),0)</f>
        <v>330383.426249879</v>
      </c>
      <c r="L227" s="68">
        <f t="shared" si="38"/>
        <v>330383.426249879</v>
      </c>
      <c r="M227" s="29">
        <f t="shared" si="39"/>
        <v>602773.38269351877</v>
      </c>
      <c r="N227" s="29">
        <f>VLOOKUP($A227,'CAF BLS Adjustment'!$B225:$I720,8,FALSE)</f>
        <v>136542</v>
      </c>
      <c r="O227" s="34">
        <f t="shared" si="40"/>
        <v>117043.75810733449</v>
      </c>
      <c r="P227" s="60">
        <f t="shared" si="41"/>
        <v>719817.14080085326</v>
      </c>
      <c r="Q227" s="60">
        <f t="shared" si="42"/>
        <v>319342.02435195399</v>
      </c>
      <c r="R227" s="60">
        <f t="shared" si="43"/>
        <v>283431.35834156477</v>
      </c>
      <c r="S227" s="60">
        <f t="shared" si="44"/>
        <v>0</v>
      </c>
    </row>
    <row r="228" spans="1:19" ht="14.45" customHeight="1">
      <c r="A228" s="48">
        <v>351209</v>
      </c>
      <c r="B228" s="47" t="s">
        <v>500</v>
      </c>
      <c r="C228" s="24" t="s">
        <v>231</v>
      </c>
      <c r="D228" s="85" t="s">
        <v>495</v>
      </c>
      <c r="E228" s="34">
        <f>VLOOKUP($A228,'CAF BLS Adjustment'!$B:$H,7,FALSE)</f>
        <v>1542674</v>
      </c>
      <c r="F228" s="5">
        <f>SUMIFS('HCLS Adjustment'!$F:$F,'HCLS Adjustment'!$B:$B,Main!$A228)</f>
        <v>286512</v>
      </c>
      <c r="G228" s="29">
        <f>VLOOKUP(A228,'SVS Adjustment'!$B$3:$E$451,4,FALSE)</f>
        <v>0</v>
      </c>
      <c r="H228" s="29">
        <f t="shared" si="36"/>
        <v>1829186</v>
      </c>
      <c r="I228" s="87">
        <f>'Demand Calcs'!$B$11</f>
        <v>0.85719967561141985</v>
      </c>
      <c r="J228" s="29">
        <f t="shared" si="37"/>
        <v>1567977.6458329507</v>
      </c>
      <c r="K228" s="68">
        <f>IFERROR(VLOOKUP($A228,'NECA 5 year Projections'!$A:$C,3,FALSE),0)</f>
        <v>707651.529139322</v>
      </c>
      <c r="L228" s="68">
        <f t="shared" si="38"/>
        <v>707651.529139322</v>
      </c>
      <c r="M228" s="29">
        <f t="shared" si="39"/>
        <v>1567977.6458329507</v>
      </c>
      <c r="N228" s="29">
        <f>VLOOKUP($A228,'CAF BLS Adjustment'!$B226:$I721,8,FALSE)</f>
        <v>-5868</v>
      </c>
      <c r="O228" s="34">
        <f t="shared" si="40"/>
        <v>-5868</v>
      </c>
      <c r="P228" s="60">
        <f t="shared" si="41"/>
        <v>1562109.6458329507</v>
      </c>
      <c r="Q228" s="60">
        <f t="shared" si="42"/>
        <v>1322379.6523741717</v>
      </c>
      <c r="R228" s="60">
        <f t="shared" si="43"/>
        <v>245597.99345877915</v>
      </c>
      <c r="S228" s="60">
        <f t="shared" si="44"/>
        <v>0</v>
      </c>
    </row>
    <row r="229" spans="1:19" ht="14.45" customHeight="1">
      <c r="A229" s="48">
        <v>351214</v>
      </c>
      <c r="B229" s="47" t="s">
        <v>249</v>
      </c>
      <c r="C229" s="24" t="s">
        <v>231</v>
      </c>
      <c r="D229" s="85" t="s">
        <v>495</v>
      </c>
      <c r="E229" s="34">
        <f>VLOOKUP($A229,'CAF BLS Adjustment'!$B:$H,7,FALSE)</f>
        <v>1124952</v>
      </c>
      <c r="F229" s="5">
        <f>SUMIFS('HCLS Adjustment'!$F:$F,'HCLS Adjustment'!$B:$B,Main!$A229)</f>
        <v>374400</v>
      </c>
      <c r="G229" s="29">
        <f>VLOOKUP(A229,'SVS Adjustment'!$B$3:$E$451,4,FALSE)</f>
        <v>0</v>
      </c>
      <c r="H229" s="29">
        <f t="shared" si="36"/>
        <v>1499352</v>
      </c>
      <c r="I229" s="87">
        <f>'Demand Calcs'!$B$11</f>
        <v>0.85719967561141985</v>
      </c>
      <c r="J229" s="29">
        <f t="shared" si="37"/>
        <v>1285244.0480273336</v>
      </c>
      <c r="K229" s="68">
        <f>IFERROR(VLOOKUP($A229,'NECA 5 year Projections'!$A:$C,3,FALSE),0)</f>
        <v>926613.85282558296</v>
      </c>
      <c r="L229" s="68">
        <f t="shared" si="38"/>
        <v>926613.85282558296</v>
      </c>
      <c r="M229" s="29">
        <f t="shared" si="39"/>
        <v>1285244.0480273336</v>
      </c>
      <c r="N229" s="29">
        <f>VLOOKUP($A229,'CAF BLS Adjustment'!$B227:$I722,8,FALSE)</f>
        <v>235830</v>
      </c>
      <c r="O229" s="34">
        <f t="shared" si="40"/>
        <v>202153.39949944115</v>
      </c>
      <c r="P229" s="60">
        <f t="shared" si="41"/>
        <v>1487397.4475267748</v>
      </c>
      <c r="Q229" s="60">
        <f t="shared" si="42"/>
        <v>964308.48947841791</v>
      </c>
      <c r="R229" s="60">
        <f t="shared" si="43"/>
        <v>320935.55854891561</v>
      </c>
      <c r="S229" s="60">
        <f t="shared" si="44"/>
        <v>0</v>
      </c>
    </row>
    <row r="230" spans="1:19" ht="14.45" customHeight="1">
      <c r="A230" s="48">
        <v>351217</v>
      </c>
      <c r="B230" s="47" t="s">
        <v>250</v>
      </c>
      <c r="C230" s="24" t="s">
        <v>231</v>
      </c>
      <c r="D230" s="85" t="s">
        <v>495</v>
      </c>
      <c r="E230" s="34">
        <f>VLOOKUP($A230,'CAF BLS Adjustment'!$B:$H,7,FALSE)</f>
        <v>721318</v>
      </c>
      <c r="F230" s="5">
        <f>SUMIFS('HCLS Adjustment'!$F:$F,'HCLS Adjustment'!$B:$B,Main!$A230)</f>
        <v>300048</v>
      </c>
      <c r="G230" s="29">
        <f>VLOOKUP(A230,'SVS Adjustment'!$B$3:$E$451,4,FALSE)</f>
        <v>0</v>
      </c>
      <c r="H230" s="29">
        <f t="shared" si="36"/>
        <v>1021366</v>
      </c>
      <c r="I230" s="87">
        <f>'Demand Calcs'!$B$11</f>
        <v>0.85719967561141985</v>
      </c>
      <c r="J230" s="29">
        <f t="shared" si="37"/>
        <v>875514.60388053348</v>
      </c>
      <c r="K230" s="68">
        <f>IFERROR(VLOOKUP($A230,'NECA 5 year Projections'!$A:$C,3,FALSE),0)</f>
        <v>425335.13299196801</v>
      </c>
      <c r="L230" s="68">
        <f t="shared" si="38"/>
        <v>425335.13299196801</v>
      </c>
      <c r="M230" s="29">
        <f t="shared" si="39"/>
        <v>875514.60388053348</v>
      </c>
      <c r="N230" s="29">
        <f>VLOOKUP($A230,'CAF BLS Adjustment'!$B228:$I723,8,FALSE)</f>
        <v>76590</v>
      </c>
      <c r="O230" s="34">
        <f t="shared" si="40"/>
        <v>65652.92315507865</v>
      </c>
      <c r="P230" s="60">
        <f t="shared" si="41"/>
        <v>941167.52703561215</v>
      </c>
      <c r="Q230" s="60">
        <f t="shared" si="42"/>
        <v>618313.55561267817</v>
      </c>
      <c r="R230" s="60">
        <f t="shared" si="43"/>
        <v>257201.04826785531</v>
      </c>
      <c r="S230" s="60">
        <f t="shared" si="44"/>
        <v>0</v>
      </c>
    </row>
    <row r="231" spans="1:19" ht="14.45" customHeight="1">
      <c r="A231" s="48">
        <v>351220</v>
      </c>
      <c r="B231" s="47" t="s">
        <v>251</v>
      </c>
      <c r="C231" s="24" t="s">
        <v>231</v>
      </c>
      <c r="D231" s="85" t="s">
        <v>495</v>
      </c>
      <c r="E231" s="34">
        <f>VLOOKUP($A231,'CAF BLS Adjustment'!$B:$H,7,FALSE)</f>
        <v>638200</v>
      </c>
      <c r="F231" s="5">
        <f>SUMIFS('HCLS Adjustment'!$F:$F,'HCLS Adjustment'!$B:$B,Main!$A231)</f>
        <v>211584</v>
      </c>
      <c r="G231" s="29">
        <f>VLOOKUP(A231,'SVS Adjustment'!$B$3:$E$451,4,FALSE)</f>
        <v>0</v>
      </c>
      <c r="H231" s="29">
        <f t="shared" si="36"/>
        <v>849784</v>
      </c>
      <c r="I231" s="87">
        <f>'Demand Calcs'!$B$11</f>
        <v>0.85719967561141985</v>
      </c>
      <c r="J231" s="29">
        <f t="shared" si="37"/>
        <v>728434.56913977477</v>
      </c>
      <c r="K231" s="68">
        <f>IFERROR(VLOOKUP($A231,'NECA 5 year Projections'!$A:$C,3,FALSE),0)</f>
        <v>628359.29601003998</v>
      </c>
      <c r="L231" s="68">
        <f t="shared" si="38"/>
        <v>628359.29601003998</v>
      </c>
      <c r="M231" s="29">
        <f t="shared" si="39"/>
        <v>728434.56913977477</v>
      </c>
      <c r="N231" s="29">
        <f>VLOOKUP($A231,'CAF BLS Adjustment'!$B229:$I724,8,FALSE)</f>
        <v>-17244</v>
      </c>
      <c r="O231" s="34">
        <f t="shared" si="40"/>
        <v>-17244</v>
      </c>
      <c r="P231" s="60">
        <f t="shared" si="41"/>
        <v>711190.56913977477</v>
      </c>
      <c r="Q231" s="60">
        <f t="shared" si="42"/>
        <v>547064.83297520806</v>
      </c>
      <c r="R231" s="60">
        <f t="shared" si="43"/>
        <v>181369.73616456665</v>
      </c>
      <c r="S231" s="60">
        <f t="shared" si="44"/>
        <v>0</v>
      </c>
    </row>
    <row r="232" spans="1:19" ht="14.45" customHeight="1">
      <c r="A232" s="48">
        <v>351225</v>
      </c>
      <c r="B232" s="47" t="s">
        <v>252</v>
      </c>
      <c r="C232" s="24" t="s">
        <v>231</v>
      </c>
      <c r="D232" s="85" t="s">
        <v>495</v>
      </c>
      <c r="E232" s="34">
        <f>VLOOKUP($A232,'CAF BLS Adjustment'!$B:$H,7,FALSE)</f>
        <v>698077</v>
      </c>
      <c r="F232" s="5">
        <f>SUMIFS('HCLS Adjustment'!$F:$F,'HCLS Adjustment'!$B:$B,Main!$A232)</f>
        <v>221568</v>
      </c>
      <c r="G232" s="29">
        <f>VLOOKUP(A232,'SVS Adjustment'!$B$3:$E$451,4,FALSE)</f>
        <v>0</v>
      </c>
      <c r="H232" s="29">
        <f t="shared" si="36"/>
        <v>919645</v>
      </c>
      <c r="I232" s="87">
        <f>'Demand Calcs'!$B$11</f>
        <v>0.85719967561141985</v>
      </c>
      <c r="J232" s="29">
        <f t="shared" si="37"/>
        <v>788319.3956776642</v>
      </c>
      <c r="K232" s="68">
        <f>IFERROR(VLOOKUP($A232,'NECA 5 year Projections'!$A:$C,3,FALSE),0)</f>
        <v>579593.053733501</v>
      </c>
      <c r="L232" s="68">
        <f t="shared" si="38"/>
        <v>579593.053733501</v>
      </c>
      <c r="M232" s="29">
        <f t="shared" si="39"/>
        <v>788319.3956776642</v>
      </c>
      <c r="N232" s="29">
        <f>VLOOKUP($A232,'CAF BLS Adjustment'!$B230:$I725,8,FALSE)</f>
        <v>-28404</v>
      </c>
      <c r="O232" s="34">
        <f t="shared" si="40"/>
        <v>-28404</v>
      </c>
      <c r="P232" s="60">
        <f t="shared" si="41"/>
        <v>759915.3956776642</v>
      </c>
      <c r="Q232" s="60">
        <f t="shared" si="42"/>
        <v>598391.37795179314</v>
      </c>
      <c r="R232" s="60">
        <f t="shared" si="43"/>
        <v>189928.01772587109</v>
      </c>
      <c r="S232" s="60">
        <f t="shared" si="44"/>
        <v>0</v>
      </c>
    </row>
    <row r="233" spans="1:19" ht="14.45" customHeight="1">
      <c r="A233" s="48">
        <v>351245</v>
      </c>
      <c r="B233" s="47" t="s">
        <v>253</v>
      </c>
      <c r="C233" s="24" t="s">
        <v>231</v>
      </c>
      <c r="D233" s="85" t="s">
        <v>495</v>
      </c>
      <c r="E233" s="34">
        <f>VLOOKUP($A233,'CAF BLS Adjustment'!$B:$H,7,FALSE)</f>
        <v>492185</v>
      </c>
      <c r="F233" s="5">
        <f>SUMIFS('HCLS Adjustment'!$F:$F,'HCLS Adjustment'!$B:$B,Main!$A233)</f>
        <v>130704</v>
      </c>
      <c r="G233" s="29">
        <f>VLOOKUP(A233,'SVS Adjustment'!$B$3:$E$451,4,FALSE)</f>
        <v>0</v>
      </c>
      <c r="H233" s="29">
        <f t="shared" si="36"/>
        <v>622889</v>
      </c>
      <c r="I233" s="87">
        <f>'Demand Calcs'!$B$11</f>
        <v>0.85719967561141985</v>
      </c>
      <c r="J233" s="29">
        <f t="shared" si="37"/>
        <v>533940.24874192174</v>
      </c>
      <c r="K233" s="68">
        <f>IFERROR(VLOOKUP($A233,'NECA 5 year Projections'!$A:$C,3,FALSE),0)</f>
        <v>215249.87418939199</v>
      </c>
      <c r="L233" s="68">
        <f t="shared" si="38"/>
        <v>215249.87418939199</v>
      </c>
      <c r="M233" s="29">
        <f t="shared" si="39"/>
        <v>533940.24874192174</v>
      </c>
      <c r="N233" s="29">
        <f>VLOOKUP($A233,'CAF BLS Adjustment'!$B232:$I730,8,FALSE)</f>
        <v>47250</v>
      </c>
      <c r="O233" s="34">
        <f t="shared" si="40"/>
        <v>40502.684672639589</v>
      </c>
      <c r="P233" s="60">
        <f t="shared" si="41"/>
        <v>574442.93341456132</v>
      </c>
      <c r="Q233" s="60">
        <f t="shared" si="42"/>
        <v>421900.82234080671</v>
      </c>
      <c r="R233" s="60">
        <f t="shared" si="43"/>
        <v>112039.42640111502</v>
      </c>
      <c r="S233" s="60">
        <f t="shared" si="44"/>
        <v>0</v>
      </c>
    </row>
    <row r="234" spans="1:19" ht="14.45" customHeight="1">
      <c r="A234" s="48">
        <v>351251</v>
      </c>
      <c r="B234" s="47" t="s">
        <v>255</v>
      </c>
      <c r="C234" s="24" t="s">
        <v>231</v>
      </c>
      <c r="D234" s="85" t="s">
        <v>495</v>
      </c>
      <c r="E234" s="34">
        <f>VLOOKUP($A234,'CAF BLS Adjustment'!$B:$H,7,FALSE)</f>
        <v>1209075</v>
      </c>
      <c r="F234" s="5">
        <f>SUMIFS('HCLS Adjustment'!$F:$F,'HCLS Adjustment'!$B:$B,Main!$A234)</f>
        <v>174252</v>
      </c>
      <c r="G234" s="29">
        <f>VLOOKUP(A234,'SVS Adjustment'!$B$3:$E$451,4,FALSE)</f>
        <v>0</v>
      </c>
      <c r="H234" s="29">
        <f t="shared" si="36"/>
        <v>1383327</v>
      </c>
      <c r="I234" s="87">
        <f>'Demand Calcs'!$B$11</f>
        <v>0.85719967561141985</v>
      </c>
      <c r="J234" s="29">
        <f t="shared" si="37"/>
        <v>1185787.4556645185</v>
      </c>
      <c r="K234" s="68">
        <f>IFERROR(VLOOKUP($A234,'NECA 5 year Projections'!$A:$C,3,FALSE),0)</f>
        <v>793643.37496925006</v>
      </c>
      <c r="L234" s="68">
        <f t="shared" si="38"/>
        <v>793643.37496925006</v>
      </c>
      <c r="M234" s="29">
        <f t="shared" si="39"/>
        <v>1185787.4556645185</v>
      </c>
      <c r="N234" s="29">
        <f>VLOOKUP($A234,'CAF BLS Adjustment'!$B233:$I732,8,FALSE)</f>
        <v>-14964</v>
      </c>
      <c r="O234" s="34">
        <f t="shared" si="40"/>
        <v>-14964</v>
      </c>
      <c r="P234" s="60">
        <f t="shared" si="41"/>
        <v>1170823.4556645185</v>
      </c>
      <c r="Q234" s="60">
        <f t="shared" si="42"/>
        <v>1036418.6977898773</v>
      </c>
      <c r="R234" s="60">
        <f t="shared" si="43"/>
        <v>149368.7578746411</v>
      </c>
      <c r="S234" s="60">
        <f t="shared" si="44"/>
        <v>0</v>
      </c>
    </row>
    <row r="235" spans="1:19" ht="14.45" customHeight="1">
      <c r="A235" s="48">
        <v>351263</v>
      </c>
      <c r="B235" s="47" t="s">
        <v>256</v>
      </c>
      <c r="C235" s="24" t="s">
        <v>231</v>
      </c>
      <c r="D235" s="85" t="s">
        <v>495</v>
      </c>
      <c r="E235" s="34">
        <f>VLOOKUP($A235,'CAF BLS Adjustment'!$B:$H,7,FALSE)</f>
        <v>916315</v>
      </c>
      <c r="F235" s="5">
        <f>SUMIFS('HCLS Adjustment'!$F:$F,'HCLS Adjustment'!$B:$B,Main!$A235)</f>
        <v>162996</v>
      </c>
      <c r="G235" s="29">
        <f>VLOOKUP(A235,'SVS Adjustment'!$B$3:$E$451,4,FALSE)</f>
        <v>0</v>
      </c>
      <c r="H235" s="29">
        <f t="shared" si="36"/>
        <v>1079311</v>
      </c>
      <c r="I235" s="87">
        <f>'Demand Calcs'!$B$11</f>
        <v>0.85719967561141985</v>
      </c>
      <c r="J235" s="29">
        <f t="shared" si="37"/>
        <v>925185.03908383718</v>
      </c>
      <c r="K235" s="68">
        <f>IFERROR(VLOOKUP($A235,'NECA 5 year Projections'!$A:$C,3,FALSE),0)</f>
        <v>642481.119005188</v>
      </c>
      <c r="L235" s="68">
        <f t="shared" si="38"/>
        <v>642481.119005188</v>
      </c>
      <c r="M235" s="29">
        <f t="shared" si="39"/>
        <v>925185.03908383718</v>
      </c>
      <c r="N235" s="29">
        <f>VLOOKUP($A235,'CAF BLS Adjustment'!$B234:$I736,8,FALSE)</f>
        <v>13848</v>
      </c>
      <c r="O235" s="34">
        <f t="shared" si="40"/>
        <v>11870.501107866941</v>
      </c>
      <c r="P235" s="60">
        <f t="shared" si="41"/>
        <v>937055.54019170417</v>
      </c>
      <c r="Q235" s="60">
        <f t="shared" si="42"/>
        <v>785464.92075787822</v>
      </c>
      <c r="R235" s="60">
        <f t="shared" si="43"/>
        <v>139720.11832595899</v>
      </c>
      <c r="S235" s="60">
        <f t="shared" si="44"/>
        <v>0</v>
      </c>
    </row>
    <row r="236" spans="1:19" ht="14.45" customHeight="1">
      <c r="A236" s="48">
        <v>351269</v>
      </c>
      <c r="B236" s="47" t="s">
        <v>257</v>
      </c>
      <c r="C236" s="24" t="s">
        <v>231</v>
      </c>
      <c r="D236" s="85" t="s">
        <v>495</v>
      </c>
      <c r="E236" s="34">
        <f>VLOOKUP($A236,'CAF BLS Adjustment'!$B:$H,7,FALSE)</f>
        <v>559798</v>
      </c>
      <c r="F236" s="5">
        <f>SUMIFS('HCLS Adjustment'!$F:$F,'HCLS Adjustment'!$B:$B,Main!$A236)</f>
        <v>54600</v>
      </c>
      <c r="G236" s="29">
        <f>VLOOKUP(A236,'SVS Adjustment'!$B$3:$E$451,4,FALSE)</f>
        <v>0</v>
      </c>
      <c r="H236" s="29">
        <f t="shared" si="36"/>
        <v>614398</v>
      </c>
      <c r="I236" s="87">
        <f>'Demand Calcs'!$B$11</f>
        <v>0.85719967561141985</v>
      </c>
      <c r="J236" s="29">
        <f t="shared" si="37"/>
        <v>526661.76629630511</v>
      </c>
      <c r="K236" s="68">
        <f>IFERROR(VLOOKUP($A236,'NECA 5 year Projections'!$A:$C,3,FALSE),0)</f>
        <v>207530.90553801</v>
      </c>
      <c r="L236" s="68">
        <f t="shared" si="38"/>
        <v>207530.90553801</v>
      </c>
      <c r="M236" s="29">
        <f t="shared" si="39"/>
        <v>526661.76629630511</v>
      </c>
      <c r="N236" s="29">
        <f>VLOOKUP($A236,'CAF BLS Adjustment'!$B234:$I737,8,FALSE)</f>
        <v>104478</v>
      </c>
      <c r="O236" s="34">
        <f t="shared" si="40"/>
        <v>89558.507708529927</v>
      </c>
      <c r="P236" s="60">
        <f t="shared" si="41"/>
        <v>616220.27400483505</v>
      </c>
      <c r="Q236" s="60">
        <f t="shared" si="42"/>
        <v>479858.66400792159</v>
      </c>
      <c r="R236" s="60">
        <f t="shared" si="43"/>
        <v>46803.102288383525</v>
      </c>
      <c r="S236" s="60">
        <f t="shared" si="44"/>
        <v>0</v>
      </c>
    </row>
    <row r="237" spans="1:19" ht="14.45" customHeight="1">
      <c r="A237" s="48">
        <v>351271</v>
      </c>
      <c r="B237" s="47" t="s">
        <v>258</v>
      </c>
      <c r="C237" s="24" t="s">
        <v>231</v>
      </c>
      <c r="D237" s="85" t="s">
        <v>495</v>
      </c>
      <c r="E237" s="34">
        <f>VLOOKUP($A237,'CAF BLS Adjustment'!$B:$H,7,FALSE)</f>
        <v>923567</v>
      </c>
      <c r="F237" s="5">
        <f>SUMIFS('HCLS Adjustment'!$F:$F,'HCLS Adjustment'!$B:$B,Main!$A237)</f>
        <v>86868</v>
      </c>
      <c r="G237" s="29">
        <f>VLOOKUP(A237,'SVS Adjustment'!$B$3:$E$451,4,FALSE)</f>
        <v>3432</v>
      </c>
      <c r="H237" s="29">
        <f t="shared" si="36"/>
        <v>1013867</v>
      </c>
      <c r="I237" s="87">
        <f>'Demand Calcs'!$B$11</f>
        <v>0.85719967561141985</v>
      </c>
      <c r="J237" s="29">
        <f t="shared" si="37"/>
        <v>869086.46351312345</v>
      </c>
      <c r="K237" s="68">
        <f>IFERROR(VLOOKUP($A237,'NECA 5 year Projections'!$A:$C,3,FALSE),0)</f>
        <v>566752.24086043704</v>
      </c>
      <c r="L237" s="68">
        <f t="shared" si="38"/>
        <v>566752.24086043704</v>
      </c>
      <c r="M237" s="29">
        <f t="shared" si="39"/>
        <v>869086.46351312345</v>
      </c>
      <c r="N237" s="29">
        <f>VLOOKUP($A237,'CAF BLS Adjustment'!$B236:$I739,8,FALSE)</f>
        <v>154818</v>
      </c>
      <c r="O237" s="34">
        <f t="shared" si="40"/>
        <v>132709.93937880881</v>
      </c>
      <c r="P237" s="60">
        <f t="shared" si="41"/>
        <v>1001796.4028919323</v>
      </c>
      <c r="Q237" s="60">
        <f t="shared" si="42"/>
        <v>791681.33280541224</v>
      </c>
      <c r="R237" s="60">
        <f t="shared" si="43"/>
        <v>74463.22142101283</v>
      </c>
      <c r="S237" s="60">
        <f t="shared" si="44"/>
        <v>2941.9092866983933</v>
      </c>
    </row>
    <row r="238" spans="1:19" ht="14.45" customHeight="1">
      <c r="A238" s="48">
        <v>351275</v>
      </c>
      <c r="B238" s="47" t="s">
        <v>259</v>
      </c>
      <c r="C238" s="24" t="s">
        <v>231</v>
      </c>
      <c r="D238" s="85" t="s">
        <v>495</v>
      </c>
      <c r="E238" s="34">
        <f>VLOOKUP($A238,'CAF BLS Adjustment'!$B:$H,7,FALSE)</f>
        <v>229486</v>
      </c>
      <c r="F238" s="5">
        <f>SUMIFS('HCLS Adjustment'!$F:$F,'HCLS Adjustment'!$B:$B,Main!$A238)</f>
        <v>25488</v>
      </c>
      <c r="G238" s="29">
        <f>VLOOKUP(A238,'SVS Adjustment'!$B$3:$E$451,4,FALSE)</f>
        <v>0</v>
      </c>
      <c r="H238" s="29">
        <f t="shared" si="36"/>
        <v>254974</v>
      </c>
      <c r="I238" s="87">
        <f>'Demand Calcs'!$B$11</f>
        <v>0.85719967561141985</v>
      </c>
      <c r="J238" s="29">
        <f t="shared" si="37"/>
        <v>218563.63008934617</v>
      </c>
      <c r="K238" s="68">
        <f>IFERROR(VLOOKUP($A238,'NECA 5 year Projections'!$A:$C,3,FALSE),0)</f>
        <v>69334.316870618597</v>
      </c>
      <c r="L238" s="68">
        <f t="shared" si="38"/>
        <v>69334.316870618597</v>
      </c>
      <c r="M238" s="29">
        <f t="shared" si="39"/>
        <v>218563.63008934617</v>
      </c>
      <c r="N238" s="29">
        <f>VLOOKUP($A238,'CAF BLS Adjustment'!$B236:$I740,8,FALSE)</f>
        <v>8490</v>
      </c>
      <c r="O238" s="34">
        <f t="shared" si="40"/>
        <v>7277.6252459409543</v>
      </c>
      <c r="P238" s="60">
        <f t="shared" si="41"/>
        <v>225841.25533528713</v>
      </c>
      <c r="Q238" s="60">
        <f t="shared" si="42"/>
        <v>196715.32475736231</v>
      </c>
      <c r="R238" s="60">
        <f t="shared" si="43"/>
        <v>21848.305331983869</v>
      </c>
      <c r="S238" s="60">
        <f t="shared" si="44"/>
        <v>0</v>
      </c>
    </row>
    <row r="239" spans="1:19" ht="14.45" customHeight="1">
      <c r="A239" s="48">
        <v>351276</v>
      </c>
      <c r="B239" s="47" t="s">
        <v>260</v>
      </c>
      <c r="C239" s="24" t="s">
        <v>231</v>
      </c>
      <c r="D239" s="85" t="s">
        <v>495</v>
      </c>
      <c r="E239" s="34">
        <f>VLOOKUP($A239,'CAF BLS Adjustment'!$B:$H,7,FALSE)</f>
        <v>1096434</v>
      </c>
      <c r="F239" s="5">
        <f>SUMIFS('HCLS Adjustment'!$F:$F,'HCLS Adjustment'!$B:$B,Main!$A239)</f>
        <v>557724</v>
      </c>
      <c r="G239" s="29">
        <f>VLOOKUP(A239,'SVS Adjustment'!$B$3:$E$451,4,FALSE)</f>
        <v>0</v>
      </c>
      <c r="H239" s="29">
        <f t="shared" si="36"/>
        <v>1654158</v>
      </c>
      <c r="I239" s="87">
        <f>'Demand Calcs'!$B$11</f>
        <v>0.85719967561141985</v>
      </c>
      <c r="J239" s="29">
        <f t="shared" si="37"/>
        <v>1417943.7010100351</v>
      </c>
      <c r="K239" s="68">
        <f>IFERROR(VLOOKUP($A239,'NECA 5 year Projections'!$A:$C,3,FALSE),0)</f>
        <v>700577.32945591898</v>
      </c>
      <c r="L239" s="68">
        <f t="shared" si="38"/>
        <v>700577.32945591898</v>
      </c>
      <c r="M239" s="29">
        <f t="shared" si="39"/>
        <v>1417943.7010100351</v>
      </c>
      <c r="N239" s="29">
        <f>VLOOKUP($A239,'CAF BLS Adjustment'!$B237:$I741,8,FALSE)</f>
        <v>138222</v>
      </c>
      <c r="O239" s="34">
        <f t="shared" si="40"/>
        <v>118483.85356236168</v>
      </c>
      <c r="P239" s="60">
        <f t="shared" si="41"/>
        <v>1536427.5545723969</v>
      </c>
      <c r="Q239" s="60">
        <f t="shared" si="42"/>
        <v>939862.86912933155</v>
      </c>
      <c r="R239" s="60">
        <f t="shared" si="43"/>
        <v>478080.83188070351</v>
      </c>
      <c r="S239" s="60">
        <f t="shared" si="44"/>
        <v>0</v>
      </c>
    </row>
    <row r="240" spans="1:19" ht="14.45" customHeight="1">
      <c r="A240" s="48">
        <v>351280</v>
      </c>
      <c r="B240" s="47" t="s">
        <v>261</v>
      </c>
      <c r="C240" s="24" t="s">
        <v>231</v>
      </c>
      <c r="D240" s="85" t="s">
        <v>495</v>
      </c>
      <c r="E240" s="34">
        <f>VLOOKUP($A240,'CAF BLS Adjustment'!$B:$H,7,FALSE)</f>
        <v>334423</v>
      </c>
      <c r="F240" s="5">
        <f>SUMIFS('HCLS Adjustment'!$F:$F,'HCLS Adjustment'!$B:$B,Main!$A240)</f>
        <v>103500</v>
      </c>
      <c r="G240" s="29">
        <f>VLOOKUP(A240,'SVS Adjustment'!$B$3:$E$451,4,FALSE)</f>
        <v>0</v>
      </c>
      <c r="H240" s="29">
        <f t="shared" si="36"/>
        <v>437923</v>
      </c>
      <c r="I240" s="87">
        <f>'Demand Calcs'!$B$11</f>
        <v>0.85719967561141985</v>
      </c>
      <c r="J240" s="29">
        <f t="shared" si="37"/>
        <v>375387.45354277984</v>
      </c>
      <c r="K240" s="68">
        <f>IFERROR(VLOOKUP($A240,'NECA 5 year Projections'!$A:$C,3,FALSE),0)</f>
        <v>208047.288871119</v>
      </c>
      <c r="L240" s="68">
        <f t="shared" si="38"/>
        <v>208047.288871119</v>
      </c>
      <c r="M240" s="29">
        <f t="shared" si="39"/>
        <v>375387.45354277984</v>
      </c>
      <c r="N240" s="29">
        <f>VLOOKUP($A240,'CAF BLS Adjustment'!$B239:$I744,8,FALSE)</f>
        <v>52008</v>
      </c>
      <c r="O240" s="34">
        <f t="shared" si="40"/>
        <v>44581.240729198726</v>
      </c>
      <c r="P240" s="60">
        <f t="shared" si="41"/>
        <v>419968.69427197857</v>
      </c>
      <c r="Q240" s="60">
        <f t="shared" si="42"/>
        <v>286667.28711699788</v>
      </c>
      <c r="R240" s="60">
        <f t="shared" si="43"/>
        <v>88720.166425781965</v>
      </c>
      <c r="S240" s="60">
        <f t="shared" si="44"/>
        <v>0</v>
      </c>
    </row>
    <row r="241" spans="1:19" ht="14.45" customHeight="1">
      <c r="A241" s="48">
        <v>351283</v>
      </c>
      <c r="B241" s="47" t="s">
        <v>262</v>
      </c>
      <c r="C241" s="24" t="s">
        <v>231</v>
      </c>
      <c r="D241" s="85" t="s">
        <v>495</v>
      </c>
      <c r="E241" s="34">
        <f>VLOOKUP($A241,'CAF BLS Adjustment'!$B:$H,7,FALSE)</f>
        <v>313886</v>
      </c>
      <c r="F241" s="5">
        <f>SUMIFS('HCLS Adjustment'!$F:$F,'HCLS Adjustment'!$B:$B,Main!$A241)</f>
        <v>48576</v>
      </c>
      <c r="G241" s="29">
        <f>VLOOKUP(A241,'SVS Adjustment'!$B$3:$E$451,4,FALSE)</f>
        <v>0</v>
      </c>
      <c r="H241" s="29">
        <f t="shared" si="36"/>
        <v>362462</v>
      </c>
      <c r="I241" s="87">
        <f>'Demand Calcs'!$B$11</f>
        <v>0.85719967561141985</v>
      </c>
      <c r="J241" s="29">
        <f t="shared" si="37"/>
        <v>310702.30882146646</v>
      </c>
      <c r="K241" s="68">
        <f>IFERROR(VLOOKUP($A241,'NECA 5 year Projections'!$A:$C,3,FALSE),0)</f>
        <v>176889.214822037</v>
      </c>
      <c r="L241" s="68">
        <f t="shared" si="38"/>
        <v>176889.214822037</v>
      </c>
      <c r="M241" s="29">
        <f t="shared" si="39"/>
        <v>310702.30882146646</v>
      </c>
      <c r="N241" s="29">
        <f>VLOOKUP($A241,'CAF BLS Adjustment'!$B239:$I745,8,FALSE)</f>
        <v>1908</v>
      </c>
      <c r="O241" s="34">
        <f t="shared" si="40"/>
        <v>1635.5369810665891</v>
      </c>
      <c r="P241" s="60">
        <f t="shared" si="41"/>
        <v>312337.84580253303</v>
      </c>
      <c r="Q241" s="60">
        <f t="shared" si="42"/>
        <v>269062.97737896611</v>
      </c>
      <c r="R241" s="60">
        <f t="shared" si="43"/>
        <v>41639.331442500334</v>
      </c>
      <c r="S241" s="60">
        <f t="shared" si="44"/>
        <v>0</v>
      </c>
    </row>
    <row r="242" spans="1:19" ht="14.45" customHeight="1">
      <c r="A242" s="48">
        <v>351293</v>
      </c>
      <c r="B242" s="47" t="s">
        <v>210</v>
      </c>
      <c r="C242" s="24" t="s">
        <v>231</v>
      </c>
      <c r="D242" s="85" t="s">
        <v>495</v>
      </c>
      <c r="E242" s="34">
        <f>VLOOKUP($A242,'CAF BLS Adjustment'!$B:$H,7,FALSE)</f>
        <v>921547</v>
      </c>
      <c r="F242" s="5">
        <f>SUMIFS('HCLS Adjustment'!$F:$F,'HCLS Adjustment'!$B:$B,Main!$A242)</f>
        <v>134508</v>
      </c>
      <c r="G242" s="29">
        <f>VLOOKUP(A242,'SVS Adjustment'!$B$3:$E$451,4,FALSE)</f>
        <v>0</v>
      </c>
      <c r="H242" s="29">
        <f t="shared" si="36"/>
        <v>1056055</v>
      </c>
      <c r="I242" s="87">
        <f>'Demand Calcs'!$B$11</f>
        <v>0.85719967561141985</v>
      </c>
      <c r="J242" s="29">
        <f t="shared" si="37"/>
        <v>905250.00342781795</v>
      </c>
      <c r="K242" s="68">
        <f>IFERROR(VLOOKUP($A242,'NECA 5 year Projections'!$A:$C,3,FALSE),0)</f>
        <v>345039.15208604297</v>
      </c>
      <c r="L242" s="68">
        <f t="shared" si="38"/>
        <v>345039.15208604297</v>
      </c>
      <c r="M242" s="29">
        <f t="shared" si="39"/>
        <v>905250.00342781795</v>
      </c>
      <c r="N242" s="29">
        <f>VLOOKUP($A242,'CAF BLS Adjustment'!$B241:$I748,8,FALSE)</f>
        <v>26640</v>
      </c>
      <c r="O242" s="34">
        <f t="shared" si="40"/>
        <v>22835.799358288226</v>
      </c>
      <c r="P242" s="60">
        <f t="shared" si="41"/>
        <v>928085.80278610613</v>
      </c>
      <c r="Q242" s="60">
        <f t="shared" si="42"/>
        <v>789949.78946067707</v>
      </c>
      <c r="R242" s="60">
        <f t="shared" si="43"/>
        <v>115300.21396714087</v>
      </c>
      <c r="S242" s="60">
        <f t="shared" si="44"/>
        <v>0</v>
      </c>
    </row>
    <row r="243" spans="1:19" ht="14.45" customHeight="1">
      <c r="A243" s="48">
        <v>351298</v>
      </c>
      <c r="B243" s="47" t="s">
        <v>263</v>
      </c>
      <c r="C243" s="24" t="s">
        <v>231</v>
      </c>
      <c r="D243" s="85" t="s">
        <v>495</v>
      </c>
      <c r="E243" s="34">
        <f>VLOOKUP($A243,'CAF BLS Adjustment'!$B:$H,7,FALSE)</f>
        <v>6239242</v>
      </c>
      <c r="F243" s="5">
        <f>SUMIFS('HCLS Adjustment'!$F:$F,'HCLS Adjustment'!$B:$B,Main!$A243)</f>
        <v>328164</v>
      </c>
      <c r="G243" s="29">
        <f>VLOOKUP(A243,'SVS Adjustment'!$B$3:$E$451,4,FALSE)</f>
        <v>0</v>
      </c>
      <c r="H243" s="29">
        <f t="shared" si="36"/>
        <v>6567406</v>
      </c>
      <c r="I243" s="87">
        <f>'Demand Calcs'!$B$11</f>
        <v>0.85719967561141985</v>
      </c>
      <c r="J243" s="29">
        <f t="shared" si="37"/>
        <v>5629578.2928084927</v>
      </c>
      <c r="K243" s="68">
        <f>IFERROR(VLOOKUP($A243,'NECA 5 year Projections'!$A:$C,3,FALSE),0)</f>
        <v>6359728.4122286104</v>
      </c>
      <c r="L243" s="68">
        <f t="shared" si="38"/>
        <v>6359728.4122286104</v>
      </c>
      <c r="M243" s="29">
        <f t="shared" si="39"/>
        <v>6359728.4122286104</v>
      </c>
      <c r="N243" s="29">
        <f>VLOOKUP($A243,'CAF BLS Adjustment'!$B242:$I750,8,FALSE)</f>
        <v>-126402</v>
      </c>
      <c r="O243" s="34">
        <f t="shared" ref="O243:O269" si="45">IF(N243&lt;0,N243,N243*I243)</f>
        <v>-126402</v>
      </c>
      <c r="P243" s="60">
        <f t="shared" si="41"/>
        <v>6233326.4122286104</v>
      </c>
      <c r="Q243" s="60">
        <f t="shared" si="42"/>
        <v>6041941.7679019785</v>
      </c>
      <c r="R243" s="60">
        <f t="shared" si="43"/>
        <v>317786.64432663214</v>
      </c>
      <c r="S243" s="60">
        <f t="shared" si="44"/>
        <v>0</v>
      </c>
    </row>
    <row r="244" spans="1:19" ht="14.45" customHeight="1">
      <c r="A244" s="48">
        <v>351301</v>
      </c>
      <c r="B244" s="47" t="s">
        <v>500</v>
      </c>
      <c r="C244" s="24" t="s">
        <v>231</v>
      </c>
      <c r="D244" s="85" t="s">
        <v>495</v>
      </c>
      <c r="E244" s="34">
        <f>VLOOKUP($A244,'CAF BLS Adjustment'!$B:$H,7,FALSE)</f>
        <v>855600</v>
      </c>
      <c r="F244" s="5">
        <f>SUMIFS('HCLS Adjustment'!$F:$F,'HCLS Adjustment'!$B:$B,Main!$A244)</f>
        <v>107088</v>
      </c>
      <c r="G244" s="29">
        <f>VLOOKUP(A244,'SVS Adjustment'!$B$3:$E$451,4,FALSE)</f>
        <v>0</v>
      </c>
      <c r="H244" s="29">
        <f t="shared" ref="H244:H270" si="46">SUM(E244:G244)</f>
        <v>962688</v>
      </c>
      <c r="I244" s="87">
        <f>'Demand Calcs'!$B$11</f>
        <v>0.85719967561141985</v>
      </c>
      <c r="J244" s="29">
        <f t="shared" ref="J244:J270" si="47">I244*H244</f>
        <v>825215.8413150066</v>
      </c>
      <c r="K244" s="68">
        <f>IFERROR(VLOOKUP($A244,'NECA 5 year Projections'!$A:$C,3,FALSE),0)</f>
        <v>265429.17239171802</v>
      </c>
      <c r="L244" s="68">
        <f t="shared" ref="L244:L270" si="48">MIN(H244,K244)</f>
        <v>265429.17239171802</v>
      </c>
      <c r="M244" s="29">
        <f t="shared" ref="M244:M270" si="49">MAX(J244,L244)</f>
        <v>825215.8413150066</v>
      </c>
      <c r="N244" s="29">
        <f>VLOOKUP($A244,'CAF BLS Adjustment'!$B242:$I751,8,FALSE)</f>
        <v>18336</v>
      </c>
      <c r="O244" s="34">
        <f t="shared" si="45"/>
        <v>15717.613252010995</v>
      </c>
      <c r="P244" s="60">
        <f t="shared" ref="P244:P270" si="50">O244+M244</f>
        <v>840933.45456701762</v>
      </c>
      <c r="Q244" s="60">
        <f t="shared" ref="Q244:Q270" si="51">IFERROR((E244/H244)*$M244,0)</f>
        <v>733420.04245313094</v>
      </c>
      <c r="R244" s="60">
        <f t="shared" ref="R244:R270" si="52">IFERROR((F244/$H244)*$M244,0)</f>
        <v>91795.798861875737</v>
      </c>
      <c r="S244" s="60">
        <f t="shared" ref="S244:S270" si="53">IFERROR((G244/$H244)*$M244,0)</f>
        <v>0</v>
      </c>
    </row>
    <row r="245" spans="1:19" ht="14.45" customHeight="1">
      <c r="A245" s="48">
        <v>351302</v>
      </c>
      <c r="B245" s="47" t="s">
        <v>264</v>
      </c>
      <c r="C245" s="24" t="s">
        <v>231</v>
      </c>
      <c r="D245" s="85" t="s">
        <v>495</v>
      </c>
      <c r="E245" s="34">
        <f>VLOOKUP($A245,'CAF BLS Adjustment'!$B:$H,7,FALSE)</f>
        <v>733686</v>
      </c>
      <c r="F245" s="5">
        <f>SUMIFS('HCLS Adjustment'!$F:$F,'HCLS Adjustment'!$B:$B,Main!$A245)</f>
        <v>63924</v>
      </c>
      <c r="G245" s="29">
        <f>VLOOKUP(A245,'SVS Adjustment'!$B$3:$E$451,4,FALSE)</f>
        <v>0</v>
      </c>
      <c r="H245" s="29">
        <f t="shared" si="46"/>
        <v>797610</v>
      </c>
      <c r="I245" s="87">
        <f>'Demand Calcs'!$B$11</f>
        <v>0.85719967561141985</v>
      </c>
      <c r="J245" s="29">
        <f t="shared" si="47"/>
        <v>683711.03326442454</v>
      </c>
      <c r="K245" s="68">
        <f>IFERROR(VLOOKUP($A245,'NECA 5 year Projections'!$A:$C,3,FALSE),0)</f>
        <v>286037.89309201099</v>
      </c>
      <c r="L245" s="68">
        <f t="shared" si="48"/>
        <v>286037.89309201099</v>
      </c>
      <c r="M245" s="29">
        <f t="shared" si="49"/>
        <v>683711.03326442454</v>
      </c>
      <c r="N245" s="29">
        <f>VLOOKUP($A245,'CAF BLS Adjustment'!$B243:$I752,8,FALSE)</f>
        <v>23178</v>
      </c>
      <c r="O245" s="34">
        <f t="shared" si="45"/>
        <v>19868.174081321489</v>
      </c>
      <c r="P245" s="60">
        <f t="shared" si="50"/>
        <v>703579.20734574599</v>
      </c>
      <c r="Q245" s="60">
        <f t="shared" si="51"/>
        <v>628915.40120064013</v>
      </c>
      <c r="R245" s="60">
        <f t="shared" si="52"/>
        <v>54795.632063784396</v>
      </c>
      <c r="S245" s="60">
        <f t="shared" si="53"/>
        <v>0</v>
      </c>
    </row>
    <row r="246" spans="1:19" ht="14.45" customHeight="1">
      <c r="A246" s="48">
        <v>351304</v>
      </c>
      <c r="B246" s="47" t="s">
        <v>265</v>
      </c>
      <c r="C246" s="24" t="s">
        <v>231</v>
      </c>
      <c r="D246" s="85" t="s">
        <v>495</v>
      </c>
      <c r="E246" s="34">
        <f>VLOOKUP($A246,'CAF BLS Adjustment'!$B:$H,7,FALSE)</f>
        <v>65435</v>
      </c>
      <c r="F246" s="5">
        <f>SUMIFS('HCLS Adjustment'!$F:$F,'HCLS Adjustment'!$B:$B,Main!$A246)</f>
        <v>0</v>
      </c>
      <c r="G246" s="29">
        <f>VLOOKUP(A246,'SVS Adjustment'!$B$3:$E$451,4,FALSE)</f>
        <v>0</v>
      </c>
      <c r="H246" s="29">
        <f t="shared" si="46"/>
        <v>65435</v>
      </c>
      <c r="I246" s="87">
        <f>'Demand Calcs'!$B$11</f>
        <v>0.85719967561141985</v>
      </c>
      <c r="J246" s="29">
        <f t="shared" si="47"/>
        <v>56090.860773633256</v>
      </c>
      <c r="K246" s="68">
        <f>IFERROR(VLOOKUP($A246,'NECA 5 year Projections'!$A:$C,3,FALSE),0)</f>
        <v>188510.42168433999</v>
      </c>
      <c r="L246" s="68">
        <f t="shared" si="48"/>
        <v>65435</v>
      </c>
      <c r="M246" s="29">
        <f t="shared" si="49"/>
        <v>65435</v>
      </c>
      <c r="N246" s="29">
        <f>VLOOKUP($A246,'CAF BLS Adjustment'!$B245:$I754,8,FALSE)</f>
        <v>1422</v>
      </c>
      <c r="O246" s="34">
        <f t="shared" si="45"/>
        <v>1218.937938719439</v>
      </c>
      <c r="P246" s="60">
        <f t="shared" si="50"/>
        <v>66653.937938719435</v>
      </c>
      <c r="Q246" s="60">
        <f t="shared" si="51"/>
        <v>65435</v>
      </c>
      <c r="R246" s="60">
        <f t="shared" si="52"/>
        <v>0</v>
      </c>
      <c r="S246" s="60">
        <f t="shared" si="53"/>
        <v>0</v>
      </c>
    </row>
    <row r="247" spans="1:19" ht="14.45" customHeight="1">
      <c r="A247" s="48">
        <v>351305</v>
      </c>
      <c r="B247" s="47" t="s">
        <v>266</v>
      </c>
      <c r="C247" s="24" t="s">
        <v>231</v>
      </c>
      <c r="D247" s="85" t="s">
        <v>495</v>
      </c>
      <c r="E247" s="34">
        <f>VLOOKUP($A247,'CAF BLS Adjustment'!$B:$H,7,FALSE)</f>
        <v>524167</v>
      </c>
      <c r="F247" s="5">
        <f>SUMIFS('HCLS Adjustment'!$F:$F,'HCLS Adjustment'!$B:$B,Main!$A247)</f>
        <v>99072</v>
      </c>
      <c r="G247" s="29">
        <f>VLOOKUP(A247,'SVS Adjustment'!$B$3:$E$451,4,FALSE)</f>
        <v>0</v>
      </c>
      <c r="H247" s="29">
        <f t="shared" si="46"/>
        <v>623239</v>
      </c>
      <c r="I247" s="87">
        <f>'Demand Calcs'!$B$11</f>
        <v>0.85719967561141985</v>
      </c>
      <c r="J247" s="29">
        <f t="shared" si="47"/>
        <v>534240.26862838573</v>
      </c>
      <c r="K247" s="68">
        <f>IFERROR(VLOOKUP($A247,'NECA 5 year Projections'!$A:$C,3,FALSE),0)</f>
        <v>347377.75008112699</v>
      </c>
      <c r="L247" s="68">
        <f t="shared" si="48"/>
        <v>347377.75008112699</v>
      </c>
      <c r="M247" s="29">
        <f t="shared" si="49"/>
        <v>534240.26862838573</v>
      </c>
      <c r="N247" s="29">
        <f>VLOOKUP($A247,'CAF BLS Adjustment'!$B245:$I755,8,FALSE)</f>
        <v>342</v>
      </c>
      <c r="O247" s="34">
        <f t="shared" si="45"/>
        <v>293.1622890591056</v>
      </c>
      <c r="P247" s="60">
        <f t="shared" si="50"/>
        <v>534533.43091744487</v>
      </c>
      <c r="Q247" s="60">
        <f t="shared" si="51"/>
        <v>449315.78236621112</v>
      </c>
      <c r="R247" s="60">
        <f t="shared" si="52"/>
        <v>84924.486262174585</v>
      </c>
      <c r="S247" s="60">
        <f t="shared" si="53"/>
        <v>0</v>
      </c>
    </row>
    <row r="248" spans="1:19" ht="14.45" customHeight="1">
      <c r="A248" s="48">
        <v>351316</v>
      </c>
      <c r="B248" s="47" t="s">
        <v>267</v>
      </c>
      <c r="C248" s="24" t="s">
        <v>231</v>
      </c>
      <c r="D248" s="85" t="s">
        <v>495</v>
      </c>
      <c r="E248" s="34">
        <f>VLOOKUP($A248,'CAF BLS Adjustment'!$B:$H,7,FALSE)</f>
        <v>557061</v>
      </c>
      <c r="F248" s="5">
        <f>SUMIFS('HCLS Adjustment'!$F:$F,'HCLS Adjustment'!$B:$B,Main!$A248)</f>
        <v>28296</v>
      </c>
      <c r="G248" s="29">
        <f>VLOOKUP(A248,'SVS Adjustment'!$B$3:$E$451,4,FALSE)</f>
        <v>0</v>
      </c>
      <c r="H248" s="29">
        <f t="shared" si="46"/>
        <v>585357</v>
      </c>
      <c r="I248" s="87">
        <f>'Demand Calcs'!$B$11</f>
        <v>0.85719967561141985</v>
      </c>
      <c r="J248" s="29">
        <f t="shared" si="47"/>
        <v>501767.83051687392</v>
      </c>
      <c r="K248" s="68">
        <f>IFERROR(VLOOKUP($A248,'NECA 5 year Projections'!$A:$C,3,FALSE),0)</f>
        <v>308746.58892968303</v>
      </c>
      <c r="L248" s="68">
        <f t="shared" si="48"/>
        <v>308746.58892968303</v>
      </c>
      <c r="M248" s="29">
        <f t="shared" si="49"/>
        <v>501767.83051687392</v>
      </c>
      <c r="N248" s="29">
        <f>VLOOKUP($A248,'CAF BLS Adjustment'!$B247:$I757,8,FALSE)</f>
        <v>33798</v>
      </c>
      <c r="O248" s="34">
        <f t="shared" si="45"/>
        <v>28971.634636314768</v>
      </c>
      <c r="P248" s="60">
        <f t="shared" si="50"/>
        <v>530739.46515318868</v>
      </c>
      <c r="Q248" s="60">
        <f t="shared" si="51"/>
        <v>477512.50849577319</v>
      </c>
      <c r="R248" s="60">
        <f t="shared" si="52"/>
        <v>24255.322021100739</v>
      </c>
      <c r="S248" s="60">
        <f t="shared" si="53"/>
        <v>0</v>
      </c>
    </row>
    <row r="249" spans="1:19" ht="14.45" customHeight="1">
      <c r="A249" s="48">
        <v>351320</v>
      </c>
      <c r="B249" s="47" t="s">
        <v>268</v>
      </c>
      <c r="C249" s="24" t="s">
        <v>231</v>
      </c>
      <c r="D249" s="85" t="s">
        <v>495</v>
      </c>
      <c r="E249" s="34">
        <f>VLOOKUP($A249,'CAF BLS Adjustment'!$B:$H,7,FALSE)</f>
        <v>393537</v>
      </c>
      <c r="F249" s="5">
        <f>SUMIFS('HCLS Adjustment'!$F:$F,'HCLS Adjustment'!$B:$B,Main!$A249)</f>
        <v>69492</v>
      </c>
      <c r="G249" s="29">
        <f>VLOOKUP(A249,'SVS Adjustment'!$B$3:$E$451,4,FALSE)</f>
        <v>0</v>
      </c>
      <c r="H249" s="29">
        <f t="shared" si="46"/>
        <v>463029</v>
      </c>
      <c r="I249" s="87">
        <f>'Demand Calcs'!$B$11</f>
        <v>0.85719967561141985</v>
      </c>
      <c r="J249" s="29">
        <f t="shared" si="47"/>
        <v>396908.30859868013</v>
      </c>
      <c r="K249" s="68">
        <f>IFERROR(VLOOKUP($A249,'NECA 5 year Projections'!$A:$C,3,FALSE),0)</f>
        <v>220177.61968990101</v>
      </c>
      <c r="L249" s="68">
        <f t="shared" si="48"/>
        <v>220177.61968990101</v>
      </c>
      <c r="M249" s="29">
        <f t="shared" si="49"/>
        <v>396908.30859868013</v>
      </c>
      <c r="N249" s="29">
        <f>VLOOKUP($A249,'CAF BLS Adjustment'!$B247:$I758,8,FALSE)</f>
        <v>3186</v>
      </c>
      <c r="O249" s="34">
        <f t="shared" si="45"/>
        <v>2731.0381664979836</v>
      </c>
      <c r="P249" s="60">
        <f t="shared" si="50"/>
        <v>399639.34676517814</v>
      </c>
      <c r="Q249" s="60">
        <f t="shared" si="51"/>
        <v>337339.78874109132</v>
      </c>
      <c r="R249" s="60">
        <f t="shared" si="52"/>
        <v>59568.519857588784</v>
      </c>
      <c r="S249" s="60">
        <f t="shared" si="53"/>
        <v>0</v>
      </c>
    </row>
    <row r="250" spans="1:19" ht="14.45" customHeight="1">
      <c r="A250" s="48">
        <v>351322</v>
      </c>
      <c r="B250" s="47" t="s">
        <v>269</v>
      </c>
      <c r="C250" s="24" t="s">
        <v>231</v>
      </c>
      <c r="D250" s="85" t="s">
        <v>495</v>
      </c>
      <c r="E250" s="34">
        <f>VLOOKUP($A250,'CAF BLS Adjustment'!$B:$H,7,FALSE)</f>
        <v>356843</v>
      </c>
      <c r="F250" s="5">
        <f>SUMIFS('HCLS Adjustment'!$F:$F,'HCLS Adjustment'!$B:$B,Main!$A250)</f>
        <v>51552</v>
      </c>
      <c r="G250" s="29">
        <f>VLOOKUP(A250,'SVS Adjustment'!$B$3:$E$451,4,FALSE)</f>
        <v>0</v>
      </c>
      <c r="H250" s="29">
        <f t="shared" si="46"/>
        <v>408395</v>
      </c>
      <c r="I250" s="87">
        <f>'Demand Calcs'!$B$11</f>
        <v>0.85719967561141985</v>
      </c>
      <c r="J250" s="29">
        <f t="shared" si="47"/>
        <v>350076.06152132578</v>
      </c>
      <c r="K250" s="68">
        <f>IFERROR(VLOOKUP($A250,'NECA 5 year Projections'!$A:$C,3,FALSE),0)</f>
        <v>226532.90439359701</v>
      </c>
      <c r="L250" s="68">
        <f t="shared" si="48"/>
        <v>226532.90439359701</v>
      </c>
      <c r="M250" s="29">
        <f t="shared" si="49"/>
        <v>350076.06152132578</v>
      </c>
      <c r="N250" s="29">
        <f>VLOOKUP($A250,'CAF BLS Adjustment'!$B248:$I759,8,FALSE)</f>
        <v>30828</v>
      </c>
      <c r="O250" s="34">
        <f t="shared" si="45"/>
        <v>26425.751599748852</v>
      </c>
      <c r="P250" s="60">
        <f t="shared" si="50"/>
        <v>376501.81312107464</v>
      </c>
      <c r="Q250" s="60">
        <f t="shared" si="51"/>
        <v>305885.70384420588</v>
      </c>
      <c r="R250" s="60">
        <f t="shared" si="52"/>
        <v>44190.357677119915</v>
      </c>
      <c r="S250" s="60">
        <f t="shared" si="53"/>
        <v>0</v>
      </c>
    </row>
    <row r="251" spans="1:19" ht="14.45" customHeight="1">
      <c r="A251" s="48">
        <v>351324</v>
      </c>
      <c r="B251" s="47" t="s">
        <v>270</v>
      </c>
      <c r="C251" s="24" t="s">
        <v>231</v>
      </c>
      <c r="D251" s="85" t="s">
        <v>495</v>
      </c>
      <c r="E251" s="34">
        <f>VLOOKUP($A251,'CAF BLS Adjustment'!$B:$H,7,FALSE)</f>
        <v>0</v>
      </c>
      <c r="F251" s="5">
        <f>SUMIFS('HCLS Adjustment'!$F:$F,'HCLS Adjustment'!$B:$B,Main!$A251)</f>
        <v>0</v>
      </c>
      <c r="G251" s="29">
        <f>VLOOKUP(A251,'SVS Adjustment'!$B$3:$E$451,4,FALSE)</f>
        <v>0</v>
      </c>
      <c r="H251" s="29">
        <f t="shared" si="46"/>
        <v>0</v>
      </c>
      <c r="I251" s="87">
        <f>'Demand Calcs'!$B$11</f>
        <v>0.85719967561141985</v>
      </c>
      <c r="J251" s="29">
        <f t="shared" si="47"/>
        <v>0</v>
      </c>
      <c r="K251" s="68">
        <f>IFERROR(VLOOKUP($A251,'NECA 5 year Projections'!$A:$C,3,FALSE),0)</f>
        <v>0</v>
      </c>
      <c r="L251" s="68">
        <f t="shared" si="48"/>
        <v>0</v>
      </c>
      <c r="M251" s="29">
        <f t="shared" si="49"/>
        <v>0</v>
      </c>
      <c r="N251" s="29">
        <f>VLOOKUP($A251,'CAF BLS Adjustment'!$B249:$I760,8,FALSE)</f>
        <v>-261378</v>
      </c>
      <c r="O251" s="34">
        <f t="shared" si="45"/>
        <v>-261378</v>
      </c>
      <c r="P251" s="60">
        <f t="shared" si="50"/>
        <v>-261378</v>
      </c>
      <c r="Q251" s="60">
        <f t="shared" si="51"/>
        <v>0</v>
      </c>
      <c r="R251" s="60">
        <f t="shared" si="52"/>
        <v>0</v>
      </c>
      <c r="S251" s="60">
        <f t="shared" si="53"/>
        <v>0</v>
      </c>
    </row>
    <row r="252" spans="1:19" ht="14.45" customHeight="1">
      <c r="A252" s="48">
        <v>351329</v>
      </c>
      <c r="B252" s="47" t="s">
        <v>271</v>
      </c>
      <c r="C252" s="24" t="s">
        <v>231</v>
      </c>
      <c r="D252" s="85" t="s">
        <v>495</v>
      </c>
      <c r="E252" s="34">
        <f>VLOOKUP($A252,'CAF BLS Adjustment'!$B:$H,7,FALSE)</f>
        <v>495531</v>
      </c>
      <c r="F252" s="5">
        <f>SUMIFS('HCLS Adjustment'!$F:$F,'HCLS Adjustment'!$B:$B,Main!$A252)</f>
        <v>260952</v>
      </c>
      <c r="G252" s="29">
        <f>VLOOKUP(A252,'SVS Adjustment'!$B$3:$E$451,4,FALSE)</f>
        <v>0</v>
      </c>
      <c r="H252" s="29">
        <f t="shared" si="46"/>
        <v>756483</v>
      </c>
      <c r="I252" s="87">
        <f>'Demand Calcs'!$B$11</f>
        <v>0.85719967561141985</v>
      </c>
      <c r="J252" s="29">
        <f t="shared" si="47"/>
        <v>648456.98220555368</v>
      </c>
      <c r="K252" s="68">
        <f>IFERROR(VLOOKUP($A252,'NECA 5 year Projections'!$A:$C,3,FALSE),0)</f>
        <v>408859.22012085601</v>
      </c>
      <c r="L252" s="68">
        <f t="shared" si="48"/>
        <v>408859.22012085601</v>
      </c>
      <c r="M252" s="29">
        <f t="shared" si="49"/>
        <v>648456.98220555368</v>
      </c>
      <c r="N252" s="29">
        <f>VLOOKUP($A252,'CAF BLS Adjustment'!$B251:$I764,8,FALSE)</f>
        <v>57594</v>
      </c>
      <c r="O252" s="34">
        <f t="shared" si="45"/>
        <v>49369.558117164117</v>
      </c>
      <c r="P252" s="60">
        <f t="shared" si="50"/>
        <v>697826.54032271774</v>
      </c>
      <c r="Q252" s="60">
        <f t="shared" si="51"/>
        <v>424769.01245540247</v>
      </c>
      <c r="R252" s="60">
        <f t="shared" si="52"/>
        <v>223687.96975015121</v>
      </c>
      <c r="S252" s="60">
        <f t="shared" si="53"/>
        <v>0</v>
      </c>
    </row>
    <row r="253" spans="1:19" ht="14.45" customHeight="1">
      <c r="A253" s="48">
        <v>351332</v>
      </c>
      <c r="B253" s="47" t="s">
        <v>272</v>
      </c>
      <c r="C253" s="24" t="s">
        <v>231</v>
      </c>
      <c r="D253" s="85" t="s">
        <v>495</v>
      </c>
      <c r="E253" s="34">
        <f>VLOOKUP($A253,'CAF BLS Adjustment'!$B:$H,7,FALSE)</f>
        <v>1064177</v>
      </c>
      <c r="F253" s="5">
        <f>SUMIFS('HCLS Adjustment'!$F:$F,'HCLS Adjustment'!$B:$B,Main!$A253)</f>
        <v>0</v>
      </c>
      <c r="G253" s="29">
        <f>VLOOKUP(A253,'SVS Adjustment'!$B$3:$E$451,4,FALSE)</f>
        <v>0</v>
      </c>
      <c r="H253" s="29">
        <f t="shared" si="46"/>
        <v>1064177</v>
      </c>
      <c r="I253" s="87">
        <f>'Demand Calcs'!$B$11</f>
        <v>0.85719967561141985</v>
      </c>
      <c r="J253" s="29">
        <f t="shared" si="47"/>
        <v>912212.17919313395</v>
      </c>
      <c r="K253" s="68">
        <f>IFERROR(VLOOKUP($A253,'NECA 5 year Projections'!$A:$C,3,FALSE),0)</f>
        <v>1177213.83172362</v>
      </c>
      <c r="L253" s="68">
        <f t="shared" si="48"/>
        <v>1064177</v>
      </c>
      <c r="M253" s="29">
        <f t="shared" si="49"/>
        <v>1064177</v>
      </c>
      <c r="N253" s="29">
        <f>VLOOKUP($A253,'CAF BLS Adjustment'!$B252:$I766,8,FALSE)</f>
        <v>-24528</v>
      </c>
      <c r="O253" s="34">
        <f t="shared" si="45"/>
        <v>-24528</v>
      </c>
      <c r="P253" s="60">
        <f t="shared" si="50"/>
        <v>1039649</v>
      </c>
      <c r="Q253" s="60">
        <f t="shared" si="51"/>
        <v>1064177</v>
      </c>
      <c r="R253" s="60">
        <f t="shared" si="52"/>
        <v>0</v>
      </c>
      <c r="S253" s="60">
        <f t="shared" si="53"/>
        <v>0</v>
      </c>
    </row>
    <row r="254" spans="1:19" ht="14.45" customHeight="1">
      <c r="A254" s="48">
        <v>351336</v>
      </c>
      <c r="B254" s="47" t="s">
        <v>273</v>
      </c>
      <c r="C254" s="24" t="s">
        <v>231</v>
      </c>
      <c r="D254" s="85" t="s">
        <v>495</v>
      </c>
      <c r="E254" s="34">
        <f>VLOOKUP($A254,'CAF BLS Adjustment'!$B:$H,7,FALSE)</f>
        <v>858379</v>
      </c>
      <c r="F254" s="5">
        <f>SUMIFS('HCLS Adjustment'!$F:$F,'HCLS Adjustment'!$B:$B,Main!$A254)</f>
        <v>44364</v>
      </c>
      <c r="G254" s="29">
        <f>VLOOKUP(A254,'SVS Adjustment'!$B$3:$E$451,4,FALSE)</f>
        <v>0</v>
      </c>
      <c r="H254" s="29">
        <f t="shared" si="46"/>
        <v>902743</v>
      </c>
      <c r="I254" s="87">
        <f>'Demand Calcs'!$B$11</f>
        <v>0.85719967561141985</v>
      </c>
      <c r="J254" s="29">
        <f t="shared" si="47"/>
        <v>773831.00676048</v>
      </c>
      <c r="K254" s="68">
        <f>IFERROR(VLOOKUP($A254,'NECA 5 year Projections'!$A:$C,3,FALSE),0)</f>
        <v>672953.61720700597</v>
      </c>
      <c r="L254" s="68">
        <f t="shared" si="48"/>
        <v>672953.61720700597</v>
      </c>
      <c r="M254" s="29">
        <f t="shared" si="49"/>
        <v>773831.00676048</v>
      </c>
      <c r="N254" s="29">
        <f>VLOOKUP($A254,'CAF BLS Adjustment'!$B252:$I767,8,FALSE)</f>
        <v>276528</v>
      </c>
      <c r="O254" s="34">
        <f t="shared" si="45"/>
        <v>237039.71189747471</v>
      </c>
      <c r="P254" s="60">
        <f t="shared" si="50"/>
        <v>1010870.7186579547</v>
      </c>
      <c r="Q254" s="60">
        <f t="shared" si="51"/>
        <v>735802.20035165502</v>
      </c>
      <c r="R254" s="60">
        <f t="shared" si="52"/>
        <v>38028.806408825032</v>
      </c>
      <c r="S254" s="60">
        <f t="shared" si="53"/>
        <v>0</v>
      </c>
    </row>
    <row r="255" spans="1:19" ht="14.45" customHeight="1">
      <c r="A255" s="48">
        <v>361346</v>
      </c>
      <c r="B255" s="47" t="s">
        <v>275</v>
      </c>
      <c r="C255" s="24" t="s">
        <v>274</v>
      </c>
      <c r="D255" s="85" t="s">
        <v>495</v>
      </c>
      <c r="E255" s="34">
        <f>VLOOKUP($A255,'CAF BLS Adjustment'!$B:$H,7,FALSE)</f>
        <v>4943603</v>
      </c>
      <c r="F255" s="5">
        <f>SUMIFS('HCLS Adjustment'!$F:$F,'HCLS Adjustment'!$B:$B,Main!$A255)</f>
        <v>1094280</v>
      </c>
      <c r="G255" s="29">
        <f>VLOOKUP(A255,'SVS Adjustment'!$B$3:$E$451,4,FALSE)</f>
        <v>0</v>
      </c>
      <c r="H255" s="29">
        <f t="shared" si="46"/>
        <v>6037883</v>
      </c>
      <c r="I255" s="87">
        <f>'Demand Calcs'!$B$11</f>
        <v>0.85719967561141985</v>
      </c>
      <c r="J255" s="29">
        <f t="shared" si="47"/>
        <v>5175671.3489797069</v>
      </c>
      <c r="K255" s="68">
        <f>IFERROR(VLOOKUP($A255,'NECA 5 year Projections'!$A:$C,3,FALSE),0)</f>
        <v>3608081.91788394</v>
      </c>
      <c r="L255" s="68">
        <f t="shared" si="48"/>
        <v>3608081.91788394</v>
      </c>
      <c r="M255" s="29">
        <f t="shared" si="49"/>
        <v>5175671.3489797069</v>
      </c>
      <c r="N255" s="29">
        <f>VLOOKUP($A255,'CAF BLS Adjustment'!$B254:$I774,8,FALSE)</f>
        <v>382686</v>
      </c>
      <c r="O255" s="34">
        <f t="shared" si="45"/>
        <v>328038.31506103184</v>
      </c>
      <c r="P255" s="60">
        <f t="shared" si="50"/>
        <v>5503709.6640407387</v>
      </c>
      <c r="Q255" s="60">
        <f t="shared" si="51"/>
        <v>4237654.8879516423</v>
      </c>
      <c r="R255" s="60">
        <f t="shared" si="52"/>
        <v>938016.4610280646</v>
      </c>
      <c r="S255" s="60">
        <f t="shared" si="53"/>
        <v>0</v>
      </c>
    </row>
    <row r="256" spans="1:19" ht="14.45" customHeight="1">
      <c r="A256" s="48">
        <v>361353</v>
      </c>
      <c r="B256" s="47" t="s">
        <v>276</v>
      </c>
      <c r="C256" s="24" t="s">
        <v>274</v>
      </c>
      <c r="D256" s="85" t="s">
        <v>495</v>
      </c>
      <c r="E256" s="34">
        <f>VLOOKUP($A256,'CAF BLS Adjustment'!$B:$H,7,FALSE)</f>
        <v>730996</v>
      </c>
      <c r="F256" s="5">
        <f>SUMIFS('HCLS Adjustment'!$F:$F,'HCLS Adjustment'!$B:$B,Main!$A256)</f>
        <v>34992</v>
      </c>
      <c r="G256" s="29">
        <f>VLOOKUP(A256,'SVS Adjustment'!$B$3:$E$451,4,FALSE)</f>
        <v>0</v>
      </c>
      <c r="H256" s="29">
        <f t="shared" si="46"/>
        <v>765988</v>
      </c>
      <c r="I256" s="87">
        <f>'Demand Calcs'!$B$11</f>
        <v>0.85719967561141985</v>
      </c>
      <c r="J256" s="29">
        <f t="shared" si="47"/>
        <v>656604.66512224032</v>
      </c>
      <c r="K256" s="68">
        <f>IFERROR(VLOOKUP($A256,'NECA 5 year Projections'!$A:$C,3,FALSE),0)</f>
        <v>304626.68900962197</v>
      </c>
      <c r="L256" s="68">
        <f t="shared" si="48"/>
        <v>304626.68900962197</v>
      </c>
      <c r="M256" s="29">
        <f t="shared" si="49"/>
        <v>656604.66512224032</v>
      </c>
      <c r="N256" s="29">
        <f>VLOOKUP($A256,'CAF BLS Adjustment'!$B255:$I776,8,FALSE)</f>
        <v>55962</v>
      </c>
      <c r="O256" s="34">
        <f t="shared" si="45"/>
        <v>47970.608246566277</v>
      </c>
      <c r="P256" s="60">
        <f t="shared" si="50"/>
        <v>704575.27336880658</v>
      </c>
      <c r="Q256" s="60">
        <f t="shared" si="51"/>
        <v>626609.53407324548</v>
      </c>
      <c r="R256" s="60">
        <f t="shared" si="52"/>
        <v>29995.131048994805</v>
      </c>
      <c r="S256" s="60">
        <f t="shared" si="53"/>
        <v>0</v>
      </c>
    </row>
    <row r="257" spans="1:19" ht="14.45" customHeight="1">
      <c r="A257" s="48">
        <v>361373</v>
      </c>
      <c r="B257" s="47" t="s">
        <v>277</v>
      </c>
      <c r="C257" s="24" t="s">
        <v>274</v>
      </c>
      <c r="D257" s="85" t="s">
        <v>495</v>
      </c>
      <c r="E257" s="34">
        <f>VLOOKUP($A257,'CAF BLS Adjustment'!$B:$H,7,FALSE)</f>
        <v>5343618</v>
      </c>
      <c r="F257" s="5">
        <f>SUMIFS('HCLS Adjustment'!$F:$F,'HCLS Adjustment'!$B:$B,Main!$A257)</f>
        <v>1103496</v>
      </c>
      <c r="G257" s="29">
        <f>VLOOKUP(A257,'SVS Adjustment'!$B$3:$E$451,4,FALSE)</f>
        <v>0</v>
      </c>
      <c r="H257" s="29">
        <f t="shared" si="46"/>
        <v>6447114</v>
      </c>
      <c r="I257" s="87">
        <f>'Demand Calcs'!$B$11</f>
        <v>0.85719967561141985</v>
      </c>
      <c r="J257" s="29">
        <f t="shared" si="47"/>
        <v>5526464.0294298436</v>
      </c>
      <c r="K257" s="68">
        <f>IFERROR(VLOOKUP($A257,'NECA 5 year Projections'!$A:$C,3,FALSE),0)</f>
        <v>3241545.9583381498</v>
      </c>
      <c r="L257" s="68">
        <f t="shared" si="48"/>
        <v>3241545.9583381498</v>
      </c>
      <c r="M257" s="29">
        <f t="shared" si="49"/>
        <v>5526464.0294298436</v>
      </c>
      <c r="N257" s="29">
        <f>VLOOKUP($A257,'CAF BLS Adjustment'!$B256:$I778,8,FALSE)</f>
        <v>504348</v>
      </c>
      <c r="O257" s="34">
        <f t="shared" si="45"/>
        <v>432326.9419952684</v>
      </c>
      <c r="P257" s="60">
        <f t="shared" si="50"/>
        <v>5958790.9714251123</v>
      </c>
      <c r="Q257" s="60">
        <f t="shared" si="51"/>
        <v>4580547.6161913443</v>
      </c>
      <c r="R257" s="60">
        <f t="shared" si="52"/>
        <v>945916.41323849943</v>
      </c>
      <c r="S257" s="60">
        <f t="shared" si="53"/>
        <v>0</v>
      </c>
    </row>
    <row r="258" spans="1:19" ht="14.45" customHeight="1">
      <c r="A258" s="48">
        <v>361387</v>
      </c>
      <c r="B258" s="47" t="s">
        <v>278</v>
      </c>
      <c r="C258" s="24" t="s">
        <v>274</v>
      </c>
      <c r="D258" s="85" t="s">
        <v>495</v>
      </c>
      <c r="E258" s="34">
        <f>VLOOKUP($A258,'CAF BLS Adjustment'!$B:$H,7,FALSE)</f>
        <v>716508</v>
      </c>
      <c r="F258" s="5">
        <f>SUMIFS('HCLS Adjustment'!$F:$F,'HCLS Adjustment'!$B:$B,Main!$A258)</f>
        <v>262536</v>
      </c>
      <c r="G258" s="29">
        <f>VLOOKUP(A258,'SVS Adjustment'!$B$3:$E$451,4,FALSE)</f>
        <v>0</v>
      </c>
      <c r="H258" s="29">
        <f t="shared" si="46"/>
        <v>979044</v>
      </c>
      <c r="I258" s="87">
        <f>'Demand Calcs'!$B$11</f>
        <v>0.85719967561141985</v>
      </c>
      <c r="J258" s="29">
        <f t="shared" si="47"/>
        <v>839236.19920930697</v>
      </c>
      <c r="K258" s="68">
        <f>IFERROR(VLOOKUP($A258,'NECA 5 year Projections'!$A:$C,3,FALSE),0)</f>
        <v>618959.11950456095</v>
      </c>
      <c r="L258" s="68">
        <f t="shared" si="48"/>
        <v>618959.11950456095</v>
      </c>
      <c r="M258" s="29">
        <f t="shared" si="49"/>
        <v>839236.19920930697</v>
      </c>
      <c r="N258" s="29">
        <f>VLOOKUP($A258,'CAF BLS Adjustment'!$B256:$I779,8,FALSE)</f>
        <v>57006</v>
      </c>
      <c r="O258" s="34">
        <f t="shared" si="45"/>
        <v>48865.524707904602</v>
      </c>
      <c r="P258" s="60">
        <f t="shared" si="50"/>
        <v>888101.72391721152</v>
      </c>
      <c r="Q258" s="60">
        <f t="shared" si="51"/>
        <v>614190.42517298728</v>
      </c>
      <c r="R258" s="60">
        <f t="shared" si="52"/>
        <v>225045.77403631975</v>
      </c>
      <c r="S258" s="60">
        <f t="shared" si="53"/>
        <v>0</v>
      </c>
    </row>
    <row r="259" spans="1:19" ht="14.45" customHeight="1">
      <c r="A259" s="48">
        <v>361426</v>
      </c>
      <c r="B259" s="47" t="s">
        <v>279</v>
      </c>
      <c r="C259" s="24" t="s">
        <v>274</v>
      </c>
      <c r="D259" s="85" t="s">
        <v>495</v>
      </c>
      <c r="E259" s="34">
        <f>VLOOKUP($A259,'CAF BLS Adjustment'!$B:$H,7,FALSE)</f>
        <v>200212</v>
      </c>
      <c r="F259" s="5">
        <f>SUMIFS('HCLS Adjustment'!$F:$F,'HCLS Adjustment'!$B:$B,Main!$A259)</f>
        <v>125532</v>
      </c>
      <c r="G259" s="29">
        <f>VLOOKUP(A259,'SVS Adjustment'!$B$3:$E$451,4,FALSE)</f>
        <v>0</v>
      </c>
      <c r="H259" s="29">
        <f t="shared" si="46"/>
        <v>325744</v>
      </c>
      <c r="I259" s="87">
        <f>'Demand Calcs'!$B$11</f>
        <v>0.85719967561141985</v>
      </c>
      <c r="J259" s="29">
        <f t="shared" si="47"/>
        <v>279227.65113236633</v>
      </c>
      <c r="K259" s="68">
        <f>IFERROR(VLOOKUP($A259,'NECA 5 year Projections'!$A:$C,3,FALSE),0)</f>
        <v>249041.75005845699</v>
      </c>
      <c r="L259" s="68">
        <f t="shared" si="48"/>
        <v>249041.75005845699</v>
      </c>
      <c r="M259" s="29">
        <f t="shared" si="49"/>
        <v>279227.65113236633</v>
      </c>
      <c r="N259" s="29">
        <f>VLOOKUP($A259,'CAF BLS Adjustment'!$B258:$I793,8,FALSE)</f>
        <v>-7872</v>
      </c>
      <c r="O259" s="34">
        <f t="shared" si="45"/>
        <v>-7872</v>
      </c>
      <c r="P259" s="60">
        <f t="shared" si="50"/>
        <v>271355.65113236633</v>
      </c>
      <c r="Q259" s="60">
        <f t="shared" si="51"/>
        <v>171621.66145351357</v>
      </c>
      <c r="R259" s="60">
        <f t="shared" si="52"/>
        <v>107605.98967885274</v>
      </c>
      <c r="S259" s="60">
        <f t="shared" si="53"/>
        <v>0</v>
      </c>
    </row>
    <row r="260" spans="1:19" ht="14.45" customHeight="1">
      <c r="A260" s="48">
        <v>361479</v>
      </c>
      <c r="B260" s="47" t="s">
        <v>280</v>
      </c>
      <c r="C260" s="24" t="s">
        <v>274</v>
      </c>
      <c r="D260" s="85" t="s">
        <v>495</v>
      </c>
      <c r="E260" s="34">
        <f>VLOOKUP($A260,'CAF BLS Adjustment'!$B:$H,7,FALSE)</f>
        <v>1479607</v>
      </c>
      <c r="F260" s="5">
        <f>SUMIFS('HCLS Adjustment'!$F:$F,'HCLS Adjustment'!$B:$B,Main!$A260)</f>
        <v>168</v>
      </c>
      <c r="G260" s="29">
        <f>VLOOKUP(A260,'SVS Adjustment'!$B$3:$E$451,4,FALSE)</f>
        <v>0</v>
      </c>
      <c r="H260" s="29">
        <f t="shared" si="46"/>
        <v>1479775</v>
      </c>
      <c r="I260" s="87">
        <f>'Demand Calcs'!$B$11</f>
        <v>0.85719967561141985</v>
      </c>
      <c r="J260" s="29">
        <f t="shared" si="47"/>
        <v>1268462.6499778889</v>
      </c>
      <c r="K260" s="68">
        <f>IFERROR(VLOOKUP($A260,'NECA 5 year Projections'!$A:$C,3,FALSE),0)</f>
        <v>1592161.44272744</v>
      </c>
      <c r="L260" s="68">
        <f t="shared" si="48"/>
        <v>1479775</v>
      </c>
      <c r="M260" s="29">
        <f t="shared" si="49"/>
        <v>1479775</v>
      </c>
      <c r="N260" s="29">
        <f>VLOOKUP($A260,'CAF BLS Adjustment'!$B259:$I796,8,FALSE)</f>
        <v>-70320</v>
      </c>
      <c r="O260" s="34">
        <f t="shared" si="45"/>
        <v>-70320</v>
      </c>
      <c r="P260" s="60">
        <f t="shared" si="50"/>
        <v>1409455</v>
      </c>
      <c r="Q260" s="60">
        <f t="shared" si="51"/>
        <v>1479607</v>
      </c>
      <c r="R260" s="60">
        <f t="shared" si="52"/>
        <v>168</v>
      </c>
      <c r="S260" s="60">
        <f t="shared" si="53"/>
        <v>0</v>
      </c>
    </row>
    <row r="261" spans="1:19" ht="14.45" customHeight="1">
      <c r="A261" s="48">
        <v>361499</v>
      </c>
      <c r="B261" s="47" t="s">
        <v>281</v>
      </c>
      <c r="C261" s="24" t="s">
        <v>274</v>
      </c>
      <c r="D261" s="85" t="s">
        <v>495</v>
      </c>
      <c r="E261" s="34">
        <f>VLOOKUP($A261,'CAF BLS Adjustment'!$B:$H,7,FALSE)</f>
        <v>814719</v>
      </c>
      <c r="F261" s="5">
        <f>SUMIFS('HCLS Adjustment'!$F:$F,'HCLS Adjustment'!$B:$B,Main!$A261)</f>
        <v>30504</v>
      </c>
      <c r="G261" s="29">
        <f>VLOOKUP(A261,'SVS Adjustment'!$B$3:$E$451,4,FALSE)</f>
        <v>0</v>
      </c>
      <c r="H261" s="29">
        <f t="shared" si="46"/>
        <v>845223</v>
      </c>
      <c r="I261" s="87">
        <f>'Demand Calcs'!$B$11</f>
        <v>0.85719967561141985</v>
      </c>
      <c r="J261" s="29">
        <f t="shared" si="47"/>
        <v>724524.88141931116</v>
      </c>
      <c r="K261" s="68">
        <f>IFERROR(VLOOKUP($A261,'NECA 5 year Projections'!$A:$C,3,FALSE),0)</f>
        <v>738310.552974322</v>
      </c>
      <c r="L261" s="68">
        <f t="shared" si="48"/>
        <v>738310.552974322</v>
      </c>
      <c r="M261" s="29">
        <f t="shared" si="49"/>
        <v>738310.552974322</v>
      </c>
      <c r="N261" s="29">
        <f>VLOOKUP($A261,'CAF BLS Adjustment'!$B260:$I799,8,FALSE)</f>
        <v>88950</v>
      </c>
      <c r="O261" s="34">
        <f t="shared" si="45"/>
        <v>76247.911145635793</v>
      </c>
      <c r="P261" s="60">
        <f t="shared" si="50"/>
        <v>814558.46411995776</v>
      </c>
      <c r="Q261" s="60">
        <f t="shared" si="51"/>
        <v>711665.01078258234</v>
      </c>
      <c r="R261" s="60">
        <f t="shared" si="52"/>
        <v>26645.542191739594</v>
      </c>
      <c r="S261" s="60">
        <f t="shared" si="53"/>
        <v>0</v>
      </c>
    </row>
    <row r="262" spans="1:19" ht="14.45" customHeight="1">
      <c r="A262" s="48">
        <v>371525</v>
      </c>
      <c r="B262" s="47" t="s">
        <v>283</v>
      </c>
      <c r="C262" s="24" t="s">
        <v>282</v>
      </c>
      <c r="D262" s="85" t="s">
        <v>495</v>
      </c>
      <c r="E262" s="34">
        <f>VLOOKUP($A262,'CAF BLS Adjustment'!$B:$H,7,FALSE)</f>
        <v>979615</v>
      </c>
      <c r="F262" s="5">
        <f>SUMIFS('HCLS Adjustment'!$F:$F,'HCLS Adjustment'!$B:$B,Main!$A262)</f>
        <v>973176</v>
      </c>
      <c r="G262" s="29">
        <f>VLOOKUP(A262,'SVS Adjustment'!$B$3:$E$451,4,FALSE)</f>
        <v>0</v>
      </c>
      <c r="H262" s="29">
        <f t="shared" si="46"/>
        <v>1952791</v>
      </c>
      <c r="I262" s="87">
        <f>'Demand Calcs'!$B$11</f>
        <v>0.85719967561141985</v>
      </c>
      <c r="J262" s="29">
        <f t="shared" si="47"/>
        <v>1673931.8117369001</v>
      </c>
      <c r="K262" s="68">
        <f>IFERROR(VLOOKUP($A262,'NECA 5 year Projections'!$A:$C,3,FALSE),0)</f>
        <v>1018358.92428337</v>
      </c>
      <c r="L262" s="68">
        <f t="shared" si="48"/>
        <v>1018358.92428337</v>
      </c>
      <c r="M262" s="29">
        <f t="shared" si="49"/>
        <v>1673931.8117369001</v>
      </c>
      <c r="N262" s="29">
        <f>VLOOKUP($A262,'CAF BLS Adjustment'!$B261:$I804,8,FALSE)</f>
        <v>117996</v>
      </c>
      <c r="O262" s="34">
        <f t="shared" si="45"/>
        <v>101146.1329234451</v>
      </c>
      <c r="P262" s="60">
        <f t="shared" si="50"/>
        <v>1775077.9446603453</v>
      </c>
      <c r="Q262" s="60">
        <f t="shared" si="51"/>
        <v>839725.66022408102</v>
      </c>
      <c r="R262" s="60">
        <f t="shared" si="52"/>
        <v>834206.15151281911</v>
      </c>
      <c r="S262" s="60">
        <f t="shared" si="53"/>
        <v>0</v>
      </c>
    </row>
    <row r="263" spans="1:19" ht="14.45" customHeight="1">
      <c r="A263" s="48">
        <v>371526</v>
      </c>
      <c r="B263" s="47" t="s">
        <v>284</v>
      </c>
      <c r="C263" s="24" t="s">
        <v>282</v>
      </c>
      <c r="D263" s="85" t="s">
        <v>495</v>
      </c>
      <c r="E263" s="34">
        <f>VLOOKUP($A263,'CAF BLS Adjustment'!$B:$H,7,FALSE)</f>
        <v>1407076</v>
      </c>
      <c r="F263" s="5">
        <f>SUMIFS('HCLS Adjustment'!$F:$F,'HCLS Adjustment'!$B:$B,Main!$A263)</f>
        <v>487392</v>
      </c>
      <c r="G263" s="29">
        <f>VLOOKUP(A263,'SVS Adjustment'!$B$3:$E$451,4,FALSE)</f>
        <v>0</v>
      </c>
      <c r="H263" s="29">
        <f t="shared" si="46"/>
        <v>1894468</v>
      </c>
      <c r="I263" s="87">
        <f>'Demand Calcs'!$B$11</f>
        <v>0.85719967561141985</v>
      </c>
      <c r="J263" s="29">
        <f t="shared" si="47"/>
        <v>1623937.3550562153</v>
      </c>
      <c r="K263" s="68">
        <f>IFERROR(VLOOKUP($A263,'NECA 5 year Projections'!$A:$C,3,FALSE),0)</f>
        <v>731771.08909372205</v>
      </c>
      <c r="L263" s="68">
        <f t="shared" si="48"/>
        <v>731771.08909372205</v>
      </c>
      <c r="M263" s="29">
        <f t="shared" si="49"/>
        <v>1623937.3550562153</v>
      </c>
      <c r="N263" s="29">
        <f>VLOOKUP($A263,'CAF BLS Adjustment'!$B261:$I805,8,FALSE)</f>
        <v>396258</v>
      </c>
      <c r="O263" s="34">
        <f t="shared" si="45"/>
        <v>339672.22905843001</v>
      </c>
      <c r="P263" s="60">
        <f t="shared" si="50"/>
        <v>1963609.5841146454</v>
      </c>
      <c r="Q263" s="60">
        <f t="shared" si="51"/>
        <v>1206145.0907606143</v>
      </c>
      <c r="R263" s="60">
        <f t="shared" si="52"/>
        <v>417792.26429560117</v>
      </c>
      <c r="S263" s="60">
        <f t="shared" si="53"/>
        <v>0</v>
      </c>
    </row>
    <row r="264" spans="1:19" ht="14.45" customHeight="1">
      <c r="A264" s="48">
        <v>371534</v>
      </c>
      <c r="B264" s="47" t="s">
        <v>285</v>
      </c>
      <c r="C264" s="24" t="s">
        <v>282</v>
      </c>
      <c r="D264" s="85" t="s">
        <v>495</v>
      </c>
      <c r="E264" s="34">
        <f>VLOOKUP($A264,'CAF BLS Adjustment'!$B:$H,7,FALSE)</f>
        <v>1719780</v>
      </c>
      <c r="F264" s="5">
        <f>SUMIFS('HCLS Adjustment'!$F:$F,'HCLS Adjustment'!$B:$B,Main!$A264)</f>
        <v>717744</v>
      </c>
      <c r="G264" s="29">
        <f>VLOOKUP(A264,'SVS Adjustment'!$B$3:$E$451,4,FALSE)</f>
        <v>0</v>
      </c>
      <c r="H264" s="29">
        <f t="shared" si="46"/>
        <v>2437524</v>
      </c>
      <c r="I264" s="87">
        <f>'Demand Calcs'!$B$11</f>
        <v>0.85719967561141985</v>
      </c>
      <c r="J264" s="29">
        <f t="shared" si="47"/>
        <v>2089444.7820950507</v>
      </c>
      <c r="K264" s="68">
        <f>IFERROR(VLOOKUP($A264,'NECA 5 year Projections'!$A:$C,3,FALSE),0)</f>
        <v>1274075.6393229601</v>
      </c>
      <c r="L264" s="68">
        <f t="shared" si="48"/>
        <v>1274075.6393229601</v>
      </c>
      <c r="M264" s="29">
        <f t="shared" si="49"/>
        <v>2089444.7820950507</v>
      </c>
      <c r="N264" s="29">
        <f>VLOOKUP($A264,'CAF BLS Adjustment'!$B263:$I807,8,FALSE)</f>
        <v>50106</v>
      </c>
      <c r="O264" s="34">
        <f t="shared" si="45"/>
        <v>42950.846946185804</v>
      </c>
      <c r="P264" s="60">
        <f t="shared" si="50"/>
        <v>2132395.6290412364</v>
      </c>
      <c r="Q264" s="60">
        <f t="shared" si="51"/>
        <v>1474194.8581230077</v>
      </c>
      <c r="R264" s="60">
        <f t="shared" si="52"/>
        <v>615249.92397204286</v>
      </c>
      <c r="S264" s="60">
        <f t="shared" si="53"/>
        <v>0</v>
      </c>
    </row>
    <row r="265" spans="1:19" ht="14.45" customHeight="1">
      <c r="A265" s="48">
        <v>371540</v>
      </c>
      <c r="B265" s="47" t="s">
        <v>286</v>
      </c>
      <c r="C265" s="24" t="s">
        <v>282</v>
      </c>
      <c r="D265" s="85" t="s">
        <v>495</v>
      </c>
      <c r="E265" s="34">
        <f>VLOOKUP($A265,'CAF BLS Adjustment'!$B:$H,7,FALSE)</f>
        <v>1013362</v>
      </c>
      <c r="F265" s="5">
        <f>SUMIFS('HCLS Adjustment'!$F:$F,'HCLS Adjustment'!$B:$B,Main!$A265)</f>
        <v>846480</v>
      </c>
      <c r="G265" s="29">
        <f>VLOOKUP(A265,'SVS Adjustment'!$B$3:$E$451,4,FALSE)</f>
        <v>0</v>
      </c>
      <c r="H265" s="29">
        <f t="shared" si="46"/>
        <v>1859842</v>
      </c>
      <c r="I265" s="87">
        <f>'Demand Calcs'!$B$11</f>
        <v>0.85719967561141985</v>
      </c>
      <c r="J265" s="29">
        <f t="shared" si="47"/>
        <v>1594255.9590884943</v>
      </c>
      <c r="K265" s="68">
        <f>IFERROR(VLOOKUP($A265,'NECA 5 year Projections'!$A:$C,3,FALSE),0)</f>
        <v>749285.71841812495</v>
      </c>
      <c r="L265" s="68">
        <f t="shared" si="48"/>
        <v>749285.71841812495</v>
      </c>
      <c r="M265" s="29">
        <f t="shared" si="49"/>
        <v>1594255.9590884943</v>
      </c>
      <c r="N265" s="29">
        <f>VLOOKUP($A265,'CAF BLS Adjustment'!$B263:$I808,8,FALSE)</f>
        <v>34410</v>
      </c>
      <c r="O265" s="34">
        <f t="shared" si="45"/>
        <v>29496.240837788959</v>
      </c>
      <c r="P265" s="60">
        <f t="shared" si="50"/>
        <v>1623752.1999262832</v>
      </c>
      <c r="Q265" s="60">
        <f t="shared" si="51"/>
        <v>868653.57767693966</v>
      </c>
      <c r="R265" s="60">
        <f t="shared" si="52"/>
        <v>725602.38141155464</v>
      </c>
      <c r="S265" s="60">
        <f t="shared" si="53"/>
        <v>0</v>
      </c>
    </row>
    <row r="266" spans="1:19" ht="14.45" customHeight="1">
      <c r="A266" s="48">
        <v>371553</v>
      </c>
      <c r="B266" s="47" t="s">
        <v>287</v>
      </c>
      <c r="C266" s="24" t="s">
        <v>282</v>
      </c>
      <c r="D266" s="85" t="s">
        <v>495</v>
      </c>
      <c r="E266" s="34">
        <f>VLOOKUP($A266,'CAF BLS Adjustment'!$B:$H,7,FALSE)</f>
        <v>1951089</v>
      </c>
      <c r="F266" s="5">
        <f>SUMIFS('HCLS Adjustment'!$F:$F,'HCLS Adjustment'!$B:$B,Main!$A266)</f>
        <v>2061192</v>
      </c>
      <c r="G266" s="29">
        <f>VLOOKUP(A266,'SVS Adjustment'!$B$3:$E$451,4,FALSE)</f>
        <v>0</v>
      </c>
      <c r="H266" s="29">
        <f t="shared" si="46"/>
        <v>4012281</v>
      </c>
      <c r="I266" s="87">
        <f>'Demand Calcs'!$B$11</f>
        <v>0.85719967561141985</v>
      </c>
      <c r="J266" s="29">
        <f t="shared" si="47"/>
        <v>3439325.9716618634</v>
      </c>
      <c r="K266" s="68">
        <f>IFERROR(VLOOKUP($A266,'NECA 5 year Projections'!$A:$C,3,FALSE),0)</f>
        <v>1590379.89403489</v>
      </c>
      <c r="L266" s="68">
        <f t="shared" si="48"/>
        <v>1590379.89403489</v>
      </c>
      <c r="M266" s="29">
        <f t="shared" si="49"/>
        <v>3439325.9716618634</v>
      </c>
      <c r="N266" s="29">
        <f>VLOOKUP($A266,'CAF BLS Adjustment'!$B264:$I809,8,FALSE)</f>
        <v>263514</v>
      </c>
      <c r="O266" s="34">
        <f t="shared" si="45"/>
        <v>225884.1153190677</v>
      </c>
      <c r="P266" s="60">
        <f t="shared" si="50"/>
        <v>3665210.086980931</v>
      </c>
      <c r="Q266" s="60">
        <f t="shared" si="51"/>
        <v>1672472.8578890096</v>
      </c>
      <c r="R266" s="60">
        <f t="shared" si="52"/>
        <v>1766853.1137728537</v>
      </c>
      <c r="S266" s="60">
        <f t="shared" si="53"/>
        <v>0</v>
      </c>
    </row>
    <row r="267" spans="1:19" ht="14.45" customHeight="1">
      <c r="A267" s="48">
        <v>371556</v>
      </c>
      <c r="B267" s="47" t="s">
        <v>288</v>
      </c>
      <c r="C267" s="24" t="s">
        <v>282</v>
      </c>
      <c r="D267" s="85" t="s">
        <v>495</v>
      </c>
      <c r="E267" s="34">
        <f>VLOOKUP($A267,'CAF BLS Adjustment'!$B:$H,7,FALSE)</f>
        <v>1369514</v>
      </c>
      <c r="F267" s="5">
        <f>SUMIFS('HCLS Adjustment'!$F:$F,'HCLS Adjustment'!$B:$B,Main!$A267)</f>
        <v>305760</v>
      </c>
      <c r="G267" s="29">
        <f>VLOOKUP(A267,'SVS Adjustment'!$B$3:$E$451,4,FALSE)</f>
        <v>0</v>
      </c>
      <c r="H267" s="29">
        <f t="shared" si="46"/>
        <v>1675274</v>
      </c>
      <c r="I267" s="87">
        <f>'Demand Calcs'!$B$11</f>
        <v>0.85719967561141985</v>
      </c>
      <c r="J267" s="29">
        <f t="shared" si="47"/>
        <v>1436044.3293602457</v>
      </c>
      <c r="K267" s="68">
        <f>IFERROR(VLOOKUP($A267,'NECA 5 year Projections'!$A:$C,3,FALSE),0)</f>
        <v>606821.73150714801</v>
      </c>
      <c r="L267" s="68">
        <f t="shared" si="48"/>
        <v>606821.73150714801</v>
      </c>
      <c r="M267" s="29">
        <f t="shared" si="49"/>
        <v>1436044.3293602457</v>
      </c>
      <c r="N267" s="29">
        <f>VLOOKUP($A267,'CAF BLS Adjustment'!$B266:$I811,8,FALSE)</f>
        <v>-19938</v>
      </c>
      <c r="O267" s="34">
        <f t="shared" si="45"/>
        <v>-19938</v>
      </c>
      <c r="P267" s="60">
        <f t="shared" si="50"/>
        <v>1416106.3293602457</v>
      </c>
      <c r="Q267" s="60">
        <f t="shared" si="51"/>
        <v>1173946.956545298</v>
      </c>
      <c r="R267" s="60">
        <f t="shared" si="52"/>
        <v>262097.37281494774</v>
      </c>
      <c r="S267" s="60">
        <f t="shared" si="53"/>
        <v>0</v>
      </c>
    </row>
    <row r="268" spans="1:19" ht="14.45" customHeight="1">
      <c r="A268" s="48">
        <v>371557</v>
      </c>
      <c r="B268" s="47" t="s">
        <v>289</v>
      </c>
      <c r="C268" s="24" t="s">
        <v>282</v>
      </c>
      <c r="D268" s="85" t="s">
        <v>495</v>
      </c>
      <c r="E268" s="34">
        <f>VLOOKUP($A268,'CAF BLS Adjustment'!$B:$H,7,FALSE)</f>
        <v>288012</v>
      </c>
      <c r="F268" s="5">
        <f>SUMIFS('HCLS Adjustment'!$F:$F,'HCLS Adjustment'!$B:$B,Main!$A268)</f>
        <v>333576</v>
      </c>
      <c r="G268" s="29">
        <f>VLOOKUP(A268,'SVS Adjustment'!$B$3:$E$451,4,FALSE)</f>
        <v>0</v>
      </c>
      <c r="H268" s="29">
        <f t="shared" si="46"/>
        <v>621588</v>
      </c>
      <c r="I268" s="87">
        <f>'Demand Calcs'!$B$11</f>
        <v>0.85719967561141985</v>
      </c>
      <c r="J268" s="29">
        <f t="shared" si="47"/>
        <v>532825.03196395119</v>
      </c>
      <c r="K268" s="68">
        <f>IFERROR(VLOOKUP($A268,'NECA 5 year Projections'!$A:$C,3,FALSE),0)</f>
        <v>314687.42628207</v>
      </c>
      <c r="L268" s="68">
        <f t="shared" si="48"/>
        <v>314687.42628207</v>
      </c>
      <c r="M268" s="29">
        <f t="shared" si="49"/>
        <v>532825.03196395119</v>
      </c>
      <c r="N268" s="29">
        <f>VLOOKUP($A268,'CAF BLS Adjustment'!$B266:$I812,8,FALSE)</f>
        <v>390</v>
      </c>
      <c r="O268" s="34">
        <f t="shared" si="45"/>
        <v>334.30787348845377</v>
      </c>
      <c r="P268" s="60">
        <f t="shared" si="50"/>
        <v>533159.33983743959</v>
      </c>
      <c r="Q268" s="60">
        <f t="shared" si="51"/>
        <v>246883.79297219624</v>
      </c>
      <c r="R268" s="60">
        <f t="shared" si="52"/>
        <v>285941.238991755</v>
      </c>
      <c r="S268" s="60">
        <f t="shared" si="53"/>
        <v>0</v>
      </c>
    </row>
    <row r="269" spans="1:19" ht="14.45" customHeight="1">
      <c r="A269" s="48">
        <v>371558</v>
      </c>
      <c r="B269" s="47" t="s">
        <v>290</v>
      </c>
      <c r="C269" s="24" t="s">
        <v>282</v>
      </c>
      <c r="D269" s="85" t="s">
        <v>495</v>
      </c>
      <c r="E269" s="34">
        <f>VLOOKUP($A269,'CAF BLS Adjustment'!$B:$H,7,FALSE)</f>
        <v>913587</v>
      </c>
      <c r="F269" s="5">
        <f>SUMIFS('HCLS Adjustment'!$F:$F,'HCLS Adjustment'!$B:$B,Main!$A269)</f>
        <v>653604</v>
      </c>
      <c r="G269" s="29">
        <f>VLOOKUP(A269,'SVS Adjustment'!$B$3:$E$451,4,FALSE)</f>
        <v>0</v>
      </c>
      <c r="H269" s="29">
        <f t="shared" si="46"/>
        <v>1567191</v>
      </c>
      <c r="I269" s="87">
        <f>'Demand Calcs'!$B$11</f>
        <v>0.85719967561141985</v>
      </c>
      <c r="J269" s="29">
        <f t="shared" si="47"/>
        <v>1343395.6168211368</v>
      </c>
      <c r="K269" s="68">
        <f>IFERROR(VLOOKUP($A269,'NECA 5 year Projections'!$A:$C,3,FALSE),0)</f>
        <v>692502.46463728196</v>
      </c>
      <c r="L269" s="68">
        <f t="shared" si="48"/>
        <v>692502.46463728196</v>
      </c>
      <c r="M269" s="29">
        <f t="shared" si="49"/>
        <v>1343395.6168211368</v>
      </c>
      <c r="N269" s="29">
        <f>VLOOKUP($A269,'CAF BLS Adjustment'!$B267:$I813,8,FALSE)</f>
        <v>10812</v>
      </c>
      <c r="O269" s="34">
        <f t="shared" si="45"/>
        <v>9268.0428927106714</v>
      </c>
      <c r="P269" s="60">
        <f t="shared" si="50"/>
        <v>1352663.6597138476</v>
      </c>
      <c r="Q269" s="60">
        <f t="shared" si="51"/>
        <v>783126.4800428102</v>
      </c>
      <c r="R269" s="60">
        <f t="shared" si="52"/>
        <v>560269.13677832647</v>
      </c>
      <c r="S269" s="60">
        <f t="shared" si="53"/>
        <v>0</v>
      </c>
    </row>
    <row r="270" spans="1:19" ht="14.45" customHeight="1">
      <c r="A270" s="48">
        <v>371559</v>
      </c>
      <c r="B270" s="47" t="s">
        <v>291</v>
      </c>
      <c r="C270" s="24" t="s">
        <v>282</v>
      </c>
      <c r="D270" s="85" t="s">
        <v>495</v>
      </c>
      <c r="E270" s="34">
        <f>VLOOKUP($A270,'CAF BLS Adjustment'!$B:$H,7,FALSE)</f>
        <v>488959</v>
      </c>
      <c r="F270" s="5">
        <f>SUMIFS('HCLS Adjustment'!$F:$F,'HCLS Adjustment'!$B:$B,Main!$A270)</f>
        <v>334524</v>
      </c>
      <c r="G270" s="29">
        <f>VLOOKUP(A270,'SVS Adjustment'!$B$3:$E$451,4,FALSE)</f>
        <v>0</v>
      </c>
      <c r="H270" s="29">
        <f t="shared" si="46"/>
        <v>823483</v>
      </c>
      <c r="I270" s="87">
        <f>'Demand Calcs'!$B$11</f>
        <v>0.85719967561141985</v>
      </c>
      <c r="J270" s="29">
        <f t="shared" si="47"/>
        <v>705889.36047151883</v>
      </c>
      <c r="K270" s="68">
        <f>IFERROR(VLOOKUP($A270,'NECA 5 year Projections'!$A:$C,3,FALSE),0)</f>
        <v>433271.93325098802</v>
      </c>
      <c r="L270" s="68">
        <f t="shared" si="48"/>
        <v>433271.93325098802</v>
      </c>
      <c r="M270" s="29">
        <f t="shared" si="49"/>
        <v>705889.36047151883</v>
      </c>
      <c r="N270" s="29">
        <f>VLOOKUP($A270,'CAF BLS Adjustment'!$B268:$I814,8,FALSE)</f>
        <v>26910</v>
      </c>
      <c r="O270" s="34">
        <f t="shared" ref="O270:O300" si="54">IF(N270&lt;0,N270,N270*I270)</f>
        <v>23067.243270703308</v>
      </c>
      <c r="P270" s="60">
        <f t="shared" si="50"/>
        <v>728956.60374222219</v>
      </c>
      <c r="Q270" s="60">
        <f t="shared" si="51"/>
        <v>419135.49618728424</v>
      </c>
      <c r="R270" s="60">
        <f t="shared" si="52"/>
        <v>286753.86428423459</v>
      </c>
      <c r="S270" s="60">
        <f t="shared" si="53"/>
        <v>0</v>
      </c>
    </row>
    <row r="271" spans="1:19" ht="14.45" customHeight="1">
      <c r="A271" s="48">
        <v>371561</v>
      </c>
      <c r="B271" s="47" t="s">
        <v>292</v>
      </c>
      <c r="C271" s="24" t="s">
        <v>282</v>
      </c>
      <c r="D271" s="85" t="s">
        <v>495</v>
      </c>
      <c r="E271" s="34">
        <f>VLOOKUP($A271,'CAF BLS Adjustment'!$B:$H,7,FALSE)</f>
        <v>396263</v>
      </c>
      <c r="F271" s="5">
        <f>SUMIFS('HCLS Adjustment'!$F:$F,'HCLS Adjustment'!$B:$B,Main!$A271)</f>
        <v>87468</v>
      </c>
      <c r="G271" s="29">
        <f>VLOOKUP(A271,'SVS Adjustment'!$B$3:$E$451,4,FALSE)</f>
        <v>0</v>
      </c>
      <c r="H271" s="29">
        <f t="shared" ref="H271:H301" si="55">SUM(E271:G271)</f>
        <v>483731</v>
      </c>
      <c r="I271" s="87">
        <f>'Demand Calcs'!$B$11</f>
        <v>0.85719967561141985</v>
      </c>
      <c r="J271" s="29">
        <f t="shared" ref="J271:J301" si="56">I271*H271</f>
        <v>414654.05628318776</v>
      </c>
      <c r="K271" s="68">
        <f>IFERROR(VLOOKUP($A271,'NECA 5 year Projections'!$A:$C,3,FALSE),0)</f>
        <v>203997.14599467599</v>
      </c>
      <c r="L271" s="68">
        <f t="shared" ref="L271:L301" si="57">MIN(H271,K271)</f>
        <v>203997.14599467599</v>
      </c>
      <c r="M271" s="29">
        <f t="shared" ref="M271:M301" si="58">MAX(J271,L271)</f>
        <v>414654.05628318776</v>
      </c>
      <c r="N271" s="29">
        <f>VLOOKUP($A271,'CAF BLS Adjustment'!$B269:$I815,8,FALSE)</f>
        <v>49914</v>
      </c>
      <c r="O271" s="34">
        <f t="shared" si="54"/>
        <v>42786.264608468409</v>
      </c>
      <c r="P271" s="60">
        <f t="shared" ref="P271:P301" si="59">O271+M271</f>
        <v>457440.32089165616</v>
      </c>
      <c r="Q271" s="60">
        <f t="shared" ref="Q271:Q301" si="60">IFERROR((E271/H271)*$M271,0)</f>
        <v>339676.51505680807</v>
      </c>
      <c r="R271" s="60">
        <f t="shared" ref="R271:R301" si="61">IFERROR((F271/$H271)*$M271,0)</f>
        <v>74977.541226379675</v>
      </c>
      <c r="S271" s="60">
        <f t="shared" ref="S271:S301" si="62">IFERROR((G271/$H271)*$M271,0)</f>
        <v>0</v>
      </c>
    </row>
    <row r="272" spans="1:19" ht="14.45" customHeight="1">
      <c r="A272" s="48">
        <v>371567</v>
      </c>
      <c r="B272" s="47" t="s">
        <v>293</v>
      </c>
      <c r="C272" s="24" t="s">
        <v>282</v>
      </c>
      <c r="D272" s="85" t="s">
        <v>495</v>
      </c>
      <c r="E272" s="34">
        <f>VLOOKUP($A272,'CAF BLS Adjustment'!$B:$H,7,FALSE)</f>
        <v>506950</v>
      </c>
      <c r="F272" s="5">
        <f>SUMIFS('HCLS Adjustment'!$F:$F,'HCLS Adjustment'!$B:$B,Main!$A272)</f>
        <v>670788</v>
      </c>
      <c r="G272" s="29">
        <f>VLOOKUP(A272,'SVS Adjustment'!$B$3:$E$451,4,FALSE)</f>
        <v>0</v>
      </c>
      <c r="H272" s="29">
        <f t="shared" si="55"/>
        <v>1177738</v>
      </c>
      <c r="I272" s="87">
        <f>'Demand Calcs'!$B$11</f>
        <v>0.85719967561141985</v>
      </c>
      <c r="J272" s="29">
        <f t="shared" si="56"/>
        <v>1009556.6315552423</v>
      </c>
      <c r="K272" s="68">
        <f>IFERROR(VLOOKUP($A272,'NECA 5 year Projections'!$A:$C,3,FALSE),0)</f>
        <v>442379.06053920701</v>
      </c>
      <c r="L272" s="68">
        <f t="shared" si="57"/>
        <v>442379.06053920701</v>
      </c>
      <c r="M272" s="29">
        <f t="shared" si="58"/>
        <v>1009556.6315552423</v>
      </c>
      <c r="N272" s="29">
        <f>VLOOKUP($A272,'CAF BLS Adjustment'!$B270:$I816,8,FALSE)</f>
        <v>2523</v>
      </c>
      <c r="O272" s="34">
        <f t="shared" si="54"/>
        <v>2162.7147815676121</v>
      </c>
      <c r="P272" s="60">
        <f t="shared" si="59"/>
        <v>1011719.3463368099</v>
      </c>
      <c r="Q272" s="60">
        <f t="shared" si="60"/>
        <v>434557.37555120926</v>
      </c>
      <c r="R272" s="60">
        <f t="shared" si="61"/>
        <v>574999.25600403314</v>
      </c>
      <c r="S272" s="60">
        <f t="shared" si="62"/>
        <v>0</v>
      </c>
    </row>
    <row r="273" spans="1:19" ht="14.45" customHeight="1">
      <c r="A273" s="48">
        <v>371582</v>
      </c>
      <c r="B273" s="47" t="s">
        <v>294</v>
      </c>
      <c r="C273" s="24" t="s">
        <v>282</v>
      </c>
      <c r="D273" s="85" t="s">
        <v>495</v>
      </c>
      <c r="E273" s="34">
        <f>VLOOKUP($A273,'CAF BLS Adjustment'!$B:$H,7,FALSE)</f>
        <v>484682</v>
      </c>
      <c r="F273" s="5">
        <f>SUMIFS('HCLS Adjustment'!$F:$F,'HCLS Adjustment'!$B:$B,Main!$A273)</f>
        <v>398976</v>
      </c>
      <c r="G273" s="29">
        <f>VLOOKUP(A273,'SVS Adjustment'!$B$3:$E$451,4,FALSE)</f>
        <v>0</v>
      </c>
      <c r="H273" s="29">
        <f t="shared" si="55"/>
        <v>883658</v>
      </c>
      <c r="I273" s="87">
        <f>'Demand Calcs'!$B$11</f>
        <v>0.85719967561141985</v>
      </c>
      <c r="J273" s="29">
        <f t="shared" si="56"/>
        <v>757471.35095143609</v>
      </c>
      <c r="K273" s="68">
        <f>IFERROR(VLOOKUP($A273,'NECA 5 year Projections'!$A:$C,3,FALSE),0)</f>
        <v>607480.33428331104</v>
      </c>
      <c r="L273" s="68">
        <f t="shared" si="57"/>
        <v>607480.33428331104</v>
      </c>
      <c r="M273" s="29">
        <f t="shared" si="58"/>
        <v>757471.35095143609</v>
      </c>
      <c r="N273" s="29">
        <f>VLOOKUP($A273,'CAF BLS Adjustment'!$B272:$I818,8,FALSE)</f>
        <v>-78960</v>
      </c>
      <c r="O273" s="34">
        <f t="shared" si="54"/>
        <v>-78960</v>
      </c>
      <c r="P273" s="60">
        <f t="shared" si="59"/>
        <v>678511.35095143609</v>
      </c>
      <c r="Q273" s="60">
        <f t="shared" si="60"/>
        <v>415469.2531746942</v>
      </c>
      <c r="R273" s="60">
        <f t="shared" si="61"/>
        <v>342002.0977767419</v>
      </c>
      <c r="S273" s="60">
        <f t="shared" si="62"/>
        <v>0</v>
      </c>
    </row>
    <row r="274" spans="1:19" ht="14.45" customHeight="1">
      <c r="A274" s="48">
        <v>371591</v>
      </c>
      <c r="B274" s="47" t="s">
        <v>295</v>
      </c>
      <c r="C274" s="24" t="s">
        <v>282</v>
      </c>
      <c r="D274" s="85" t="s">
        <v>495</v>
      </c>
      <c r="E274" s="34">
        <f>VLOOKUP($A274,'CAF BLS Adjustment'!$B:$H,7,FALSE)</f>
        <v>1396557</v>
      </c>
      <c r="F274" s="5">
        <f>SUMIFS('HCLS Adjustment'!$F:$F,'HCLS Adjustment'!$B:$B,Main!$A274)</f>
        <v>594276</v>
      </c>
      <c r="G274" s="29">
        <f>VLOOKUP(A274,'SVS Adjustment'!$B$3:$E$451,4,FALSE)</f>
        <v>0</v>
      </c>
      <c r="H274" s="29">
        <f t="shared" si="55"/>
        <v>1990833</v>
      </c>
      <c r="I274" s="87">
        <f>'Demand Calcs'!$B$11</f>
        <v>0.85719967561141985</v>
      </c>
      <c r="J274" s="29">
        <f t="shared" si="56"/>
        <v>1706541.4017965097</v>
      </c>
      <c r="K274" s="68">
        <f>IFERROR(VLOOKUP($A274,'NECA 5 year Projections'!$A:$C,3,FALSE),0)</f>
        <v>1155948.3916554099</v>
      </c>
      <c r="L274" s="68">
        <f t="shared" si="57"/>
        <v>1155948.3916554099</v>
      </c>
      <c r="M274" s="29">
        <f t="shared" si="58"/>
        <v>1706541.4017965097</v>
      </c>
      <c r="N274" s="29">
        <f>VLOOKUP($A274,'CAF BLS Adjustment'!$B273:$I820,8,FALSE)</f>
        <v>13956</v>
      </c>
      <c r="O274" s="34">
        <f t="shared" si="54"/>
        <v>11963.078672832975</v>
      </c>
      <c r="P274" s="60">
        <f t="shared" si="59"/>
        <v>1718504.4804693428</v>
      </c>
      <c r="Q274" s="60">
        <f t="shared" si="60"/>
        <v>1197128.2073728575</v>
      </c>
      <c r="R274" s="60">
        <f t="shared" si="61"/>
        <v>509413.19442365208</v>
      </c>
      <c r="S274" s="60">
        <f t="shared" si="62"/>
        <v>0</v>
      </c>
    </row>
    <row r="275" spans="1:19" ht="14.45" customHeight="1">
      <c r="A275" s="48">
        <v>371592</v>
      </c>
      <c r="B275" s="47" t="s">
        <v>296</v>
      </c>
      <c r="C275" s="24" t="s">
        <v>282</v>
      </c>
      <c r="D275" s="85" t="s">
        <v>495</v>
      </c>
      <c r="E275" s="34">
        <f>VLOOKUP($A275,'CAF BLS Adjustment'!$B:$H,7,FALSE)</f>
        <v>952733</v>
      </c>
      <c r="F275" s="5">
        <f>SUMIFS('HCLS Adjustment'!$F:$F,'HCLS Adjustment'!$B:$B,Main!$A275)</f>
        <v>323592</v>
      </c>
      <c r="G275" s="29">
        <f>VLOOKUP(A275,'SVS Adjustment'!$B$3:$E$451,4,FALSE)</f>
        <v>0</v>
      </c>
      <c r="H275" s="29">
        <f t="shared" si="55"/>
        <v>1276325</v>
      </c>
      <c r="I275" s="87">
        <f>'Demand Calcs'!$B$11</f>
        <v>0.85719967561141985</v>
      </c>
      <c r="J275" s="29">
        <f t="shared" si="56"/>
        <v>1094065.3759747455</v>
      </c>
      <c r="K275" s="68">
        <f>IFERROR(VLOOKUP($A275,'NECA 5 year Projections'!$A:$C,3,FALSE),0)</f>
        <v>669982.90683242795</v>
      </c>
      <c r="L275" s="68">
        <f t="shared" si="57"/>
        <v>669982.90683242795</v>
      </c>
      <c r="M275" s="29">
        <f t="shared" si="58"/>
        <v>1094065.3759747455</v>
      </c>
      <c r="N275" s="29">
        <f>VLOOKUP($A275,'CAF BLS Adjustment'!$B273:$I821,8,FALSE)</f>
        <v>129798</v>
      </c>
      <c r="O275" s="34">
        <f t="shared" si="54"/>
        <v>111262.80349501107</v>
      </c>
      <c r="P275" s="60">
        <f t="shared" si="59"/>
        <v>1205328.1794697565</v>
      </c>
      <c r="Q275" s="60">
        <f t="shared" si="60"/>
        <v>816682.41854429489</v>
      </c>
      <c r="R275" s="60">
        <f t="shared" si="61"/>
        <v>277382.95743045059</v>
      </c>
      <c r="S275" s="60">
        <f t="shared" si="62"/>
        <v>0</v>
      </c>
    </row>
    <row r="276" spans="1:19" ht="14.45" customHeight="1">
      <c r="A276" s="48">
        <v>371597</v>
      </c>
      <c r="B276" s="47" t="s">
        <v>297</v>
      </c>
      <c r="C276" s="24" t="s">
        <v>282</v>
      </c>
      <c r="D276" s="85" t="s">
        <v>495</v>
      </c>
      <c r="E276" s="34">
        <f>VLOOKUP($A276,'CAF BLS Adjustment'!$B:$H,7,FALSE)</f>
        <v>518496</v>
      </c>
      <c r="F276" s="5">
        <f>SUMIFS('HCLS Adjustment'!$F:$F,'HCLS Adjustment'!$B:$B,Main!$A276)</f>
        <v>359016</v>
      </c>
      <c r="G276" s="29">
        <f>VLOOKUP(A276,'SVS Adjustment'!$B$3:$E$451,4,FALSE)</f>
        <v>0</v>
      </c>
      <c r="H276" s="29">
        <f t="shared" si="55"/>
        <v>877512</v>
      </c>
      <c r="I276" s="87">
        <f>'Demand Calcs'!$B$11</f>
        <v>0.85719967561141985</v>
      </c>
      <c r="J276" s="29">
        <f t="shared" si="56"/>
        <v>752203.00174512831</v>
      </c>
      <c r="K276" s="68">
        <f>IFERROR(VLOOKUP($A276,'NECA 5 year Projections'!$A:$C,3,FALSE),0)</f>
        <v>415568.30022650998</v>
      </c>
      <c r="L276" s="68">
        <f t="shared" si="57"/>
        <v>415568.30022650998</v>
      </c>
      <c r="M276" s="29">
        <f t="shared" si="58"/>
        <v>752203.00174512831</v>
      </c>
      <c r="N276" s="29">
        <f>VLOOKUP($A276,'CAF BLS Adjustment'!$B274:$I822,8,FALSE)</f>
        <v>1806</v>
      </c>
      <c r="O276" s="34">
        <f t="shared" si="54"/>
        <v>1548.1026141542243</v>
      </c>
      <c r="P276" s="60">
        <f t="shared" si="59"/>
        <v>753751.10435928253</v>
      </c>
      <c r="Q276" s="60">
        <f t="shared" si="60"/>
        <v>444454.60300581879</v>
      </c>
      <c r="R276" s="60">
        <f t="shared" si="61"/>
        <v>307748.39873930952</v>
      </c>
      <c r="S276" s="60">
        <f t="shared" si="62"/>
        <v>0</v>
      </c>
    </row>
    <row r="277" spans="1:19" ht="14.45" customHeight="1">
      <c r="A277" s="48">
        <v>372455</v>
      </c>
      <c r="B277" s="47" t="s">
        <v>298</v>
      </c>
      <c r="C277" s="24" t="s">
        <v>282</v>
      </c>
      <c r="D277" s="85" t="s">
        <v>495</v>
      </c>
      <c r="E277" s="34">
        <f>VLOOKUP($A277,'CAF BLS Adjustment'!$B:$H,7,FALSE)</f>
        <v>877503</v>
      </c>
      <c r="F277" s="5">
        <f>SUMIFS('HCLS Adjustment'!$F:$F,'HCLS Adjustment'!$B:$B,Main!$A277)</f>
        <v>513324</v>
      </c>
      <c r="G277" s="29">
        <f>VLOOKUP(A277,'SVS Adjustment'!$B$3:$E$451,4,FALSE)</f>
        <v>0</v>
      </c>
      <c r="H277" s="29">
        <f t="shared" si="55"/>
        <v>1390827</v>
      </c>
      <c r="I277" s="87">
        <f>'Demand Calcs'!$B$11</f>
        <v>0.85719967561141985</v>
      </c>
      <c r="J277" s="29">
        <f t="shared" si="56"/>
        <v>1192216.4532316043</v>
      </c>
      <c r="K277" s="68">
        <f>IFERROR(VLOOKUP($A277,'NECA 5 year Projections'!$A:$C,3,FALSE),0)</f>
        <v>602850.85374776798</v>
      </c>
      <c r="L277" s="68">
        <f t="shared" si="57"/>
        <v>602850.85374776798</v>
      </c>
      <c r="M277" s="29">
        <f t="shared" si="58"/>
        <v>1192216.4532316043</v>
      </c>
      <c r="N277" s="29">
        <f>VLOOKUP($A277,'CAF BLS Adjustment'!$B275:$I823,8,FALSE)</f>
        <v>97266</v>
      </c>
      <c r="O277" s="34">
        <f t="shared" si="54"/>
        <v>83376.383648020361</v>
      </c>
      <c r="P277" s="60">
        <f t="shared" si="59"/>
        <v>1275592.8368796248</v>
      </c>
      <c r="Q277" s="60">
        <f t="shared" si="60"/>
        <v>752195.28694804781</v>
      </c>
      <c r="R277" s="60">
        <f t="shared" si="61"/>
        <v>440021.16628355655</v>
      </c>
      <c r="S277" s="60">
        <f t="shared" si="62"/>
        <v>0</v>
      </c>
    </row>
    <row r="278" spans="1:19" ht="14.45" customHeight="1">
      <c r="A278" s="48">
        <v>381607</v>
      </c>
      <c r="B278" s="47" t="s">
        <v>300</v>
      </c>
      <c r="C278" s="24" t="s">
        <v>299</v>
      </c>
      <c r="D278" s="85" t="s">
        <v>495</v>
      </c>
      <c r="E278" s="34">
        <f>VLOOKUP($A278,'CAF BLS Adjustment'!$B:$H,7,FALSE)</f>
        <v>12440748</v>
      </c>
      <c r="F278" s="5">
        <f>SUMIFS('HCLS Adjustment'!$F:$F,'HCLS Adjustment'!$B:$B,Main!$A278)</f>
        <v>3880644</v>
      </c>
      <c r="G278" s="29">
        <f>VLOOKUP(A278,'SVS Adjustment'!$B$3:$E$451,4,FALSE)</f>
        <v>0</v>
      </c>
      <c r="H278" s="29">
        <f t="shared" si="55"/>
        <v>16321392</v>
      </c>
      <c r="I278" s="87">
        <f>'Demand Calcs'!$B$11</f>
        <v>0.85719967561141985</v>
      </c>
      <c r="J278" s="29">
        <f t="shared" si="56"/>
        <v>13990691.927926823</v>
      </c>
      <c r="K278" s="68">
        <f>IFERROR(VLOOKUP($A278,'NECA 5 year Projections'!$A:$C,3,FALSE),0)</f>
        <v>7860726.0146521702</v>
      </c>
      <c r="L278" s="68">
        <f t="shared" si="57"/>
        <v>7860726.0146521702</v>
      </c>
      <c r="M278" s="29">
        <f t="shared" si="58"/>
        <v>13990691.927926823</v>
      </c>
      <c r="N278" s="29">
        <f>VLOOKUP($A278,'CAF BLS Adjustment'!$B277:$I827,8,FALSE)</f>
        <v>145944</v>
      </c>
      <c r="O278" s="34">
        <f t="shared" si="54"/>
        <v>125103.14945743306</v>
      </c>
      <c r="P278" s="60">
        <f t="shared" si="59"/>
        <v>14115795.077384256</v>
      </c>
      <c r="Q278" s="60">
        <f t="shared" si="60"/>
        <v>10664205.14996342</v>
      </c>
      <c r="R278" s="60">
        <f t="shared" si="61"/>
        <v>3326486.7779634031</v>
      </c>
      <c r="S278" s="60">
        <f t="shared" si="62"/>
        <v>0</v>
      </c>
    </row>
    <row r="279" spans="1:19" ht="14.45" customHeight="1">
      <c r="A279" s="48">
        <v>381617</v>
      </c>
      <c r="B279" s="47" t="s">
        <v>301</v>
      </c>
      <c r="C279" s="24" t="s">
        <v>299</v>
      </c>
      <c r="D279" s="85" t="s">
        <v>495</v>
      </c>
      <c r="E279" s="34">
        <f>VLOOKUP($A279,'CAF BLS Adjustment'!$B:$H,7,FALSE)</f>
        <v>1097125</v>
      </c>
      <c r="F279" s="5">
        <f>SUMIFS('HCLS Adjustment'!$F:$F,'HCLS Adjustment'!$B:$B,Main!$A279)</f>
        <v>753612</v>
      </c>
      <c r="G279" s="29">
        <f>VLOOKUP(A279,'SVS Adjustment'!$B$3:$E$451,4,FALSE)</f>
        <v>0</v>
      </c>
      <c r="H279" s="29">
        <f t="shared" si="55"/>
        <v>1850737</v>
      </c>
      <c r="I279" s="87">
        <f>'Demand Calcs'!$B$11</f>
        <v>0.85719967561141985</v>
      </c>
      <c r="J279" s="29">
        <f t="shared" si="56"/>
        <v>1586451.1560420524</v>
      </c>
      <c r="K279" s="68">
        <f>IFERROR(VLOOKUP($A279,'NECA 5 year Projections'!$A:$C,3,FALSE),0)</f>
        <v>1369358.36195672</v>
      </c>
      <c r="L279" s="68">
        <f t="shared" si="57"/>
        <v>1369358.36195672</v>
      </c>
      <c r="M279" s="29">
        <f t="shared" si="58"/>
        <v>1586451.1560420524</v>
      </c>
      <c r="N279" s="29">
        <f>VLOOKUP($A279,'CAF BLS Adjustment'!$B278:$I832,8,FALSE)</f>
        <v>196428</v>
      </c>
      <c r="O279" s="34">
        <f t="shared" si="54"/>
        <v>168378.01788099998</v>
      </c>
      <c r="P279" s="60">
        <f t="shared" si="59"/>
        <v>1754829.1739230524</v>
      </c>
      <c r="Q279" s="60">
        <f t="shared" si="60"/>
        <v>940455.19410517893</v>
      </c>
      <c r="R279" s="60">
        <f t="shared" si="61"/>
        <v>645995.96193687338</v>
      </c>
      <c r="S279" s="60">
        <f t="shared" si="62"/>
        <v>0</v>
      </c>
    </row>
    <row r="280" spans="1:19" ht="14.45" customHeight="1">
      <c r="A280" s="48">
        <v>381625</v>
      </c>
      <c r="B280" s="47" t="s">
        <v>302</v>
      </c>
      <c r="C280" s="24" t="s">
        <v>299</v>
      </c>
      <c r="D280" s="85" t="s">
        <v>495</v>
      </c>
      <c r="E280" s="34">
        <f>VLOOKUP($A280,'CAF BLS Adjustment'!$B:$H,7,FALSE)</f>
        <v>6311490</v>
      </c>
      <c r="F280" s="5">
        <f>SUMIFS('HCLS Adjustment'!$F:$F,'HCLS Adjustment'!$B:$B,Main!$A280)</f>
        <v>2349780</v>
      </c>
      <c r="G280" s="29">
        <f>VLOOKUP(A280,'SVS Adjustment'!$B$3:$E$451,4,FALSE)</f>
        <v>0</v>
      </c>
      <c r="H280" s="29">
        <f t="shared" si="55"/>
        <v>8661270</v>
      </c>
      <c r="I280" s="87">
        <f>'Demand Calcs'!$B$11</f>
        <v>0.85719967561141985</v>
      </c>
      <c r="J280" s="29">
        <f t="shared" si="56"/>
        <v>7424437.8343829224</v>
      </c>
      <c r="K280" s="68">
        <f>IFERROR(VLOOKUP($A280,'NECA 5 year Projections'!$A:$C,3,FALSE),0)</f>
        <v>2532403.8887670399</v>
      </c>
      <c r="L280" s="68">
        <f t="shared" si="57"/>
        <v>2532403.8887670399</v>
      </c>
      <c r="M280" s="29">
        <f t="shared" si="58"/>
        <v>7424437.8343829224</v>
      </c>
      <c r="N280" s="29">
        <f>VLOOKUP($A280,'CAF BLS Adjustment'!$B279:$I834,8,FALSE)</f>
        <v>163020</v>
      </c>
      <c r="O280" s="34">
        <f t="shared" si="54"/>
        <v>139740.69111817365</v>
      </c>
      <c r="P280" s="60">
        <f t="shared" si="59"/>
        <v>7564178.5255010957</v>
      </c>
      <c r="Q280" s="60">
        <f t="shared" si="60"/>
        <v>5410207.1806247197</v>
      </c>
      <c r="R280" s="60">
        <f t="shared" si="61"/>
        <v>2014230.6537582022</v>
      </c>
      <c r="S280" s="60">
        <f t="shared" si="62"/>
        <v>0</v>
      </c>
    </row>
    <row r="281" spans="1:19" ht="14.45" customHeight="1">
      <c r="A281" s="48">
        <v>381632</v>
      </c>
      <c r="B281" s="47" t="s">
        <v>303</v>
      </c>
      <c r="C281" s="24" t="s">
        <v>299</v>
      </c>
      <c r="D281" s="85" t="s">
        <v>495</v>
      </c>
      <c r="E281" s="34">
        <f>VLOOKUP($A281,'CAF BLS Adjustment'!$B:$H,7,FALSE)</f>
        <v>11990020</v>
      </c>
      <c r="F281" s="5">
        <f>SUMIFS('HCLS Adjustment'!$F:$F,'HCLS Adjustment'!$B:$B,Main!$A281)</f>
        <v>3083196</v>
      </c>
      <c r="G281" s="29">
        <f>VLOOKUP(A281,'SVS Adjustment'!$B$3:$E$451,4,FALSE)</f>
        <v>409668</v>
      </c>
      <c r="H281" s="29">
        <f t="shared" si="55"/>
        <v>15482884</v>
      </c>
      <c r="I281" s="87">
        <f>'Demand Calcs'!$B$11</f>
        <v>0.85719967561141985</v>
      </c>
      <c r="J281" s="29">
        <f t="shared" si="56"/>
        <v>13271923.142329242</v>
      </c>
      <c r="K281" s="68">
        <f>IFERROR(VLOOKUP($A281,'NECA 5 year Projections'!$A:$C,3,FALSE),0)</f>
        <v>9947539.7436372992</v>
      </c>
      <c r="L281" s="68">
        <f t="shared" si="57"/>
        <v>9947539.7436372992</v>
      </c>
      <c r="M281" s="29">
        <f t="shared" si="58"/>
        <v>13271923.142329242</v>
      </c>
      <c r="N281" s="29">
        <f>VLOOKUP($A281,'CAF BLS Adjustment'!$B280:$I837,8,FALSE)</f>
        <v>335796</v>
      </c>
      <c r="O281" s="34">
        <f t="shared" si="54"/>
        <v>287844.22227161232</v>
      </c>
      <c r="P281" s="60">
        <f t="shared" si="59"/>
        <v>13559767.364600854</v>
      </c>
      <c r="Q281" s="60">
        <f t="shared" si="60"/>
        <v>10277841.254574437</v>
      </c>
      <c r="R281" s="60">
        <f t="shared" si="61"/>
        <v>2642914.6110464269</v>
      </c>
      <c r="S281" s="60">
        <f t="shared" si="62"/>
        <v>351167.27670837916</v>
      </c>
    </row>
    <row r="282" spans="1:19" ht="14.45" customHeight="1">
      <c r="A282" s="48">
        <v>381637</v>
      </c>
      <c r="B282" s="47" t="s">
        <v>304</v>
      </c>
      <c r="C282" s="24" t="s">
        <v>299</v>
      </c>
      <c r="D282" s="85" t="s">
        <v>495</v>
      </c>
      <c r="E282" s="34">
        <f>VLOOKUP($A282,'CAF BLS Adjustment'!$B:$H,7,FALSE)</f>
        <v>8710345</v>
      </c>
      <c r="F282" s="5">
        <f>SUMIFS('HCLS Adjustment'!$F:$F,'HCLS Adjustment'!$B:$B,Main!$A282)</f>
        <v>3101880</v>
      </c>
      <c r="G282" s="29">
        <f>VLOOKUP(A282,'SVS Adjustment'!$B$3:$E$451,4,FALSE)</f>
        <v>0</v>
      </c>
      <c r="H282" s="29">
        <f t="shared" si="55"/>
        <v>11812225</v>
      </c>
      <c r="I282" s="87">
        <f>'Demand Calcs'!$B$11</f>
        <v>0.85719967561141985</v>
      </c>
      <c r="J282" s="29">
        <f t="shared" si="56"/>
        <v>10125435.438249104</v>
      </c>
      <c r="K282" s="68">
        <f>IFERROR(VLOOKUP($A282,'NECA 5 year Projections'!$A:$C,3,FALSE),0)</f>
        <v>4506985.1252113497</v>
      </c>
      <c r="L282" s="68">
        <f t="shared" si="57"/>
        <v>4506985.1252113497</v>
      </c>
      <c r="M282" s="29">
        <f t="shared" si="58"/>
        <v>10125435.438249104</v>
      </c>
      <c r="N282" s="29">
        <f>VLOOKUP($A282,'CAF BLS Adjustment'!$B281:$I839,8,FALSE)</f>
        <v>-470232</v>
      </c>
      <c r="O282" s="34">
        <f t="shared" si="54"/>
        <v>-470232</v>
      </c>
      <c r="P282" s="60">
        <f t="shared" si="59"/>
        <v>9655203.4382491037</v>
      </c>
      <c r="Q282" s="60">
        <f t="shared" si="60"/>
        <v>7466504.9084635526</v>
      </c>
      <c r="R282" s="60">
        <f t="shared" si="61"/>
        <v>2658930.5297855511</v>
      </c>
      <c r="S282" s="60">
        <f t="shared" si="62"/>
        <v>0</v>
      </c>
    </row>
    <row r="283" spans="1:19" ht="14.45" customHeight="1">
      <c r="A283" s="48">
        <v>381638</v>
      </c>
      <c r="B283" s="47" t="s">
        <v>305</v>
      </c>
      <c r="C283" s="24" t="s">
        <v>299</v>
      </c>
      <c r="D283" s="85" t="s">
        <v>495</v>
      </c>
      <c r="E283" s="34">
        <f>VLOOKUP($A283,'CAF BLS Adjustment'!$B:$H,7,FALSE)</f>
        <v>615133</v>
      </c>
      <c r="F283" s="5">
        <f>SUMIFS('HCLS Adjustment'!$F:$F,'HCLS Adjustment'!$B:$B,Main!$A283)</f>
        <v>136680</v>
      </c>
      <c r="G283" s="29">
        <f>VLOOKUP(A283,'SVS Adjustment'!$B$3:$E$451,4,FALSE)</f>
        <v>0</v>
      </c>
      <c r="H283" s="29">
        <f t="shared" si="55"/>
        <v>751813</v>
      </c>
      <c r="I283" s="87">
        <f>'Demand Calcs'!$B$11</f>
        <v>0.85719967561141985</v>
      </c>
      <c r="J283" s="29">
        <f t="shared" si="56"/>
        <v>644453.85972044838</v>
      </c>
      <c r="K283" s="68">
        <f>IFERROR(VLOOKUP($A283,'NECA 5 year Projections'!$A:$C,3,FALSE),0)</f>
        <v>352244.185339269</v>
      </c>
      <c r="L283" s="68">
        <f t="shared" si="57"/>
        <v>352244.185339269</v>
      </c>
      <c r="M283" s="29">
        <f t="shared" si="58"/>
        <v>644453.85972044838</v>
      </c>
      <c r="N283" s="29">
        <f>VLOOKUP($A283,'CAF BLS Adjustment'!$B281:$I840,8,FALSE)</f>
        <v>34116</v>
      </c>
      <c r="O283" s="34">
        <f t="shared" si="54"/>
        <v>29244.224133159201</v>
      </c>
      <c r="P283" s="60">
        <f t="shared" si="59"/>
        <v>673698.08385360753</v>
      </c>
      <c r="Q283" s="60">
        <f t="shared" si="60"/>
        <v>527291.80805787956</v>
      </c>
      <c r="R283" s="60">
        <f t="shared" si="61"/>
        <v>117162.05166256886</v>
      </c>
      <c r="S283" s="60">
        <f t="shared" si="62"/>
        <v>0</v>
      </c>
    </row>
    <row r="284" spans="1:19" ht="14.45" customHeight="1">
      <c r="A284" s="48">
        <v>383303</v>
      </c>
      <c r="B284" s="47" t="s">
        <v>306</v>
      </c>
      <c r="C284" s="24" t="s">
        <v>299</v>
      </c>
      <c r="D284" s="85" t="s">
        <v>495</v>
      </c>
      <c r="E284" s="34">
        <f>VLOOKUP($A284,'CAF BLS Adjustment'!$B:$H,7,FALSE)</f>
        <v>21093628</v>
      </c>
      <c r="F284" s="5">
        <f>SUMIFS('HCLS Adjustment'!$F:$F,'HCLS Adjustment'!$B:$B,Main!$A284)</f>
        <v>4650516</v>
      </c>
      <c r="G284" s="29">
        <f>VLOOKUP(A284,'SVS Adjustment'!$B$3:$E$451,4,FALSE)</f>
        <v>3468</v>
      </c>
      <c r="H284" s="29">
        <f t="shared" si="55"/>
        <v>25747612</v>
      </c>
      <c r="I284" s="87">
        <f>'Demand Calcs'!$B$11</f>
        <v>0.85719967561141985</v>
      </c>
      <c r="J284" s="29">
        <f t="shared" si="56"/>
        <v>22070844.654168703</v>
      </c>
      <c r="K284" s="68">
        <f>IFERROR(VLOOKUP($A284,'NECA 5 year Projections'!$A:$C,3,FALSE),0)</f>
        <v>11622538.4151589</v>
      </c>
      <c r="L284" s="68">
        <f t="shared" si="57"/>
        <v>11622538.4151589</v>
      </c>
      <c r="M284" s="29">
        <f t="shared" si="58"/>
        <v>22070844.654168703</v>
      </c>
      <c r="N284" s="29">
        <f>VLOOKUP($A284,'CAF BLS Adjustment'!$B283:$I842,8,FALSE)</f>
        <v>477006</v>
      </c>
      <c r="O284" s="34">
        <f t="shared" si="54"/>
        <v>408889.38846470095</v>
      </c>
      <c r="P284" s="60">
        <f t="shared" si="59"/>
        <v>22479734.042633403</v>
      </c>
      <c r="Q284" s="60">
        <f t="shared" si="60"/>
        <v>18081451.079067964</v>
      </c>
      <c r="R284" s="60">
        <f t="shared" si="61"/>
        <v>3986420.8066257183</v>
      </c>
      <c r="S284" s="60">
        <f t="shared" si="62"/>
        <v>2972.7684750204044</v>
      </c>
    </row>
    <row r="285" spans="1:19" ht="14.45" customHeight="1">
      <c r="A285" s="48">
        <v>391647</v>
      </c>
      <c r="B285" s="47" t="s">
        <v>308</v>
      </c>
      <c r="C285" s="24" t="s">
        <v>307</v>
      </c>
      <c r="D285" s="85" t="s">
        <v>495</v>
      </c>
      <c r="E285" s="34">
        <f>VLOOKUP($A285,'CAF BLS Adjustment'!$B:$H,7,FALSE)</f>
        <v>2126304</v>
      </c>
      <c r="F285" s="5">
        <f>SUMIFS('HCLS Adjustment'!$F:$F,'HCLS Adjustment'!$B:$B,Main!$A285)</f>
        <v>1523088</v>
      </c>
      <c r="G285" s="29">
        <f>VLOOKUP(A285,'SVS Adjustment'!$B$3:$E$451,4,FALSE)</f>
        <v>0</v>
      </c>
      <c r="H285" s="29">
        <f t="shared" si="55"/>
        <v>3649392</v>
      </c>
      <c r="I285" s="87">
        <f>'Demand Calcs'!$B$11</f>
        <v>0.85719967561141985</v>
      </c>
      <c r="J285" s="29">
        <f t="shared" si="56"/>
        <v>3128257.6385789108</v>
      </c>
      <c r="K285" s="68">
        <f>IFERROR(VLOOKUP($A285,'NECA 5 year Projections'!$A:$C,3,FALSE),0)</f>
        <v>1988129.43046996</v>
      </c>
      <c r="L285" s="68">
        <f t="shared" si="57"/>
        <v>1988129.43046996</v>
      </c>
      <c r="M285" s="29">
        <f t="shared" si="58"/>
        <v>3128257.6385789108</v>
      </c>
      <c r="N285" s="29">
        <f>VLOOKUP($A285,'CAF BLS Adjustment'!$B284:$I846,8,FALSE)</f>
        <v>185130</v>
      </c>
      <c r="O285" s="34">
        <f t="shared" si="54"/>
        <v>158693.37594594216</v>
      </c>
      <c r="P285" s="60">
        <f t="shared" si="59"/>
        <v>3286951.0145248529</v>
      </c>
      <c r="Q285" s="60">
        <f t="shared" si="60"/>
        <v>1822667.0990512646</v>
      </c>
      <c r="R285" s="60">
        <f t="shared" si="61"/>
        <v>1305590.5395276463</v>
      </c>
      <c r="S285" s="60">
        <f t="shared" si="62"/>
        <v>0</v>
      </c>
    </row>
    <row r="286" spans="1:19" ht="14.45" customHeight="1">
      <c r="A286" s="48">
        <v>391649</v>
      </c>
      <c r="B286" s="47" t="s">
        <v>309</v>
      </c>
      <c r="C286" s="24" t="s">
        <v>307</v>
      </c>
      <c r="D286" s="85" t="s">
        <v>495</v>
      </c>
      <c r="E286" s="34">
        <f>VLOOKUP($A286,'CAF BLS Adjustment'!$B:$H,7,FALSE)</f>
        <v>729258</v>
      </c>
      <c r="F286" s="5">
        <f>SUMIFS('HCLS Adjustment'!$F:$F,'HCLS Adjustment'!$B:$B,Main!$A286)</f>
        <v>59520</v>
      </c>
      <c r="G286" s="29">
        <f>VLOOKUP(A286,'SVS Adjustment'!$B$3:$E$451,4,FALSE)</f>
        <v>0</v>
      </c>
      <c r="H286" s="29">
        <f t="shared" si="55"/>
        <v>788778</v>
      </c>
      <c r="I286" s="87">
        <f>'Demand Calcs'!$B$11</f>
        <v>0.85719967561141985</v>
      </c>
      <c r="J286" s="29">
        <f t="shared" si="56"/>
        <v>676140.24572942453</v>
      </c>
      <c r="K286" s="68">
        <f>IFERROR(VLOOKUP($A286,'NECA 5 year Projections'!$A:$C,3,FALSE),0)</f>
        <v>320606.99420537398</v>
      </c>
      <c r="L286" s="68">
        <f t="shared" si="57"/>
        <v>320606.99420537398</v>
      </c>
      <c r="M286" s="29">
        <f t="shared" si="58"/>
        <v>676140.24572942453</v>
      </c>
      <c r="N286" s="29">
        <f>VLOOKUP($A286,'CAF BLS Adjustment'!$B284:$I847,8,FALSE)</f>
        <v>25176</v>
      </c>
      <c r="O286" s="34">
        <f t="shared" si="54"/>
        <v>21580.859033193105</v>
      </c>
      <c r="P286" s="60">
        <f t="shared" si="59"/>
        <v>697721.10476261762</v>
      </c>
      <c r="Q286" s="60">
        <f t="shared" si="60"/>
        <v>625119.72103703278</v>
      </c>
      <c r="R286" s="60">
        <f t="shared" si="61"/>
        <v>51020.524692391715</v>
      </c>
      <c r="S286" s="60">
        <f t="shared" si="62"/>
        <v>0</v>
      </c>
    </row>
    <row r="287" spans="1:19" ht="14.45" customHeight="1">
      <c r="A287" s="48">
        <v>391650</v>
      </c>
      <c r="B287" s="47" t="s">
        <v>310</v>
      </c>
      <c r="C287" s="24" t="s">
        <v>307</v>
      </c>
      <c r="D287" s="85" t="s">
        <v>495</v>
      </c>
      <c r="E287" s="34">
        <f>VLOOKUP($A287,'CAF BLS Adjustment'!$B:$H,7,FALSE)</f>
        <v>1907407</v>
      </c>
      <c r="F287" s="5">
        <f>SUMIFS('HCLS Adjustment'!$F:$F,'HCLS Adjustment'!$B:$B,Main!$A287)</f>
        <v>0</v>
      </c>
      <c r="G287" s="29">
        <f>VLOOKUP(A287,'SVS Adjustment'!$B$3:$E$451,4,FALSE)</f>
        <v>0</v>
      </c>
      <c r="H287" s="29">
        <f t="shared" si="55"/>
        <v>1907407</v>
      </c>
      <c r="I287" s="87">
        <f>'Demand Calcs'!$B$11</f>
        <v>0.85719967561141985</v>
      </c>
      <c r="J287" s="29">
        <f t="shared" si="56"/>
        <v>1635028.6616589515</v>
      </c>
      <c r="K287" s="68">
        <f>IFERROR(VLOOKUP($A287,'NECA 5 year Projections'!$A:$C,3,FALSE),0)</f>
        <v>1333991.8292158099</v>
      </c>
      <c r="L287" s="68">
        <f t="shared" si="57"/>
        <v>1333991.8292158099</v>
      </c>
      <c r="M287" s="29">
        <f t="shared" si="58"/>
        <v>1635028.6616589515</v>
      </c>
      <c r="N287" s="29">
        <f>VLOOKUP($A287,'CAF BLS Adjustment'!$B285:$I848,8,FALSE)</f>
        <v>4914</v>
      </c>
      <c r="O287" s="34">
        <f t="shared" si="54"/>
        <v>4212.2792059545172</v>
      </c>
      <c r="P287" s="60">
        <f t="shared" si="59"/>
        <v>1639240.9408649062</v>
      </c>
      <c r="Q287" s="60">
        <f t="shared" si="60"/>
        <v>1635028.6616589515</v>
      </c>
      <c r="R287" s="60">
        <f t="shared" si="61"/>
        <v>0</v>
      </c>
      <c r="S287" s="60">
        <f t="shared" si="62"/>
        <v>0</v>
      </c>
    </row>
    <row r="288" spans="1:19" ht="14.45" customHeight="1">
      <c r="A288" s="48">
        <v>391653</v>
      </c>
      <c r="B288" s="47" t="s">
        <v>311</v>
      </c>
      <c r="C288" s="24" t="s">
        <v>307</v>
      </c>
      <c r="D288" s="85" t="s">
        <v>495</v>
      </c>
      <c r="E288" s="34">
        <f>VLOOKUP($A288,'CAF BLS Adjustment'!$B:$H,7,FALSE)</f>
        <v>174316</v>
      </c>
      <c r="F288" s="5">
        <f>SUMIFS('HCLS Adjustment'!$F:$F,'HCLS Adjustment'!$B:$B,Main!$A288)</f>
        <v>60588</v>
      </c>
      <c r="G288" s="29">
        <f>VLOOKUP(A288,'SVS Adjustment'!$B$3:$E$451,4,FALSE)</f>
        <v>0</v>
      </c>
      <c r="H288" s="29">
        <f t="shared" si="55"/>
        <v>234904</v>
      </c>
      <c r="I288" s="87">
        <f>'Demand Calcs'!$B$11</f>
        <v>0.85719967561141985</v>
      </c>
      <c r="J288" s="29">
        <f t="shared" si="56"/>
        <v>201359.63259982498</v>
      </c>
      <c r="K288" s="68">
        <f>IFERROR(VLOOKUP($A288,'NECA 5 year Projections'!$A:$C,3,FALSE),0)</f>
        <v>119710.539447673</v>
      </c>
      <c r="L288" s="68">
        <f t="shared" si="57"/>
        <v>119710.539447673</v>
      </c>
      <c r="M288" s="29">
        <f t="shared" si="58"/>
        <v>201359.63259982498</v>
      </c>
      <c r="N288" s="29">
        <f>VLOOKUP($A288,'CAF BLS Adjustment'!$B286:$I849,8,FALSE)</f>
        <v>-10356</v>
      </c>
      <c r="O288" s="34">
        <f t="shared" si="54"/>
        <v>-10356</v>
      </c>
      <c r="P288" s="60">
        <f t="shared" si="59"/>
        <v>191003.63259982498</v>
      </c>
      <c r="Q288" s="60">
        <f t="shared" si="60"/>
        <v>149423.61865388029</v>
      </c>
      <c r="R288" s="60">
        <f t="shared" si="61"/>
        <v>51936.013945944709</v>
      </c>
      <c r="S288" s="60">
        <f t="shared" si="62"/>
        <v>0</v>
      </c>
    </row>
    <row r="289" spans="1:19" ht="14.45" customHeight="1">
      <c r="A289" s="48">
        <v>391666</v>
      </c>
      <c r="B289" s="47" t="s">
        <v>312</v>
      </c>
      <c r="C289" s="24" t="s">
        <v>307</v>
      </c>
      <c r="D289" s="85" t="s">
        <v>495</v>
      </c>
      <c r="E289" s="34">
        <f>VLOOKUP($A289,'CAF BLS Adjustment'!$B:$H,7,FALSE)</f>
        <v>343594</v>
      </c>
      <c r="F289" s="5">
        <f>SUMIFS('HCLS Adjustment'!$F:$F,'HCLS Adjustment'!$B:$B,Main!$A289)</f>
        <v>134616</v>
      </c>
      <c r="G289" s="29">
        <f>VLOOKUP(A289,'SVS Adjustment'!$B$3:$E$451,4,FALSE)</f>
        <v>0</v>
      </c>
      <c r="H289" s="29">
        <f t="shared" si="55"/>
        <v>478210</v>
      </c>
      <c r="I289" s="87">
        <f>'Demand Calcs'!$B$11</f>
        <v>0.85719967561141985</v>
      </c>
      <c r="J289" s="29">
        <f t="shared" si="56"/>
        <v>409921.4568741371</v>
      </c>
      <c r="K289" s="68">
        <f>IFERROR(VLOOKUP($A289,'NECA 5 year Projections'!$A:$C,3,FALSE),0)</f>
        <v>225717.44621132899</v>
      </c>
      <c r="L289" s="68">
        <f t="shared" si="57"/>
        <v>225717.44621132899</v>
      </c>
      <c r="M289" s="29">
        <f t="shared" si="58"/>
        <v>409921.4568741371</v>
      </c>
      <c r="N289" s="29">
        <f>VLOOKUP($A289,'CAF BLS Adjustment'!$B288:$I853,8,FALSE)</f>
        <v>75354</v>
      </c>
      <c r="O289" s="34">
        <f t="shared" si="54"/>
        <v>64593.42435602293</v>
      </c>
      <c r="P289" s="60">
        <f t="shared" si="59"/>
        <v>474514.88123016001</v>
      </c>
      <c r="Q289" s="60">
        <f t="shared" si="60"/>
        <v>294528.66534203023</v>
      </c>
      <c r="R289" s="60">
        <f t="shared" si="61"/>
        <v>115392.7915321069</v>
      </c>
      <c r="S289" s="60">
        <f t="shared" si="62"/>
        <v>0</v>
      </c>
    </row>
    <row r="290" spans="1:19" ht="14.45" customHeight="1">
      <c r="A290" s="48">
        <v>391668</v>
      </c>
      <c r="B290" s="47" t="s">
        <v>313</v>
      </c>
      <c r="C290" s="24" t="s">
        <v>307</v>
      </c>
      <c r="D290" s="85" t="s">
        <v>495</v>
      </c>
      <c r="E290" s="34">
        <f>VLOOKUP($A290,'CAF BLS Adjustment'!$B:$H,7,FALSE)</f>
        <v>1460824</v>
      </c>
      <c r="F290" s="5">
        <f>SUMIFS('HCLS Adjustment'!$F:$F,'HCLS Adjustment'!$B:$B,Main!$A290)</f>
        <v>482676</v>
      </c>
      <c r="G290" s="29">
        <f>VLOOKUP(A290,'SVS Adjustment'!$B$3:$E$451,4,FALSE)</f>
        <v>0</v>
      </c>
      <c r="H290" s="29">
        <f t="shared" si="55"/>
        <v>1943500</v>
      </c>
      <c r="I290" s="87">
        <f>'Demand Calcs'!$B$11</f>
        <v>0.85719967561141985</v>
      </c>
      <c r="J290" s="29">
        <f t="shared" si="56"/>
        <v>1665967.5695507945</v>
      </c>
      <c r="K290" s="68">
        <f>IFERROR(VLOOKUP($A290,'NECA 5 year Projections'!$A:$C,3,FALSE),0)</f>
        <v>737277.20932844502</v>
      </c>
      <c r="L290" s="68">
        <f t="shared" si="57"/>
        <v>737277.20932844502</v>
      </c>
      <c r="M290" s="29">
        <f t="shared" si="58"/>
        <v>1665967.5695507945</v>
      </c>
      <c r="N290" s="29">
        <f>VLOOKUP($A290,'CAF BLS Adjustment'!$B289:$I855,8,FALSE)</f>
        <v>-81000</v>
      </c>
      <c r="O290" s="34">
        <f t="shared" si="54"/>
        <v>-81000</v>
      </c>
      <c r="P290" s="60">
        <f t="shared" si="59"/>
        <v>1584967.5695507945</v>
      </c>
      <c r="Q290" s="60">
        <f t="shared" si="60"/>
        <v>1252217.8589253768</v>
      </c>
      <c r="R290" s="60">
        <f t="shared" si="61"/>
        <v>413749.71062541771</v>
      </c>
      <c r="S290" s="60">
        <f t="shared" si="62"/>
        <v>0</v>
      </c>
    </row>
    <row r="291" spans="1:19" ht="14.45" customHeight="1">
      <c r="A291" s="48">
        <v>391671</v>
      </c>
      <c r="B291" s="47" t="s">
        <v>314</v>
      </c>
      <c r="C291" s="24" t="s">
        <v>307</v>
      </c>
      <c r="D291" s="85" t="s">
        <v>495</v>
      </c>
      <c r="E291" s="34">
        <f>VLOOKUP($A291,'CAF BLS Adjustment'!$B:$H,7,FALSE)</f>
        <v>1003412</v>
      </c>
      <c r="F291" s="5">
        <f>SUMIFS('HCLS Adjustment'!$F:$F,'HCLS Adjustment'!$B:$B,Main!$A291)</f>
        <v>277464</v>
      </c>
      <c r="G291" s="29">
        <f>VLOOKUP(A291,'SVS Adjustment'!$B$3:$E$451,4,FALSE)</f>
        <v>0</v>
      </c>
      <c r="H291" s="29">
        <f t="shared" si="55"/>
        <v>1280876</v>
      </c>
      <c r="I291" s="87">
        <f>'Demand Calcs'!$B$11</f>
        <v>0.85719967561141985</v>
      </c>
      <c r="J291" s="29">
        <f t="shared" si="56"/>
        <v>1097966.491698453</v>
      </c>
      <c r="K291" s="68">
        <f>IFERROR(VLOOKUP($A291,'NECA 5 year Projections'!$A:$C,3,FALSE),0)</f>
        <v>366705.54996221798</v>
      </c>
      <c r="L291" s="68">
        <f t="shared" si="57"/>
        <v>366705.54996221798</v>
      </c>
      <c r="M291" s="29">
        <f t="shared" si="58"/>
        <v>1097966.491698453</v>
      </c>
      <c r="N291" s="29">
        <f>VLOOKUP($A291,'CAF BLS Adjustment'!$B290:$I858,8,FALSE)</f>
        <v>54042</v>
      </c>
      <c r="O291" s="34">
        <f t="shared" si="54"/>
        <v>46324.784869392352</v>
      </c>
      <c r="P291" s="60">
        <f t="shared" si="59"/>
        <v>1144291.2765678454</v>
      </c>
      <c r="Q291" s="60">
        <f t="shared" si="60"/>
        <v>860124.44090460602</v>
      </c>
      <c r="R291" s="60">
        <f t="shared" si="61"/>
        <v>237842.05079384701</v>
      </c>
      <c r="S291" s="60">
        <f t="shared" si="62"/>
        <v>0</v>
      </c>
    </row>
    <row r="292" spans="1:19" ht="14.45" customHeight="1">
      <c r="A292" s="48">
        <v>391674</v>
      </c>
      <c r="B292" s="47" t="s">
        <v>315</v>
      </c>
      <c r="C292" s="24" t="s">
        <v>307</v>
      </c>
      <c r="D292" s="85" t="s">
        <v>495</v>
      </c>
      <c r="E292" s="34">
        <f>VLOOKUP($A292,'CAF BLS Adjustment'!$B:$H,7,FALSE)</f>
        <v>3278353</v>
      </c>
      <c r="F292" s="5">
        <f>SUMIFS('HCLS Adjustment'!$F:$F,'HCLS Adjustment'!$B:$B,Main!$A292)</f>
        <v>537636</v>
      </c>
      <c r="G292" s="29">
        <f>VLOOKUP(A292,'SVS Adjustment'!$B$3:$E$451,4,FALSE)</f>
        <v>0</v>
      </c>
      <c r="H292" s="29">
        <f t="shared" si="55"/>
        <v>3815989</v>
      </c>
      <c r="I292" s="87">
        <f>'Demand Calcs'!$B$11</f>
        <v>0.85719967561141985</v>
      </c>
      <c r="J292" s="29">
        <f t="shared" si="56"/>
        <v>3271064.5329367463</v>
      </c>
      <c r="K292" s="68">
        <f>IFERROR(VLOOKUP($A292,'NECA 5 year Projections'!$A:$C,3,FALSE),0)</f>
        <v>780763.518556603</v>
      </c>
      <c r="L292" s="68">
        <f t="shared" si="57"/>
        <v>780763.518556603</v>
      </c>
      <c r="M292" s="29">
        <f t="shared" si="58"/>
        <v>3271064.5329367463</v>
      </c>
      <c r="N292" s="29">
        <f>VLOOKUP($A292,'CAF BLS Adjustment'!$B290:$I859,8,FALSE)</f>
        <v>161334</v>
      </c>
      <c r="O292" s="34">
        <f t="shared" si="54"/>
        <v>138295.45246509282</v>
      </c>
      <c r="P292" s="60">
        <f t="shared" si="59"/>
        <v>3409359.985401839</v>
      </c>
      <c r="Q292" s="60">
        <f t="shared" si="60"/>
        <v>2810203.128139725</v>
      </c>
      <c r="R292" s="60">
        <f t="shared" si="61"/>
        <v>460861.4047970213</v>
      </c>
      <c r="S292" s="60">
        <f t="shared" si="62"/>
        <v>0</v>
      </c>
    </row>
    <row r="293" spans="1:19" ht="14.45" customHeight="1">
      <c r="A293" s="48">
        <v>391676</v>
      </c>
      <c r="B293" s="47" t="s">
        <v>316</v>
      </c>
      <c r="C293" s="24" t="s">
        <v>307</v>
      </c>
      <c r="D293" s="85" t="s">
        <v>495</v>
      </c>
      <c r="E293" s="34">
        <f>VLOOKUP($A293,'CAF BLS Adjustment'!$B:$H,7,FALSE)</f>
        <v>6230252</v>
      </c>
      <c r="F293" s="5">
        <f>SUMIFS('HCLS Adjustment'!$F:$F,'HCLS Adjustment'!$B:$B,Main!$A293)</f>
        <v>883164</v>
      </c>
      <c r="G293" s="29">
        <f>VLOOKUP(A293,'SVS Adjustment'!$B$3:$E$451,4,FALSE)</f>
        <v>0</v>
      </c>
      <c r="H293" s="29">
        <f t="shared" si="55"/>
        <v>7113416</v>
      </c>
      <c r="I293" s="87">
        <f>'Demand Calcs'!$B$11</f>
        <v>0.85719967561141985</v>
      </c>
      <c r="J293" s="29">
        <f t="shared" si="56"/>
        <v>6097617.8876890838</v>
      </c>
      <c r="K293" s="68">
        <f>IFERROR(VLOOKUP($A293,'NECA 5 year Projections'!$A:$C,3,FALSE),0)</f>
        <v>1509318.2894633401</v>
      </c>
      <c r="L293" s="68">
        <f t="shared" si="57"/>
        <v>1509318.2894633401</v>
      </c>
      <c r="M293" s="29">
        <f t="shared" si="58"/>
        <v>6097617.8876890838</v>
      </c>
      <c r="N293" s="29">
        <f>VLOOKUP($A293,'CAF BLS Adjustment'!$B291:$I860,8,FALSE)</f>
        <v>103530</v>
      </c>
      <c r="O293" s="34">
        <f t="shared" si="54"/>
        <v>88745.882416050299</v>
      </c>
      <c r="P293" s="60">
        <f t="shared" si="59"/>
        <v>6186363.7701051338</v>
      </c>
      <c r="Q293" s="60">
        <f t="shared" si="60"/>
        <v>5340569.9933773996</v>
      </c>
      <c r="R293" s="60">
        <f t="shared" si="61"/>
        <v>757047.89431168395</v>
      </c>
      <c r="S293" s="60">
        <f t="shared" si="62"/>
        <v>0</v>
      </c>
    </row>
    <row r="294" spans="1:19" ht="14.45" customHeight="1">
      <c r="A294" s="48">
        <v>391685</v>
      </c>
      <c r="B294" s="47" t="s">
        <v>317</v>
      </c>
      <c r="C294" s="24" t="s">
        <v>307</v>
      </c>
      <c r="D294" s="85" t="s">
        <v>495</v>
      </c>
      <c r="E294" s="34">
        <f>VLOOKUP($A294,'CAF BLS Adjustment'!$B:$H,7,FALSE)</f>
        <v>3435719</v>
      </c>
      <c r="F294" s="5">
        <f>SUMIFS('HCLS Adjustment'!$F:$F,'HCLS Adjustment'!$B:$B,Main!$A294)</f>
        <v>313620</v>
      </c>
      <c r="G294" s="29">
        <f>VLOOKUP(A294,'SVS Adjustment'!$B$3:$E$451,4,FALSE)</f>
        <v>0</v>
      </c>
      <c r="H294" s="29">
        <f t="shared" si="55"/>
        <v>3749339</v>
      </c>
      <c r="I294" s="87">
        <f>'Demand Calcs'!$B$11</f>
        <v>0.85719967561141985</v>
      </c>
      <c r="J294" s="29">
        <f t="shared" si="56"/>
        <v>3213932.1745572453</v>
      </c>
      <c r="K294" s="68">
        <f>IFERROR(VLOOKUP($A294,'NECA 5 year Projections'!$A:$C,3,FALSE),0)</f>
        <v>1920935.0580889101</v>
      </c>
      <c r="L294" s="68">
        <f t="shared" si="57"/>
        <v>1920935.0580889101</v>
      </c>
      <c r="M294" s="29">
        <f t="shared" si="58"/>
        <v>3213932.1745572453</v>
      </c>
      <c r="N294" s="29">
        <f>VLOOKUP($A294,'CAF BLS Adjustment'!$B293:$I866,8,FALSE)</f>
        <v>-159726</v>
      </c>
      <c r="O294" s="34">
        <f t="shared" si="54"/>
        <v>-159726</v>
      </c>
      <c r="P294" s="60">
        <f t="shared" si="59"/>
        <v>3054206.1745572453</v>
      </c>
      <c r="Q294" s="60">
        <f t="shared" si="60"/>
        <v>2945097.2122919918</v>
      </c>
      <c r="R294" s="60">
        <f t="shared" si="61"/>
        <v>268834.96226525353</v>
      </c>
      <c r="S294" s="60">
        <f t="shared" si="62"/>
        <v>0</v>
      </c>
    </row>
    <row r="295" spans="1:19" ht="14.45" customHeight="1">
      <c r="A295" s="48">
        <v>401697</v>
      </c>
      <c r="B295" s="47" t="s">
        <v>319</v>
      </c>
      <c r="C295" s="24" t="s">
        <v>318</v>
      </c>
      <c r="D295" s="85" t="s">
        <v>495</v>
      </c>
      <c r="E295" s="34">
        <f>VLOOKUP($A295,'CAF BLS Adjustment'!$B:$H,7,FALSE)</f>
        <v>1570494</v>
      </c>
      <c r="F295" s="5">
        <f>SUMIFS('HCLS Adjustment'!$F:$F,'HCLS Adjustment'!$B:$B,Main!$A295)</f>
        <v>2260848</v>
      </c>
      <c r="G295" s="29">
        <f>VLOOKUP(A295,'SVS Adjustment'!$B$3:$E$451,4,FALSE)</f>
        <v>0</v>
      </c>
      <c r="H295" s="29">
        <f t="shared" si="55"/>
        <v>3831342</v>
      </c>
      <c r="I295" s="87">
        <f>'Demand Calcs'!$B$11</f>
        <v>0.85719967561141985</v>
      </c>
      <c r="J295" s="29">
        <f t="shared" si="56"/>
        <v>3284225.1195564084</v>
      </c>
      <c r="K295" s="68">
        <f>IFERROR(VLOOKUP($A295,'NECA 5 year Projections'!$A:$C,3,FALSE),0)</f>
        <v>1106161.7576049</v>
      </c>
      <c r="L295" s="68">
        <f t="shared" si="57"/>
        <v>1106161.7576049</v>
      </c>
      <c r="M295" s="29">
        <f t="shared" si="58"/>
        <v>3284225.1195564084</v>
      </c>
      <c r="N295" s="29">
        <f>VLOOKUP($A295,'CAF BLS Adjustment'!$B294:$I870,8,FALSE)</f>
        <v>109932</v>
      </c>
      <c r="O295" s="34">
        <f t="shared" si="54"/>
        <v>94233.674739314607</v>
      </c>
      <c r="P295" s="60">
        <f t="shared" si="59"/>
        <v>3378458.7942957231</v>
      </c>
      <c r="Q295" s="60">
        <f t="shared" si="60"/>
        <v>1346226.9473496811</v>
      </c>
      <c r="R295" s="60">
        <f t="shared" si="61"/>
        <v>1937998.1722067273</v>
      </c>
      <c r="S295" s="60">
        <f t="shared" si="62"/>
        <v>0</v>
      </c>
    </row>
    <row r="296" spans="1:19" ht="14.45" customHeight="1">
      <c r="A296" s="48">
        <v>401698</v>
      </c>
      <c r="B296" s="47" t="s">
        <v>320</v>
      </c>
      <c r="C296" s="24" t="s">
        <v>318</v>
      </c>
      <c r="D296" s="85" t="s">
        <v>495</v>
      </c>
      <c r="E296" s="34">
        <f>VLOOKUP($A296,'CAF BLS Adjustment'!$B:$H,7,FALSE)</f>
        <v>141399</v>
      </c>
      <c r="F296" s="5">
        <f>SUMIFS('HCLS Adjustment'!$F:$F,'HCLS Adjustment'!$B:$B,Main!$A296)</f>
        <v>0</v>
      </c>
      <c r="G296" s="29">
        <f>VLOOKUP(A296,'SVS Adjustment'!$B$3:$E$451,4,FALSE)</f>
        <v>0</v>
      </c>
      <c r="H296" s="29">
        <f t="shared" si="55"/>
        <v>141399</v>
      </c>
      <c r="I296" s="87">
        <f>'Demand Calcs'!$B$11</f>
        <v>0.85719967561141985</v>
      </c>
      <c r="J296" s="29">
        <f t="shared" si="56"/>
        <v>121207.17693177916</v>
      </c>
      <c r="K296" s="68">
        <f>IFERROR(VLOOKUP($A296,'NECA 5 year Projections'!$A:$C,3,FALSE),0)</f>
        <v>253547.08988859699</v>
      </c>
      <c r="L296" s="68">
        <f t="shared" si="57"/>
        <v>141399</v>
      </c>
      <c r="M296" s="29">
        <f t="shared" si="58"/>
        <v>141399</v>
      </c>
      <c r="N296" s="29">
        <f>VLOOKUP($A296,'CAF BLS Adjustment'!$B294:$I871,8,FALSE)</f>
        <v>-40476</v>
      </c>
      <c r="O296" s="34">
        <f t="shared" si="54"/>
        <v>-40476</v>
      </c>
      <c r="P296" s="60">
        <f t="shared" si="59"/>
        <v>100923</v>
      </c>
      <c r="Q296" s="60">
        <f t="shared" si="60"/>
        <v>141399</v>
      </c>
      <c r="R296" s="60">
        <f t="shared" si="61"/>
        <v>0</v>
      </c>
      <c r="S296" s="60">
        <f t="shared" si="62"/>
        <v>0</v>
      </c>
    </row>
    <row r="297" spans="1:19" ht="14.45" customHeight="1">
      <c r="A297" s="48">
        <v>401699</v>
      </c>
      <c r="B297" s="47" t="s">
        <v>321</v>
      </c>
      <c r="C297" s="24" t="s">
        <v>318</v>
      </c>
      <c r="D297" s="85" t="s">
        <v>495</v>
      </c>
      <c r="E297" s="34">
        <f>VLOOKUP($A297,'CAF BLS Adjustment'!$B:$H,7,FALSE)</f>
        <v>258069</v>
      </c>
      <c r="F297" s="5">
        <f>SUMIFS('HCLS Adjustment'!$F:$F,'HCLS Adjustment'!$B:$B,Main!$A297)</f>
        <v>252492</v>
      </c>
      <c r="G297" s="29">
        <f>VLOOKUP(A297,'SVS Adjustment'!$B$3:$E$451,4,FALSE)</f>
        <v>0</v>
      </c>
      <c r="H297" s="29">
        <f t="shared" si="55"/>
        <v>510561</v>
      </c>
      <c r="I297" s="87">
        <f>'Demand Calcs'!$B$11</f>
        <v>0.85719967561141985</v>
      </c>
      <c r="J297" s="29">
        <f t="shared" si="56"/>
        <v>437652.72357984213</v>
      </c>
      <c r="K297" s="68">
        <f>IFERROR(VLOOKUP($A297,'NECA 5 year Projections'!$A:$C,3,FALSE),0)</f>
        <v>180777.60912832801</v>
      </c>
      <c r="L297" s="68">
        <f t="shared" si="57"/>
        <v>180777.60912832801</v>
      </c>
      <c r="M297" s="29">
        <f t="shared" si="58"/>
        <v>437652.72357984213</v>
      </c>
      <c r="N297" s="29">
        <f>VLOOKUP($A297,'CAF BLS Adjustment'!$B295:$I872,8,FALSE)</f>
        <v>80022</v>
      </c>
      <c r="O297" s="34">
        <f t="shared" si="54"/>
        <v>68594.832441777035</v>
      </c>
      <c r="P297" s="60">
        <f t="shared" si="59"/>
        <v>506247.55602161918</v>
      </c>
      <c r="Q297" s="60">
        <f t="shared" si="60"/>
        <v>221216.66308536351</v>
      </c>
      <c r="R297" s="60">
        <f t="shared" si="61"/>
        <v>216436.06049447862</v>
      </c>
      <c r="S297" s="60">
        <f t="shared" si="62"/>
        <v>0</v>
      </c>
    </row>
    <row r="298" spans="1:19" ht="14.45" customHeight="1">
      <c r="A298" s="48">
        <v>401704</v>
      </c>
      <c r="B298" s="47" t="s">
        <v>322</v>
      </c>
      <c r="C298" s="24" t="s">
        <v>318</v>
      </c>
      <c r="D298" s="85" t="s">
        <v>495</v>
      </c>
      <c r="E298" s="34">
        <f>VLOOKUP($A298,'CAF BLS Adjustment'!$B:$H,7,FALSE)</f>
        <v>982322</v>
      </c>
      <c r="F298" s="5">
        <f>SUMIFS('HCLS Adjustment'!$F:$F,'HCLS Adjustment'!$B:$B,Main!$A298)</f>
        <v>254484</v>
      </c>
      <c r="G298" s="29">
        <f>VLOOKUP(A298,'SVS Adjustment'!$B$3:$E$451,4,FALSE)</f>
        <v>0</v>
      </c>
      <c r="H298" s="29">
        <f t="shared" si="55"/>
        <v>1236806</v>
      </c>
      <c r="I298" s="87">
        <f>'Demand Calcs'!$B$11</f>
        <v>0.85719967561141985</v>
      </c>
      <c r="J298" s="29">
        <f t="shared" si="56"/>
        <v>1060189.7019942577</v>
      </c>
      <c r="K298" s="68">
        <f>IFERROR(VLOOKUP($A298,'NECA 5 year Projections'!$A:$C,3,FALSE),0)</f>
        <v>722115.11366611696</v>
      </c>
      <c r="L298" s="68">
        <f t="shared" si="57"/>
        <v>722115.11366611696</v>
      </c>
      <c r="M298" s="29">
        <f t="shared" si="58"/>
        <v>1060189.7019942577</v>
      </c>
      <c r="N298" s="29">
        <f>VLOOKUP($A298,'CAF BLS Adjustment'!$B297:$I874,8,FALSE)</f>
        <v>26346</v>
      </c>
      <c r="O298" s="34">
        <f t="shared" si="54"/>
        <v>22583.782653658469</v>
      </c>
      <c r="P298" s="60">
        <f t="shared" si="59"/>
        <v>1082773.4846479162</v>
      </c>
      <c r="Q298" s="60">
        <f t="shared" si="60"/>
        <v>842046.09974596114</v>
      </c>
      <c r="R298" s="60">
        <f t="shared" si="61"/>
        <v>218143.60224829655</v>
      </c>
      <c r="S298" s="60">
        <f t="shared" si="62"/>
        <v>0</v>
      </c>
    </row>
    <row r="299" spans="1:19" ht="14.45" customHeight="1">
      <c r="A299" s="48">
        <v>401709</v>
      </c>
      <c r="B299" s="47" t="s">
        <v>323</v>
      </c>
      <c r="C299" s="24" t="s">
        <v>318</v>
      </c>
      <c r="D299" s="85" t="s">
        <v>495</v>
      </c>
      <c r="E299" s="34">
        <f>VLOOKUP($A299,'CAF BLS Adjustment'!$B:$H,7,FALSE)</f>
        <v>2234247</v>
      </c>
      <c r="F299" s="5">
        <f>SUMIFS('HCLS Adjustment'!$F:$F,'HCLS Adjustment'!$B:$B,Main!$A299)</f>
        <v>1264992</v>
      </c>
      <c r="G299" s="29">
        <f>VLOOKUP(A299,'SVS Adjustment'!$B$3:$E$451,4,FALSE)</f>
        <v>0</v>
      </c>
      <c r="H299" s="29">
        <f t="shared" si="55"/>
        <v>3499239</v>
      </c>
      <c r="I299" s="87">
        <f>'Demand Calcs'!$B$11</f>
        <v>0.85719967561141985</v>
      </c>
      <c r="J299" s="29">
        <f t="shared" si="56"/>
        <v>2999546.5356868291</v>
      </c>
      <c r="K299" s="68">
        <f>IFERROR(VLOOKUP($A299,'NECA 5 year Projections'!$A:$C,3,FALSE),0)</f>
        <v>1431739.6388731101</v>
      </c>
      <c r="L299" s="68">
        <f t="shared" si="57"/>
        <v>1431739.6388731101</v>
      </c>
      <c r="M299" s="29">
        <f t="shared" si="58"/>
        <v>2999546.5356868291</v>
      </c>
      <c r="N299" s="29">
        <f>VLOOKUP($A299,'CAF BLS Adjustment'!$B297:$I875,8,FALSE)</f>
        <v>245910</v>
      </c>
      <c r="O299" s="34">
        <f t="shared" si="54"/>
        <v>210793.97222960426</v>
      </c>
      <c r="P299" s="60">
        <f t="shared" si="59"/>
        <v>3210340.5079164333</v>
      </c>
      <c r="Q299" s="60">
        <f t="shared" si="60"/>
        <v>1915195.8036357879</v>
      </c>
      <c r="R299" s="60">
        <f t="shared" si="61"/>
        <v>1084350.7320510412</v>
      </c>
      <c r="S299" s="60">
        <f t="shared" si="62"/>
        <v>0</v>
      </c>
    </row>
    <row r="300" spans="1:19" ht="14.45" customHeight="1">
      <c r="A300" s="48">
        <v>401713</v>
      </c>
      <c r="B300" s="47" t="s">
        <v>324</v>
      </c>
      <c r="C300" s="24" t="s">
        <v>318</v>
      </c>
      <c r="D300" s="85" t="s">
        <v>495</v>
      </c>
      <c r="E300" s="34">
        <f>VLOOKUP($A300,'CAF BLS Adjustment'!$B:$H,7,FALSE)</f>
        <v>2819307</v>
      </c>
      <c r="F300" s="5">
        <f>SUMIFS('HCLS Adjustment'!$F:$F,'HCLS Adjustment'!$B:$B,Main!$A300)</f>
        <v>1744656</v>
      </c>
      <c r="G300" s="29">
        <f>VLOOKUP(A300,'SVS Adjustment'!$B$3:$E$451,4,FALSE)</f>
        <v>0</v>
      </c>
      <c r="H300" s="29">
        <f t="shared" si="55"/>
        <v>4563963</v>
      </c>
      <c r="I300" s="87">
        <f>'Demand Calcs'!$B$11</f>
        <v>0.85719967561141985</v>
      </c>
      <c r="J300" s="29">
        <f t="shared" si="56"/>
        <v>3912227.6031025224</v>
      </c>
      <c r="K300" s="68">
        <f>IFERROR(VLOOKUP($A300,'NECA 5 year Projections'!$A:$C,3,FALSE),0)</f>
        <v>2152268.6504054498</v>
      </c>
      <c r="L300" s="68">
        <f t="shared" si="57"/>
        <v>2152268.6504054498</v>
      </c>
      <c r="M300" s="29">
        <f t="shared" si="58"/>
        <v>3912227.6031025224</v>
      </c>
      <c r="N300" s="29">
        <f>VLOOKUP($A300,'CAF BLS Adjustment'!$B299:$I877,8,FALSE)</f>
        <v>-24990</v>
      </c>
      <c r="O300" s="34">
        <f t="shared" si="54"/>
        <v>-24990</v>
      </c>
      <c r="P300" s="60">
        <f t="shared" si="59"/>
        <v>3887237.6031025224</v>
      </c>
      <c r="Q300" s="60">
        <f t="shared" si="60"/>
        <v>2416709.0458490052</v>
      </c>
      <c r="R300" s="60">
        <f t="shared" si="61"/>
        <v>1495518.5572535174</v>
      </c>
      <c r="S300" s="60">
        <f t="shared" si="62"/>
        <v>0</v>
      </c>
    </row>
    <row r="301" spans="1:19" ht="14.45" customHeight="1">
      <c r="A301" s="48">
        <v>401718</v>
      </c>
      <c r="B301" s="47" t="s">
        <v>325</v>
      </c>
      <c r="C301" s="24" t="s">
        <v>318</v>
      </c>
      <c r="D301" s="85" t="s">
        <v>495</v>
      </c>
      <c r="E301" s="34">
        <f>VLOOKUP($A301,'CAF BLS Adjustment'!$B:$H,7,FALSE)</f>
        <v>3460501</v>
      </c>
      <c r="F301" s="5">
        <f>SUMIFS('HCLS Adjustment'!$F:$F,'HCLS Adjustment'!$B:$B,Main!$A301)</f>
        <v>1432608</v>
      </c>
      <c r="G301" s="29">
        <f>VLOOKUP(A301,'SVS Adjustment'!$B$3:$E$451,4,FALSE)</f>
        <v>0</v>
      </c>
      <c r="H301" s="29">
        <f t="shared" si="55"/>
        <v>4893109</v>
      </c>
      <c r="I301" s="87">
        <f>'Demand Calcs'!$B$11</f>
        <v>0.85719967561141985</v>
      </c>
      <c r="J301" s="29">
        <f t="shared" si="56"/>
        <v>4194371.4475313192</v>
      </c>
      <c r="K301" s="68">
        <f>IFERROR(VLOOKUP($A301,'NECA 5 year Projections'!$A:$C,3,FALSE),0)</f>
        <v>2089849.8374982399</v>
      </c>
      <c r="L301" s="68">
        <f t="shared" si="57"/>
        <v>2089849.8374982399</v>
      </c>
      <c r="M301" s="29">
        <f t="shared" si="58"/>
        <v>4194371.4475313192</v>
      </c>
      <c r="N301" s="29">
        <f>VLOOKUP($A301,'CAF BLS Adjustment'!$B299:$I878,8,FALSE)</f>
        <v>203712</v>
      </c>
      <c r="O301" s="34">
        <f t="shared" ref="O301:O346" si="63">IF(N301&lt;0,N301,N301*I301)</f>
        <v>174621.86031815357</v>
      </c>
      <c r="P301" s="60">
        <f t="shared" si="59"/>
        <v>4368993.3078494724</v>
      </c>
      <c r="Q301" s="60">
        <f t="shared" si="60"/>
        <v>2966340.3346529943</v>
      </c>
      <c r="R301" s="60">
        <f t="shared" si="61"/>
        <v>1228031.1128783252</v>
      </c>
      <c r="S301" s="60">
        <f t="shared" si="62"/>
        <v>0</v>
      </c>
    </row>
    <row r="302" spans="1:19" ht="14.45" customHeight="1">
      <c r="A302" s="48">
        <v>401721</v>
      </c>
      <c r="B302" s="47" t="s">
        <v>326</v>
      </c>
      <c r="C302" s="24" t="s">
        <v>318</v>
      </c>
      <c r="D302" s="85" t="s">
        <v>495</v>
      </c>
      <c r="E302" s="34">
        <f>VLOOKUP($A302,'CAF BLS Adjustment'!$B:$H,7,FALSE)</f>
        <v>427347</v>
      </c>
      <c r="F302" s="5">
        <f>SUMIFS('HCLS Adjustment'!$F:$F,'HCLS Adjustment'!$B:$B,Main!$A302)</f>
        <v>621444</v>
      </c>
      <c r="G302" s="29">
        <f>VLOOKUP(A302,'SVS Adjustment'!$B$3:$E$451,4,FALSE)</f>
        <v>0</v>
      </c>
      <c r="H302" s="29">
        <f t="shared" ref="H302:H347" si="64">SUM(E302:G302)</f>
        <v>1048791</v>
      </c>
      <c r="I302" s="87">
        <f>'Demand Calcs'!$B$11</f>
        <v>0.85719967561141985</v>
      </c>
      <c r="J302" s="29">
        <f t="shared" ref="J302:J347" si="65">I302*H302</f>
        <v>899023.30498417665</v>
      </c>
      <c r="K302" s="68">
        <f>IFERROR(VLOOKUP($A302,'NECA 5 year Projections'!$A:$C,3,FALSE),0)</f>
        <v>477198.21905206499</v>
      </c>
      <c r="L302" s="68">
        <f t="shared" ref="L302:L347" si="66">MIN(H302,K302)</f>
        <v>477198.21905206499</v>
      </c>
      <c r="M302" s="29">
        <f t="shared" ref="M302:M347" si="67">MAX(J302,L302)</f>
        <v>899023.30498417665</v>
      </c>
      <c r="N302" s="29">
        <f>VLOOKUP($A302,'CAF BLS Adjustment'!$B300:$I879,8,FALSE)</f>
        <v>11652</v>
      </c>
      <c r="O302" s="34">
        <f t="shared" si="63"/>
        <v>9988.0906202242641</v>
      </c>
      <c r="P302" s="60">
        <f t="shared" ref="P302:P347" si="68">O302+M302</f>
        <v>909011.3956044009</v>
      </c>
      <c r="Q302" s="60">
        <f t="shared" ref="Q302:Q347" si="69">IFERROR((E302/H302)*$M302,0)</f>
        <v>366321.70977351343</v>
      </c>
      <c r="R302" s="60">
        <f t="shared" ref="R302:R347" si="70">IFERROR((F302/$H302)*$M302,0)</f>
        <v>532701.59521066316</v>
      </c>
      <c r="S302" s="60">
        <f t="shared" ref="S302:S347" si="71">IFERROR((G302/$H302)*$M302,0)</f>
        <v>0</v>
      </c>
    </row>
    <row r="303" spans="1:19" ht="14.45" customHeight="1">
      <c r="A303" s="48">
        <v>401724</v>
      </c>
      <c r="B303" s="47" t="s">
        <v>327</v>
      </c>
      <c r="C303" s="24" t="s">
        <v>318</v>
      </c>
      <c r="D303" s="85" t="s">
        <v>495</v>
      </c>
      <c r="E303" s="34">
        <f>VLOOKUP($A303,'CAF BLS Adjustment'!$B:$H,7,FALSE)</f>
        <v>6663296</v>
      </c>
      <c r="F303" s="5">
        <f>SUMIFS('HCLS Adjustment'!$F:$F,'HCLS Adjustment'!$B:$B,Main!$A303)</f>
        <v>3262536</v>
      </c>
      <c r="G303" s="29">
        <f>VLOOKUP(A303,'SVS Adjustment'!$B$3:$E$451,4,FALSE)</f>
        <v>0</v>
      </c>
      <c r="H303" s="29">
        <f t="shared" si="64"/>
        <v>9925832</v>
      </c>
      <c r="I303" s="87">
        <f>'Demand Calcs'!$B$11</f>
        <v>0.85719967561141985</v>
      </c>
      <c r="J303" s="29">
        <f t="shared" si="65"/>
        <v>8508419.9705734514</v>
      </c>
      <c r="K303" s="68">
        <f>IFERROR(VLOOKUP($A303,'NECA 5 year Projections'!$A:$C,3,FALSE),0)</f>
        <v>3504452.1355488501</v>
      </c>
      <c r="L303" s="68">
        <f t="shared" si="66"/>
        <v>3504452.1355488501</v>
      </c>
      <c r="M303" s="29">
        <f t="shared" si="67"/>
        <v>8508419.9705734514</v>
      </c>
      <c r="N303" s="29">
        <f>VLOOKUP($A303,'CAF BLS Adjustment'!$B301:$I880,8,FALSE)</f>
        <v>1164360</v>
      </c>
      <c r="O303" s="34">
        <f t="shared" si="63"/>
        <v>998089.01429491281</v>
      </c>
      <c r="P303" s="60">
        <f t="shared" si="68"/>
        <v>9506508.9848683644</v>
      </c>
      <c r="Q303" s="60">
        <f t="shared" si="69"/>
        <v>5711775.1697028717</v>
      </c>
      <c r="R303" s="60">
        <f t="shared" si="70"/>
        <v>2796644.8008705797</v>
      </c>
      <c r="S303" s="60">
        <f t="shared" si="71"/>
        <v>0</v>
      </c>
    </row>
    <row r="304" spans="1:19" ht="14.45" customHeight="1">
      <c r="A304" s="48">
        <v>411746</v>
      </c>
      <c r="B304" s="47" t="s">
        <v>329</v>
      </c>
      <c r="C304" s="24" t="s">
        <v>328</v>
      </c>
      <c r="D304" s="85" t="s">
        <v>495</v>
      </c>
      <c r="E304" s="34">
        <f>VLOOKUP($A304,'CAF BLS Adjustment'!$B:$H,7,FALSE)</f>
        <v>3442892</v>
      </c>
      <c r="F304" s="5">
        <f>SUMIFS('HCLS Adjustment'!$F:$F,'HCLS Adjustment'!$B:$B,Main!$A304)</f>
        <v>1899960</v>
      </c>
      <c r="G304" s="29">
        <f>VLOOKUP(A304,'SVS Adjustment'!$B$3:$E$451,4,FALSE)</f>
        <v>162756</v>
      </c>
      <c r="H304" s="29">
        <f t="shared" si="64"/>
        <v>5505608</v>
      </c>
      <c r="I304" s="87">
        <f>'Demand Calcs'!$B$11</f>
        <v>0.85719967561141985</v>
      </c>
      <c r="J304" s="29">
        <f t="shared" si="65"/>
        <v>4719405.3916436378</v>
      </c>
      <c r="K304" s="68">
        <f>IFERROR(VLOOKUP($A304,'NECA 5 year Projections'!$A:$C,3,FALSE),0)</f>
        <v>2867836.4570395201</v>
      </c>
      <c r="L304" s="68">
        <f t="shared" si="66"/>
        <v>2867836.4570395201</v>
      </c>
      <c r="M304" s="29">
        <f t="shared" si="67"/>
        <v>4719405.3916436378</v>
      </c>
      <c r="N304" s="29">
        <f>VLOOKUP($A304,'CAF BLS Adjustment'!$B303:$I882,8,FALSE)</f>
        <v>206688</v>
      </c>
      <c r="O304" s="34">
        <f t="shared" si="63"/>
        <v>177172.88655277315</v>
      </c>
      <c r="P304" s="60">
        <f t="shared" si="68"/>
        <v>4896578.2781964112</v>
      </c>
      <c r="Q304" s="60">
        <f t="shared" si="69"/>
        <v>2951245.9055651524</v>
      </c>
      <c r="R304" s="60">
        <f t="shared" si="70"/>
        <v>1628645.0956746731</v>
      </c>
      <c r="S304" s="60">
        <f t="shared" si="71"/>
        <v>139514.39040381223</v>
      </c>
    </row>
    <row r="305" spans="1:19" ht="14.45" customHeight="1">
      <c r="A305" s="48">
        <v>411756</v>
      </c>
      <c r="B305" s="47" t="s">
        <v>330</v>
      </c>
      <c r="C305" s="24" t="s">
        <v>328</v>
      </c>
      <c r="D305" s="85" t="s">
        <v>495</v>
      </c>
      <c r="E305" s="34">
        <f>VLOOKUP($A305,'CAF BLS Adjustment'!$B:$H,7,FALSE)</f>
        <v>0</v>
      </c>
      <c r="F305" s="5">
        <f>SUMIFS('HCLS Adjustment'!$F:$F,'HCLS Adjustment'!$B:$B,Main!$A305)</f>
        <v>24132</v>
      </c>
      <c r="G305" s="29">
        <f>VLOOKUP(A305,'SVS Adjustment'!$B$3:$E$451,4,FALSE)</f>
        <v>0</v>
      </c>
      <c r="H305" s="29">
        <f t="shared" si="64"/>
        <v>24132</v>
      </c>
      <c r="I305" s="87">
        <f>'Demand Calcs'!$B$11</f>
        <v>0.85719967561141985</v>
      </c>
      <c r="J305" s="29">
        <f t="shared" si="65"/>
        <v>20685.942571854783</v>
      </c>
      <c r="K305" s="68">
        <f>IFERROR(VLOOKUP($A305,'NECA 5 year Projections'!$A:$C,3,FALSE),0)</f>
        <v>817532.34425474599</v>
      </c>
      <c r="L305" s="68">
        <f t="shared" si="66"/>
        <v>24132</v>
      </c>
      <c r="M305" s="29">
        <f t="shared" si="67"/>
        <v>24132</v>
      </c>
      <c r="N305" s="29">
        <f>VLOOKUP($A305,'CAF BLS Adjustment'!$B303:$I883,8,FALSE)</f>
        <v>45684</v>
      </c>
      <c r="O305" s="34">
        <f t="shared" si="63"/>
        <v>39160.309980632104</v>
      </c>
      <c r="P305" s="60">
        <f t="shared" si="68"/>
        <v>63292.309980632104</v>
      </c>
      <c r="Q305" s="60">
        <f t="shared" si="69"/>
        <v>0</v>
      </c>
      <c r="R305" s="60">
        <f t="shared" si="70"/>
        <v>24132</v>
      </c>
      <c r="S305" s="60">
        <f t="shared" si="71"/>
        <v>0</v>
      </c>
    </row>
    <row r="306" spans="1:19" ht="14.45" customHeight="1">
      <c r="A306" s="48">
        <v>411758</v>
      </c>
      <c r="B306" s="47" t="s">
        <v>331</v>
      </c>
      <c r="C306" s="24" t="s">
        <v>328</v>
      </c>
      <c r="D306" s="85" t="s">
        <v>495</v>
      </c>
      <c r="E306" s="34">
        <f>VLOOKUP($A306,'CAF BLS Adjustment'!$B:$H,7,FALSE)</f>
        <v>1238221</v>
      </c>
      <c r="F306" s="5">
        <f>SUMIFS('HCLS Adjustment'!$F:$F,'HCLS Adjustment'!$B:$B,Main!$A306)</f>
        <v>1118964</v>
      </c>
      <c r="G306" s="29">
        <f>VLOOKUP(A306,'SVS Adjustment'!$B$3:$E$451,4,FALSE)</f>
        <v>0</v>
      </c>
      <c r="H306" s="29">
        <f t="shared" si="64"/>
        <v>2357185</v>
      </c>
      <c r="I306" s="87">
        <f>'Demand Calcs'!$B$11</f>
        <v>0.85719967561141985</v>
      </c>
      <c r="J306" s="29">
        <f t="shared" si="65"/>
        <v>2020578.2173561046</v>
      </c>
      <c r="K306" s="68">
        <f>IFERROR(VLOOKUP($A306,'NECA 5 year Projections'!$A:$C,3,FALSE),0)</f>
        <v>1347197.6683026601</v>
      </c>
      <c r="L306" s="68">
        <f t="shared" si="66"/>
        <v>1347197.6683026601</v>
      </c>
      <c r="M306" s="29">
        <f t="shared" si="67"/>
        <v>2020578.2173561046</v>
      </c>
      <c r="N306" s="29">
        <f>VLOOKUP($A306,'CAF BLS Adjustment'!$B304:$I884,8,FALSE)</f>
        <v>-29802</v>
      </c>
      <c r="O306" s="34">
        <f t="shared" si="63"/>
        <v>-29802</v>
      </c>
      <c r="P306" s="60">
        <f t="shared" si="68"/>
        <v>1990776.2173561046</v>
      </c>
      <c r="Q306" s="60">
        <f t="shared" si="69"/>
        <v>1061402.6395352478</v>
      </c>
      <c r="R306" s="60">
        <f t="shared" si="70"/>
        <v>959175.57782085682</v>
      </c>
      <c r="S306" s="60">
        <f t="shared" si="71"/>
        <v>0</v>
      </c>
    </row>
    <row r="307" spans="1:19" ht="14.45" customHeight="1">
      <c r="A307" s="48">
        <v>411761</v>
      </c>
      <c r="B307" s="47" t="s">
        <v>332</v>
      </c>
      <c r="C307" s="24" t="s">
        <v>328</v>
      </c>
      <c r="D307" s="85" t="s">
        <v>495</v>
      </c>
      <c r="E307" s="34">
        <f>VLOOKUP($A307,'CAF BLS Adjustment'!$B:$H,7,FALSE)</f>
        <v>737788</v>
      </c>
      <c r="F307" s="5">
        <f>SUMIFS('HCLS Adjustment'!$F:$F,'HCLS Adjustment'!$B:$B,Main!$A307)</f>
        <v>1256604</v>
      </c>
      <c r="G307" s="29">
        <f>VLOOKUP(A307,'SVS Adjustment'!$B$3:$E$451,4,FALSE)</f>
        <v>0</v>
      </c>
      <c r="H307" s="29">
        <f t="shared" si="64"/>
        <v>1994392</v>
      </c>
      <c r="I307" s="87">
        <f>'Demand Calcs'!$B$11</f>
        <v>0.85719967561141985</v>
      </c>
      <c r="J307" s="29">
        <f t="shared" si="65"/>
        <v>1709592.1754420109</v>
      </c>
      <c r="K307" s="68">
        <f>IFERROR(VLOOKUP($A307,'NECA 5 year Projections'!$A:$C,3,FALSE),0)</f>
        <v>842208.36815462098</v>
      </c>
      <c r="L307" s="68">
        <f t="shared" si="66"/>
        <v>842208.36815462098</v>
      </c>
      <c r="M307" s="29">
        <f t="shared" si="67"/>
        <v>1709592.1754420109</v>
      </c>
      <c r="N307" s="29">
        <f>VLOOKUP($A307,'CAF BLS Adjustment'!$B305:$I885,8,FALSE)</f>
        <v>110244</v>
      </c>
      <c r="O307" s="34">
        <f t="shared" si="63"/>
        <v>94501.121038105368</v>
      </c>
      <c r="P307" s="60">
        <f t="shared" si="68"/>
        <v>1804093.2964801162</v>
      </c>
      <c r="Q307" s="60">
        <f t="shared" si="69"/>
        <v>632431.63426999818</v>
      </c>
      <c r="R307" s="60">
        <f t="shared" si="70"/>
        <v>1077160.5411720127</v>
      </c>
      <c r="S307" s="60">
        <f t="shared" si="71"/>
        <v>0</v>
      </c>
    </row>
    <row r="308" spans="1:19" ht="14.45" customHeight="1">
      <c r="A308" s="48">
        <v>411764</v>
      </c>
      <c r="B308" s="47" t="s">
        <v>333</v>
      </c>
      <c r="C308" s="24" t="s">
        <v>328</v>
      </c>
      <c r="D308" s="85" t="s">
        <v>495</v>
      </c>
      <c r="E308" s="34">
        <f>VLOOKUP($A308,'CAF BLS Adjustment'!$B:$H,7,FALSE)</f>
        <v>661906</v>
      </c>
      <c r="F308" s="5">
        <f>SUMIFS('HCLS Adjustment'!$F:$F,'HCLS Adjustment'!$B:$B,Main!$A308)</f>
        <v>545916</v>
      </c>
      <c r="G308" s="29">
        <f>VLOOKUP(A308,'SVS Adjustment'!$B$3:$E$451,4,FALSE)</f>
        <v>0</v>
      </c>
      <c r="H308" s="29">
        <f t="shared" si="64"/>
        <v>1207822</v>
      </c>
      <c r="I308" s="87">
        <f>'Demand Calcs'!$B$11</f>
        <v>0.85719967561141985</v>
      </c>
      <c r="J308" s="29">
        <f t="shared" si="65"/>
        <v>1035344.6265963364</v>
      </c>
      <c r="K308" s="68">
        <f>IFERROR(VLOOKUP($A308,'NECA 5 year Projections'!$A:$C,3,FALSE),0)</f>
        <v>977870.07737193897</v>
      </c>
      <c r="L308" s="68">
        <f t="shared" si="66"/>
        <v>977870.07737193897</v>
      </c>
      <c r="M308" s="29">
        <f t="shared" si="67"/>
        <v>1035344.6265963364</v>
      </c>
      <c r="N308" s="29">
        <f>VLOOKUP($A308,'CAF BLS Adjustment'!$B306:$I886,8,FALSE)</f>
        <v>16470</v>
      </c>
      <c r="O308" s="34">
        <f t="shared" si="63"/>
        <v>14118.078657320086</v>
      </c>
      <c r="P308" s="60">
        <f t="shared" si="68"/>
        <v>1049462.7052536565</v>
      </c>
      <c r="Q308" s="60">
        <f t="shared" si="69"/>
        <v>567385.60848525248</v>
      </c>
      <c r="R308" s="60">
        <f t="shared" si="70"/>
        <v>467959.01811108389</v>
      </c>
      <c r="S308" s="60">
        <f t="shared" si="71"/>
        <v>0</v>
      </c>
    </row>
    <row r="309" spans="1:19" ht="14.45" customHeight="1">
      <c r="A309" s="48">
        <v>411777</v>
      </c>
      <c r="B309" s="47" t="s">
        <v>334</v>
      </c>
      <c r="C309" s="24" t="s">
        <v>328</v>
      </c>
      <c r="D309" s="85" t="s">
        <v>495</v>
      </c>
      <c r="E309" s="34">
        <f>VLOOKUP($A309,'CAF BLS Adjustment'!$B:$H,7,FALSE)</f>
        <v>3621800</v>
      </c>
      <c r="F309" s="5">
        <f>SUMIFS('HCLS Adjustment'!$F:$F,'HCLS Adjustment'!$B:$B,Main!$A309)</f>
        <v>2646396</v>
      </c>
      <c r="G309" s="29">
        <f>VLOOKUP(A309,'SVS Adjustment'!$B$3:$E$451,4,FALSE)</f>
        <v>0</v>
      </c>
      <c r="H309" s="29">
        <f t="shared" si="64"/>
        <v>6268196</v>
      </c>
      <c r="I309" s="87">
        <f>'Demand Calcs'!$B$11</f>
        <v>0.85719967561141985</v>
      </c>
      <c r="J309" s="29">
        <f t="shared" si="65"/>
        <v>5373095.5778687997</v>
      </c>
      <c r="K309" s="68">
        <f>IFERROR(VLOOKUP($A309,'NECA 5 year Projections'!$A:$C,3,FALSE),0)</f>
        <v>2446849.7988987402</v>
      </c>
      <c r="L309" s="68">
        <f t="shared" si="66"/>
        <v>2446849.7988987402</v>
      </c>
      <c r="M309" s="29">
        <f t="shared" si="67"/>
        <v>5373095.5778687997</v>
      </c>
      <c r="N309" s="29">
        <f>VLOOKUP($A309,'CAF BLS Adjustment'!$B307:$I887,8,FALSE)</f>
        <v>-36318</v>
      </c>
      <c r="O309" s="34">
        <f t="shared" si="63"/>
        <v>-36318</v>
      </c>
      <c r="P309" s="60">
        <f t="shared" si="68"/>
        <v>5336777.5778687997</v>
      </c>
      <c r="Q309" s="60">
        <f t="shared" si="69"/>
        <v>3104605.7851294405</v>
      </c>
      <c r="R309" s="60">
        <f t="shared" si="70"/>
        <v>2268489.7927393592</v>
      </c>
      <c r="S309" s="60">
        <f t="shared" si="71"/>
        <v>0</v>
      </c>
    </row>
    <row r="310" spans="1:19" ht="14.45" customHeight="1">
      <c r="A310" s="48">
        <v>411778</v>
      </c>
      <c r="B310" s="47" t="s">
        <v>335</v>
      </c>
      <c r="C310" s="24" t="s">
        <v>328</v>
      </c>
      <c r="D310" s="85" t="s">
        <v>495</v>
      </c>
      <c r="E310" s="34">
        <f>VLOOKUP($A310,'CAF BLS Adjustment'!$B:$H,7,FALSE)</f>
        <v>573646</v>
      </c>
      <c r="F310" s="5">
        <f>SUMIFS('HCLS Adjustment'!$F:$F,'HCLS Adjustment'!$B:$B,Main!$A310)</f>
        <v>431292</v>
      </c>
      <c r="G310" s="29">
        <f>VLOOKUP(A310,'SVS Adjustment'!$B$3:$E$451,4,FALSE)</f>
        <v>0</v>
      </c>
      <c r="H310" s="29">
        <f t="shared" si="64"/>
        <v>1004938</v>
      </c>
      <c r="I310" s="87">
        <f>'Demand Calcs'!$B$11</f>
        <v>0.85719967561141985</v>
      </c>
      <c r="J310" s="29">
        <f t="shared" si="65"/>
        <v>861432.52760958904</v>
      </c>
      <c r="K310" s="68">
        <f>IFERROR(VLOOKUP($A310,'NECA 5 year Projections'!$A:$C,3,FALSE),0)</f>
        <v>433009.45912904502</v>
      </c>
      <c r="L310" s="68">
        <f t="shared" si="66"/>
        <v>433009.45912904502</v>
      </c>
      <c r="M310" s="29">
        <f t="shared" si="67"/>
        <v>861432.52760958904</v>
      </c>
      <c r="N310" s="29">
        <f>VLOOKUP($A310,'CAF BLS Adjustment'!$B308:$I888,8,FALSE)</f>
        <v>-47130</v>
      </c>
      <c r="O310" s="34">
        <f t="shared" si="63"/>
        <v>-47130</v>
      </c>
      <c r="P310" s="60">
        <f t="shared" si="68"/>
        <v>814302.52760958904</v>
      </c>
      <c r="Q310" s="60">
        <f t="shared" si="69"/>
        <v>491729.16511578852</v>
      </c>
      <c r="R310" s="60">
        <f t="shared" si="70"/>
        <v>369703.36249380047</v>
      </c>
      <c r="S310" s="60">
        <f t="shared" si="71"/>
        <v>0</v>
      </c>
    </row>
    <row r="311" spans="1:19" ht="14.45" customHeight="1">
      <c r="A311" s="48">
        <v>411782</v>
      </c>
      <c r="B311" s="47" t="s">
        <v>87</v>
      </c>
      <c r="C311" s="24" t="s">
        <v>328</v>
      </c>
      <c r="D311" s="85" t="s">
        <v>495</v>
      </c>
      <c r="E311" s="34">
        <f>VLOOKUP($A311,'CAF BLS Adjustment'!$B:$H,7,FALSE)</f>
        <v>1120479</v>
      </c>
      <c r="F311" s="5">
        <f>SUMIFS('HCLS Adjustment'!$F:$F,'HCLS Adjustment'!$B:$B,Main!$A311)</f>
        <v>1446684</v>
      </c>
      <c r="G311" s="29">
        <f>VLOOKUP(A311,'SVS Adjustment'!$B$3:$E$451,4,FALSE)</f>
        <v>0</v>
      </c>
      <c r="H311" s="29">
        <f t="shared" si="64"/>
        <v>2567163</v>
      </c>
      <c r="I311" s="87">
        <f>'Demand Calcs'!$B$11</f>
        <v>0.85719967561141985</v>
      </c>
      <c r="J311" s="29">
        <f t="shared" si="65"/>
        <v>2200571.2908416395</v>
      </c>
      <c r="K311" s="68">
        <f>IFERROR(VLOOKUP($A311,'NECA 5 year Projections'!$A:$C,3,FALSE),0)</f>
        <v>1526998.1907023001</v>
      </c>
      <c r="L311" s="68">
        <f t="shared" si="66"/>
        <v>1526998.1907023001</v>
      </c>
      <c r="M311" s="29">
        <f t="shared" si="67"/>
        <v>2200571.2908416395</v>
      </c>
      <c r="N311" s="29">
        <f>VLOOKUP($A311,'CAF BLS Adjustment'!$B310:$I890,8,FALSE)</f>
        <v>85686</v>
      </c>
      <c r="O311" s="34">
        <f t="shared" si="63"/>
        <v>73450.011404440127</v>
      </c>
      <c r="P311" s="60">
        <f t="shared" si="68"/>
        <v>2274021.3022460798</v>
      </c>
      <c r="Q311" s="60">
        <f t="shared" si="69"/>
        <v>960474.2353294082</v>
      </c>
      <c r="R311" s="60">
        <f t="shared" si="70"/>
        <v>1240097.0555122313</v>
      </c>
      <c r="S311" s="60">
        <f t="shared" si="71"/>
        <v>0</v>
      </c>
    </row>
    <row r="312" spans="1:19" ht="14.45" customHeight="1">
      <c r="A312" s="48">
        <v>411788</v>
      </c>
      <c r="B312" s="47" t="s">
        <v>336</v>
      </c>
      <c r="C312" s="24" t="s">
        <v>328</v>
      </c>
      <c r="D312" s="85" t="s">
        <v>495</v>
      </c>
      <c r="E312" s="34">
        <f>VLOOKUP($A312,'CAF BLS Adjustment'!$B:$H,7,FALSE)</f>
        <v>2107312</v>
      </c>
      <c r="F312" s="5">
        <f>SUMIFS('HCLS Adjustment'!$F:$F,'HCLS Adjustment'!$B:$B,Main!$A312)</f>
        <v>1629432</v>
      </c>
      <c r="G312" s="29">
        <f>VLOOKUP(A312,'SVS Adjustment'!$B$3:$E$451,4,FALSE)</f>
        <v>0</v>
      </c>
      <c r="H312" s="29">
        <f t="shared" si="64"/>
        <v>3736744</v>
      </c>
      <c r="I312" s="87">
        <f>'Demand Calcs'!$B$11</f>
        <v>0.85719967561141985</v>
      </c>
      <c r="J312" s="29">
        <f t="shared" si="65"/>
        <v>3203135.7446429194</v>
      </c>
      <c r="K312" s="68">
        <f>IFERROR(VLOOKUP($A312,'NECA 5 year Projections'!$A:$C,3,FALSE),0)</f>
        <v>1625557.3787573799</v>
      </c>
      <c r="L312" s="68">
        <f t="shared" si="66"/>
        <v>1625557.3787573799</v>
      </c>
      <c r="M312" s="29">
        <f t="shared" si="67"/>
        <v>3203135.7446429194</v>
      </c>
      <c r="N312" s="29">
        <f>VLOOKUP($A312,'CAF BLS Adjustment'!$B310:$I891,8,FALSE)</f>
        <v>79176</v>
      </c>
      <c r="O312" s="34">
        <f t="shared" si="63"/>
        <v>67869.641516209784</v>
      </c>
      <c r="P312" s="60">
        <f t="shared" si="68"/>
        <v>3271005.386159129</v>
      </c>
      <c r="Q312" s="60">
        <f t="shared" si="69"/>
        <v>1806387.1628120523</v>
      </c>
      <c r="R312" s="60">
        <f t="shared" si="70"/>
        <v>1396748.5818308671</v>
      </c>
      <c r="S312" s="60">
        <f t="shared" si="71"/>
        <v>0</v>
      </c>
    </row>
    <row r="313" spans="1:19" ht="14.45" customHeight="1">
      <c r="A313" s="48">
        <v>411801</v>
      </c>
      <c r="B313" s="47" t="s">
        <v>337</v>
      </c>
      <c r="C313" s="24" t="s">
        <v>328</v>
      </c>
      <c r="D313" s="85" t="s">
        <v>495</v>
      </c>
      <c r="E313" s="34">
        <f>VLOOKUP($A313,'CAF BLS Adjustment'!$B:$H,7,FALSE)</f>
        <v>344380</v>
      </c>
      <c r="F313" s="5">
        <f>SUMIFS('HCLS Adjustment'!$F:$F,'HCLS Adjustment'!$B:$B,Main!$A313)</f>
        <v>295836</v>
      </c>
      <c r="G313" s="29">
        <f>VLOOKUP(A313,'SVS Adjustment'!$B$3:$E$451,4,FALSE)</f>
        <v>0</v>
      </c>
      <c r="H313" s="29">
        <f t="shared" si="64"/>
        <v>640216</v>
      </c>
      <c r="I313" s="87">
        <f>'Demand Calcs'!$B$11</f>
        <v>0.85719967561141985</v>
      </c>
      <c r="J313" s="29">
        <f t="shared" si="65"/>
        <v>548792.9475212408</v>
      </c>
      <c r="K313" s="68">
        <f>IFERROR(VLOOKUP($A313,'NECA 5 year Projections'!$A:$C,3,FALSE),0)</f>
        <v>424772.22025440499</v>
      </c>
      <c r="L313" s="68">
        <f t="shared" si="66"/>
        <v>424772.22025440499</v>
      </c>
      <c r="M313" s="29">
        <f t="shared" si="67"/>
        <v>548792.9475212408</v>
      </c>
      <c r="N313" s="29">
        <f>VLOOKUP($A313,'CAF BLS Adjustment'!$B312:$I893,8,FALSE)</f>
        <v>-24</v>
      </c>
      <c r="O313" s="34">
        <f t="shared" si="63"/>
        <v>-24</v>
      </c>
      <c r="P313" s="60">
        <f t="shared" si="68"/>
        <v>548768.9475212408</v>
      </c>
      <c r="Q313" s="60">
        <f t="shared" si="69"/>
        <v>295202.42428706074</v>
      </c>
      <c r="R313" s="60">
        <f t="shared" si="70"/>
        <v>253590.52323418</v>
      </c>
      <c r="S313" s="60">
        <f t="shared" si="71"/>
        <v>0</v>
      </c>
    </row>
    <row r="314" spans="1:19" ht="14.45" customHeight="1">
      <c r="A314" s="48">
        <v>411809</v>
      </c>
      <c r="B314" s="47" t="s">
        <v>254</v>
      </c>
      <c r="C314" s="24" t="s">
        <v>328</v>
      </c>
      <c r="D314" s="85" t="s">
        <v>495</v>
      </c>
      <c r="E314" s="34">
        <f>VLOOKUP($A314,'CAF BLS Adjustment'!$B:$H,7,FALSE)</f>
        <v>307043</v>
      </c>
      <c r="F314" s="5">
        <f>SUMIFS('HCLS Adjustment'!$F:$F,'HCLS Adjustment'!$B:$B,Main!$A314)</f>
        <v>380232</v>
      </c>
      <c r="G314" s="29">
        <f>VLOOKUP(A314,'SVS Adjustment'!$B$3:$E$451,4,FALSE)</f>
        <v>0</v>
      </c>
      <c r="H314" s="29">
        <f t="shared" si="64"/>
        <v>687275</v>
      </c>
      <c r="I314" s="87">
        <f>'Demand Calcs'!$B$11</f>
        <v>0.85719967561141985</v>
      </c>
      <c r="J314" s="29">
        <f t="shared" si="65"/>
        <v>589131.90705583862</v>
      </c>
      <c r="K314" s="68">
        <f>IFERROR(VLOOKUP($A314,'NECA 5 year Projections'!$A:$C,3,FALSE),0)</f>
        <v>448974.78881058597</v>
      </c>
      <c r="L314" s="68">
        <f t="shared" si="66"/>
        <v>448974.78881058597</v>
      </c>
      <c r="M314" s="29">
        <f t="shared" si="67"/>
        <v>589131.90705583862</v>
      </c>
      <c r="N314" s="29">
        <f>VLOOKUP($A314,'CAF BLS Adjustment'!$B313:$I895,8,FALSE)</f>
        <v>19158</v>
      </c>
      <c r="O314" s="34">
        <f t="shared" si="63"/>
        <v>16422.231385363582</v>
      </c>
      <c r="P314" s="60">
        <f t="shared" si="68"/>
        <v>605554.13844120223</v>
      </c>
      <c r="Q314" s="60">
        <f t="shared" si="69"/>
        <v>263197.15999875718</v>
      </c>
      <c r="R314" s="60">
        <f t="shared" si="70"/>
        <v>325934.74705708137</v>
      </c>
      <c r="S314" s="60">
        <f t="shared" si="71"/>
        <v>0</v>
      </c>
    </row>
    <row r="315" spans="1:19" ht="14.45" customHeight="1">
      <c r="A315" s="48">
        <v>411814</v>
      </c>
      <c r="B315" s="47" t="s">
        <v>338</v>
      </c>
      <c r="C315" s="24" t="s">
        <v>328</v>
      </c>
      <c r="D315" s="85" t="s">
        <v>495</v>
      </c>
      <c r="E315" s="34">
        <f>VLOOKUP($A315,'CAF BLS Adjustment'!$B:$H,7,FALSE)</f>
        <v>866933</v>
      </c>
      <c r="F315" s="5">
        <f>SUMIFS('HCLS Adjustment'!$F:$F,'HCLS Adjustment'!$B:$B,Main!$A315)</f>
        <v>624672</v>
      </c>
      <c r="G315" s="29">
        <f>VLOOKUP(A315,'SVS Adjustment'!$B$3:$E$451,4,FALSE)</f>
        <v>0</v>
      </c>
      <c r="H315" s="29">
        <f t="shared" si="64"/>
        <v>1491605</v>
      </c>
      <c r="I315" s="87">
        <f>'Demand Calcs'!$B$11</f>
        <v>0.85719967561141985</v>
      </c>
      <c r="J315" s="29">
        <f t="shared" si="65"/>
        <v>1278603.3221403719</v>
      </c>
      <c r="K315" s="68">
        <f>IFERROR(VLOOKUP($A315,'NECA 5 year Projections'!$A:$C,3,FALSE),0)</f>
        <v>991515.80411253602</v>
      </c>
      <c r="L315" s="68">
        <f t="shared" si="66"/>
        <v>991515.80411253602</v>
      </c>
      <c r="M315" s="29">
        <f t="shared" si="67"/>
        <v>1278603.3221403719</v>
      </c>
      <c r="N315" s="29">
        <f>VLOOKUP($A315,'CAF BLS Adjustment'!$B313:$I896,8,FALSE)</f>
        <v>42264</v>
      </c>
      <c r="O315" s="34">
        <f t="shared" si="63"/>
        <v>36228.68709004105</v>
      </c>
      <c r="P315" s="60">
        <f t="shared" si="68"/>
        <v>1314832.009230413</v>
      </c>
      <c r="Q315" s="60">
        <f t="shared" si="69"/>
        <v>743134.6863768351</v>
      </c>
      <c r="R315" s="60">
        <f t="shared" si="70"/>
        <v>535468.63576353691</v>
      </c>
      <c r="S315" s="60">
        <f t="shared" si="71"/>
        <v>0</v>
      </c>
    </row>
    <row r="316" spans="1:19" ht="14.45" customHeight="1">
      <c r="A316" s="48">
        <v>411817</v>
      </c>
      <c r="B316" s="47" t="s">
        <v>339</v>
      </c>
      <c r="C316" s="24" t="s">
        <v>328</v>
      </c>
      <c r="D316" s="85" t="s">
        <v>495</v>
      </c>
      <c r="E316" s="34">
        <f>VLOOKUP($A316,'CAF BLS Adjustment'!$B:$H,7,FALSE)</f>
        <v>5468242</v>
      </c>
      <c r="F316" s="5">
        <f>SUMIFS('HCLS Adjustment'!$F:$F,'HCLS Adjustment'!$B:$B,Main!$A316)</f>
        <v>489948</v>
      </c>
      <c r="G316" s="29">
        <f>VLOOKUP(A316,'SVS Adjustment'!$B$3:$E$451,4,FALSE)</f>
        <v>0</v>
      </c>
      <c r="H316" s="29">
        <f t="shared" si="64"/>
        <v>5958190</v>
      </c>
      <c r="I316" s="87">
        <f>'Demand Calcs'!$B$11</f>
        <v>0.85719967561141985</v>
      </c>
      <c r="J316" s="29">
        <f t="shared" si="65"/>
        <v>5107358.5352312056</v>
      </c>
      <c r="K316" s="68">
        <f>IFERROR(VLOOKUP($A316,'NECA 5 year Projections'!$A:$C,3,FALSE),0)</f>
        <v>4359871.1141144801</v>
      </c>
      <c r="L316" s="68">
        <f t="shared" si="66"/>
        <v>4359871.1141144801</v>
      </c>
      <c r="M316" s="29">
        <f t="shared" si="67"/>
        <v>5107358.5352312056</v>
      </c>
      <c r="N316" s="29">
        <f>VLOOKUP($A316,'CAF BLS Adjustment'!$B314:$I897,8,FALSE)</f>
        <v>113154</v>
      </c>
      <c r="O316" s="34">
        <f t="shared" si="63"/>
        <v>96995.572094134608</v>
      </c>
      <c r="P316" s="60">
        <f t="shared" si="68"/>
        <v>5204354.1073253406</v>
      </c>
      <c r="Q316" s="60">
        <f t="shared" si="69"/>
        <v>4687375.2685647421</v>
      </c>
      <c r="R316" s="60">
        <f t="shared" si="70"/>
        <v>419983.26666646398</v>
      </c>
      <c r="S316" s="60">
        <f t="shared" si="71"/>
        <v>0</v>
      </c>
    </row>
    <row r="317" spans="1:19" ht="14.45" customHeight="1">
      <c r="A317" s="48">
        <v>411818</v>
      </c>
      <c r="B317" s="47" t="s">
        <v>340</v>
      </c>
      <c r="C317" s="24" t="s">
        <v>328</v>
      </c>
      <c r="D317" s="85" t="s">
        <v>495</v>
      </c>
      <c r="E317" s="34">
        <f>VLOOKUP($A317,'CAF BLS Adjustment'!$B:$H,7,FALSE)</f>
        <v>4278185</v>
      </c>
      <c r="F317" s="5">
        <f>SUMIFS('HCLS Adjustment'!$F:$F,'HCLS Adjustment'!$B:$B,Main!$A317)</f>
        <v>3771048</v>
      </c>
      <c r="G317" s="29">
        <f>VLOOKUP(A317,'SVS Adjustment'!$B$3:$E$451,4,FALSE)</f>
        <v>0</v>
      </c>
      <c r="H317" s="29">
        <f t="shared" si="64"/>
        <v>8049233</v>
      </c>
      <c r="I317" s="87">
        <f>'Demand Calcs'!$B$11</f>
        <v>0.85719967561141985</v>
      </c>
      <c r="J317" s="29">
        <f t="shared" si="65"/>
        <v>6899799.9165207362</v>
      </c>
      <c r="K317" s="68">
        <f>IFERROR(VLOOKUP($A317,'NECA 5 year Projections'!$A:$C,3,FALSE),0)</f>
        <v>4026821.2331173602</v>
      </c>
      <c r="L317" s="68">
        <f t="shared" si="66"/>
        <v>4026821.2331173602</v>
      </c>
      <c r="M317" s="29">
        <f t="shared" si="67"/>
        <v>6899799.9165207362</v>
      </c>
      <c r="N317" s="29">
        <f>VLOOKUP($A317,'CAF BLS Adjustment'!$B315:$I898,8,FALSE)</f>
        <v>-17400</v>
      </c>
      <c r="O317" s="34">
        <f t="shared" si="63"/>
        <v>-17400</v>
      </c>
      <c r="P317" s="60">
        <f t="shared" si="68"/>
        <v>6882399.9165207362</v>
      </c>
      <c r="Q317" s="60">
        <f t="shared" si="69"/>
        <v>3667258.7942056428</v>
      </c>
      <c r="R317" s="60">
        <f t="shared" si="70"/>
        <v>3232541.1223150939</v>
      </c>
      <c r="S317" s="60">
        <f t="shared" si="71"/>
        <v>0</v>
      </c>
    </row>
    <row r="318" spans="1:19" ht="14.45" customHeight="1">
      <c r="A318" s="48">
        <v>411820</v>
      </c>
      <c r="B318" s="47" t="s">
        <v>341</v>
      </c>
      <c r="C318" s="24" t="s">
        <v>328</v>
      </c>
      <c r="D318" s="85" t="s">
        <v>495</v>
      </c>
      <c r="E318" s="34">
        <f>VLOOKUP($A318,'CAF BLS Adjustment'!$B:$H,7,FALSE)</f>
        <v>1537497</v>
      </c>
      <c r="F318" s="5">
        <f>SUMIFS('HCLS Adjustment'!$F:$F,'HCLS Adjustment'!$B:$B,Main!$A318)</f>
        <v>974904</v>
      </c>
      <c r="G318" s="29">
        <f>VLOOKUP(A318,'SVS Adjustment'!$B$3:$E$451,4,FALSE)</f>
        <v>0</v>
      </c>
      <c r="H318" s="29">
        <f t="shared" si="64"/>
        <v>2512401</v>
      </c>
      <c r="I318" s="87">
        <f>'Demand Calcs'!$B$11</f>
        <v>0.85719967561141985</v>
      </c>
      <c r="J318" s="29">
        <f t="shared" si="65"/>
        <v>2153629.3222058071</v>
      </c>
      <c r="K318" s="68">
        <f>IFERROR(VLOOKUP($A318,'NECA 5 year Projections'!$A:$C,3,FALSE),0)</f>
        <v>1555993.7180568599</v>
      </c>
      <c r="L318" s="68">
        <f t="shared" si="66"/>
        <v>1555993.7180568599</v>
      </c>
      <c r="M318" s="29">
        <f t="shared" si="67"/>
        <v>2153629.3222058071</v>
      </c>
      <c r="N318" s="29">
        <f>VLOOKUP($A318,'CAF BLS Adjustment'!$B316:$I899,8,FALSE)</f>
        <v>61650</v>
      </c>
      <c r="O318" s="34">
        <f t="shared" si="63"/>
        <v>52846.360001444031</v>
      </c>
      <c r="P318" s="60">
        <f t="shared" si="68"/>
        <v>2206475.682207251</v>
      </c>
      <c r="Q318" s="60">
        <f t="shared" si="69"/>
        <v>1317941.9296535312</v>
      </c>
      <c r="R318" s="60">
        <f t="shared" si="70"/>
        <v>835687.39255227568</v>
      </c>
      <c r="S318" s="60">
        <f t="shared" si="71"/>
        <v>0</v>
      </c>
    </row>
    <row r="319" spans="1:19" ht="14.45" customHeight="1">
      <c r="A319" s="48">
        <v>411827</v>
      </c>
      <c r="B319" s="47" t="s">
        <v>342</v>
      </c>
      <c r="C319" s="24" t="s">
        <v>328</v>
      </c>
      <c r="D319" s="85" t="s">
        <v>495</v>
      </c>
      <c r="E319" s="34">
        <f>VLOOKUP($A319,'CAF BLS Adjustment'!$B:$H,7,FALSE)</f>
        <v>2457874</v>
      </c>
      <c r="F319" s="5">
        <f>SUMIFS('HCLS Adjustment'!$F:$F,'HCLS Adjustment'!$B:$B,Main!$A319)</f>
        <v>2164308</v>
      </c>
      <c r="G319" s="29">
        <f>VLOOKUP(A319,'SVS Adjustment'!$B$3:$E$451,4,FALSE)</f>
        <v>0</v>
      </c>
      <c r="H319" s="29">
        <f t="shared" si="64"/>
        <v>4622182</v>
      </c>
      <c r="I319" s="87">
        <f>'Demand Calcs'!$B$11</f>
        <v>0.85719967561141985</v>
      </c>
      <c r="J319" s="29">
        <f t="shared" si="65"/>
        <v>3962132.9110169439</v>
      </c>
      <c r="K319" s="68">
        <f>IFERROR(VLOOKUP($A319,'NECA 5 year Projections'!$A:$C,3,FALSE),0)</f>
        <v>2162831.1887521101</v>
      </c>
      <c r="L319" s="68">
        <f t="shared" si="66"/>
        <v>2162831.1887521101</v>
      </c>
      <c r="M319" s="29">
        <f t="shared" si="67"/>
        <v>3962132.9110169439</v>
      </c>
      <c r="N319" s="29">
        <f>VLOOKUP($A319,'CAF BLS Adjustment'!$B318:$I901,8,FALSE)</f>
        <v>131172</v>
      </c>
      <c r="O319" s="34">
        <f t="shared" si="63"/>
        <v>112440.59584930117</v>
      </c>
      <c r="P319" s="60">
        <f t="shared" si="68"/>
        <v>4074573.5068662451</v>
      </c>
      <c r="Q319" s="60">
        <f t="shared" si="69"/>
        <v>2106888.7954937429</v>
      </c>
      <c r="R319" s="60">
        <f t="shared" si="70"/>
        <v>1855244.1155232009</v>
      </c>
      <c r="S319" s="60">
        <f t="shared" si="71"/>
        <v>0</v>
      </c>
    </row>
    <row r="320" spans="1:19" ht="14.45" customHeight="1">
      <c r="A320" s="48">
        <v>411831</v>
      </c>
      <c r="B320" s="47" t="s">
        <v>343</v>
      </c>
      <c r="C320" s="24" t="s">
        <v>328</v>
      </c>
      <c r="D320" s="85" t="s">
        <v>495</v>
      </c>
      <c r="E320" s="34">
        <f>VLOOKUP($A320,'CAF BLS Adjustment'!$B:$H,7,FALSE)</f>
        <v>1328372</v>
      </c>
      <c r="F320" s="5">
        <f>SUMIFS('HCLS Adjustment'!$F:$F,'HCLS Adjustment'!$B:$B,Main!$A320)</f>
        <v>1375524</v>
      </c>
      <c r="G320" s="29">
        <f>VLOOKUP(A320,'SVS Adjustment'!$B$3:$E$451,4,FALSE)</f>
        <v>0</v>
      </c>
      <c r="H320" s="29">
        <f t="shared" si="64"/>
        <v>2703896</v>
      </c>
      <c r="I320" s="87">
        <f>'Demand Calcs'!$B$11</f>
        <v>0.85719967561141985</v>
      </c>
      <c r="J320" s="29">
        <f t="shared" si="65"/>
        <v>2317778.7740870155</v>
      </c>
      <c r="K320" s="68">
        <f>IFERROR(VLOOKUP($A320,'NECA 5 year Projections'!$A:$C,3,FALSE),0)</f>
        <v>1292960.7094753699</v>
      </c>
      <c r="L320" s="68">
        <f t="shared" si="66"/>
        <v>1292960.7094753699</v>
      </c>
      <c r="M320" s="29">
        <f t="shared" si="67"/>
        <v>2317778.7740870155</v>
      </c>
      <c r="N320" s="29">
        <f>VLOOKUP($A320,'CAF BLS Adjustment'!$B318:$I902,8,FALSE)</f>
        <v>95910</v>
      </c>
      <c r="O320" s="34">
        <f t="shared" si="63"/>
        <v>82214.020887891282</v>
      </c>
      <c r="P320" s="60">
        <f t="shared" si="68"/>
        <v>2399992.7949749068</v>
      </c>
      <c r="Q320" s="60">
        <f t="shared" si="69"/>
        <v>1138680.0474912929</v>
      </c>
      <c r="R320" s="60">
        <f t="shared" si="70"/>
        <v>1179098.7265957226</v>
      </c>
      <c r="S320" s="60">
        <f t="shared" si="71"/>
        <v>0</v>
      </c>
    </row>
    <row r="321" spans="1:19" ht="14.45" customHeight="1">
      <c r="A321" s="48">
        <v>411833</v>
      </c>
      <c r="B321" s="47" t="s">
        <v>344</v>
      </c>
      <c r="C321" s="24" t="s">
        <v>328</v>
      </c>
      <c r="D321" s="85" t="s">
        <v>495</v>
      </c>
      <c r="E321" s="34">
        <f>VLOOKUP($A321,'CAF BLS Adjustment'!$B:$H,7,FALSE)</f>
        <v>1848566</v>
      </c>
      <c r="F321" s="5">
        <f>SUMIFS('HCLS Adjustment'!$F:$F,'HCLS Adjustment'!$B:$B,Main!$A321)</f>
        <v>986940</v>
      </c>
      <c r="G321" s="29">
        <f>VLOOKUP(A321,'SVS Adjustment'!$B$3:$E$451,4,FALSE)</f>
        <v>0</v>
      </c>
      <c r="H321" s="29">
        <f t="shared" si="64"/>
        <v>2835506</v>
      </c>
      <c r="I321" s="87">
        <f>'Demand Calcs'!$B$11</f>
        <v>0.85719967561141985</v>
      </c>
      <c r="J321" s="29">
        <f t="shared" si="65"/>
        <v>2430594.8233942348</v>
      </c>
      <c r="K321" s="68">
        <f>IFERROR(VLOOKUP($A321,'NECA 5 year Projections'!$A:$C,3,FALSE),0)</f>
        <v>2344194.58678198</v>
      </c>
      <c r="L321" s="68">
        <f t="shared" si="66"/>
        <v>2344194.58678198</v>
      </c>
      <c r="M321" s="29">
        <f t="shared" si="67"/>
        <v>2430594.8233942348</v>
      </c>
      <c r="N321" s="29">
        <f>VLOOKUP($A321,'CAF BLS Adjustment'!$B319:$I903,8,FALSE)</f>
        <v>53376</v>
      </c>
      <c r="O321" s="34">
        <f t="shared" si="63"/>
        <v>45753.889885435143</v>
      </c>
      <c r="P321" s="60">
        <f t="shared" si="68"/>
        <v>2476348.7132796701</v>
      </c>
      <c r="Q321" s="60">
        <f t="shared" si="69"/>
        <v>1584590.1755462999</v>
      </c>
      <c r="R321" s="60">
        <f t="shared" si="70"/>
        <v>846004.64784793463</v>
      </c>
      <c r="S321" s="60">
        <f t="shared" si="71"/>
        <v>0</v>
      </c>
    </row>
    <row r="322" spans="1:19" ht="14.45" customHeight="1">
      <c r="A322" s="48">
        <v>411839</v>
      </c>
      <c r="B322" s="47" t="s">
        <v>345</v>
      </c>
      <c r="C322" s="24" t="s">
        <v>328</v>
      </c>
      <c r="D322" s="85" t="s">
        <v>495</v>
      </c>
      <c r="E322" s="34">
        <f>VLOOKUP($A322,'CAF BLS Adjustment'!$B:$H,7,FALSE)</f>
        <v>2626364</v>
      </c>
      <c r="F322" s="5">
        <f>SUMIFS('HCLS Adjustment'!$F:$F,'HCLS Adjustment'!$B:$B,Main!$A322)</f>
        <v>2714220</v>
      </c>
      <c r="G322" s="29">
        <f>VLOOKUP(A322,'SVS Adjustment'!$B$3:$E$451,4,FALSE)</f>
        <v>0</v>
      </c>
      <c r="H322" s="29">
        <f t="shared" si="64"/>
        <v>5340584</v>
      </c>
      <c r="I322" s="87">
        <f>'Demand Calcs'!$B$11</f>
        <v>0.85719967561141985</v>
      </c>
      <c r="J322" s="29">
        <f t="shared" si="65"/>
        <v>4577946.8723755395</v>
      </c>
      <c r="K322" s="68">
        <f>IFERROR(VLOOKUP($A322,'NECA 5 year Projections'!$A:$C,3,FALSE),0)</f>
        <v>2607955.5937789902</v>
      </c>
      <c r="L322" s="68">
        <f t="shared" si="66"/>
        <v>2607955.5937789902</v>
      </c>
      <c r="M322" s="29">
        <f t="shared" si="67"/>
        <v>4577946.8723755395</v>
      </c>
      <c r="N322" s="29">
        <f>VLOOKUP($A322,'CAF BLS Adjustment'!$B320:$I904,8,FALSE)</f>
        <v>-62454</v>
      </c>
      <c r="O322" s="34">
        <f t="shared" si="63"/>
        <v>-62454</v>
      </c>
      <c r="P322" s="60">
        <f t="shared" si="68"/>
        <v>4515492.8723755395</v>
      </c>
      <c r="Q322" s="60">
        <f t="shared" si="69"/>
        <v>2251318.3688375112</v>
      </c>
      <c r="R322" s="60">
        <f t="shared" si="70"/>
        <v>2326628.5035380283</v>
      </c>
      <c r="S322" s="60">
        <f t="shared" si="71"/>
        <v>0</v>
      </c>
    </row>
    <row r="323" spans="1:19" ht="14.45" customHeight="1">
      <c r="A323" s="48">
        <v>411841</v>
      </c>
      <c r="B323" s="47" t="s">
        <v>346</v>
      </c>
      <c r="C323" s="24" t="s">
        <v>328</v>
      </c>
      <c r="D323" s="85" t="s">
        <v>495</v>
      </c>
      <c r="E323" s="34">
        <f>VLOOKUP($A323,'CAF BLS Adjustment'!$B:$H,7,FALSE)</f>
        <v>2456862</v>
      </c>
      <c r="F323" s="5">
        <f>SUMIFS('HCLS Adjustment'!$F:$F,'HCLS Adjustment'!$B:$B,Main!$A323)</f>
        <v>2785080</v>
      </c>
      <c r="G323" s="29">
        <f>VLOOKUP(A323,'SVS Adjustment'!$B$3:$E$451,4,FALSE)</f>
        <v>0</v>
      </c>
      <c r="H323" s="29">
        <f t="shared" si="64"/>
        <v>5241942</v>
      </c>
      <c r="I323" s="87">
        <f>'Demand Calcs'!$B$11</f>
        <v>0.85719967561141985</v>
      </c>
      <c r="J323" s="29">
        <f t="shared" si="65"/>
        <v>4493390.9819738772</v>
      </c>
      <c r="K323" s="68">
        <f>IFERROR(VLOOKUP($A323,'NECA 5 year Projections'!$A:$C,3,FALSE),0)</f>
        <v>2213279.9268677402</v>
      </c>
      <c r="L323" s="68">
        <f t="shared" si="66"/>
        <v>2213279.9268677402</v>
      </c>
      <c r="M323" s="29">
        <f t="shared" si="67"/>
        <v>4493390.9819738772</v>
      </c>
      <c r="N323" s="29">
        <f>VLOOKUP($A323,'CAF BLS Adjustment'!$B322:$I906,8,FALSE)</f>
        <v>151092</v>
      </c>
      <c r="O323" s="34">
        <f t="shared" si="63"/>
        <v>129516.01338748065</v>
      </c>
      <c r="P323" s="60">
        <f t="shared" si="68"/>
        <v>4622906.9953613579</v>
      </c>
      <c r="Q323" s="60">
        <f t="shared" si="69"/>
        <v>2106021.3094220241</v>
      </c>
      <c r="R323" s="60">
        <f t="shared" si="70"/>
        <v>2387369.6725518531</v>
      </c>
      <c r="S323" s="60">
        <f t="shared" si="71"/>
        <v>0</v>
      </c>
    </row>
    <row r="324" spans="1:19" ht="14.45" customHeight="1">
      <c r="A324" s="48">
        <v>411845</v>
      </c>
      <c r="B324" s="47" t="s">
        <v>347</v>
      </c>
      <c r="C324" s="24" t="s">
        <v>328</v>
      </c>
      <c r="D324" s="85" t="s">
        <v>495</v>
      </c>
      <c r="E324" s="34">
        <f>VLOOKUP($A324,'CAF BLS Adjustment'!$B:$H,7,FALSE)</f>
        <v>6114733</v>
      </c>
      <c r="F324" s="5">
        <f>SUMIFS('HCLS Adjustment'!$F:$F,'HCLS Adjustment'!$B:$B,Main!$A324)</f>
        <v>710904</v>
      </c>
      <c r="G324" s="29">
        <f>VLOOKUP(A324,'SVS Adjustment'!$B$3:$E$451,4,FALSE)</f>
        <v>0</v>
      </c>
      <c r="H324" s="29">
        <f t="shared" si="64"/>
        <v>6825637</v>
      </c>
      <c r="I324" s="87">
        <f>'Demand Calcs'!$B$11</f>
        <v>0.85719967561141985</v>
      </c>
      <c r="J324" s="29">
        <f t="shared" si="65"/>
        <v>5850933.8222413054</v>
      </c>
      <c r="K324" s="68">
        <f>IFERROR(VLOOKUP($A324,'NECA 5 year Projections'!$A:$C,3,FALSE),0)</f>
        <v>4445537.8395709097</v>
      </c>
      <c r="L324" s="68">
        <f t="shared" si="66"/>
        <v>4445537.8395709097</v>
      </c>
      <c r="M324" s="29">
        <f t="shared" si="67"/>
        <v>5850933.8222413054</v>
      </c>
      <c r="N324" s="29">
        <f>VLOOKUP($A324,'CAF BLS Adjustment'!$B322:$I907,8,FALSE)</f>
        <v>-15234</v>
      </c>
      <c r="O324" s="34">
        <f t="shared" si="63"/>
        <v>-15234</v>
      </c>
      <c r="P324" s="60">
        <f t="shared" si="68"/>
        <v>5835699.8222413054</v>
      </c>
      <c r="Q324" s="60">
        <f t="shared" si="69"/>
        <v>5241547.1440504445</v>
      </c>
      <c r="R324" s="60">
        <f t="shared" si="70"/>
        <v>609386.67819086078</v>
      </c>
      <c r="S324" s="60">
        <f t="shared" si="71"/>
        <v>0</v>
      </c>
    </row>
    <row r="325" spans="1:19" ht="14.45" customHeight="1">
      <c r="A325" s="48">
        <v>411847</v>
      </c>
      <c r="B325" s="47" t="s">
        <v>348</v>
      </c>
      <c r="C325" s="24" t="s">
        <v>328</v>
      </c>
      <c r="D325" s="85" t="s">
        <v>495</v>
      </c>
      <c r="E325" s="34">
        <f>VLOOKUP($A325,'CAF BLS Adjustment'!$B:$H,7,FALSE)</f>
        <v>2001161</v>
      </c>
      <c r="F325" s="5">
        <f>SUMIFS('HCLS Adjustment'!$F:$F,'HCLS Adjustment'!$B:$B,Main!$A325)</f>
        <v>1410672</v>
      </c>
      <c r="G325" s="29">
        <f>VLOOKUP(A325,'SVS Adjustment'!$B$3:$E$451,4,FALSE)</f>
        <v>0</v>
      </c>
      <c r="H325" s="29">
        <f t="shared" si="64"/>
        <v>3411833</v>
      </c>
      <c r="I325" s="87">
        <f>'Demand Calcs'!$B$11</f>
        <v>0.85719967561141985</v>
      </c>
      <c r="J325" s="29">
        <f t="shared" si="65"/>
        <v>2924622.1408403376</v>
      </c>
      <c r="K325" s="68">
        <f>IFERROR(VLOOKUP($A325,'NECA 5 year Projections'!$A:$C,3,FALSE),0)</f>
        <v>1927562.84305694</v>
      </c>
      <c r="L325" s="68">
        <f t="shared" si="66"/>
        <v>1927562.84305694</v>
      </c>
      <c r="M325" s="29">
        <f t="shared" si="67"/>
        <v>2924622.1408403376</v>
      </c>
      <c r="N325" s="29">
        <f>VLOOKUP($A325,'CAF BLS Adjustment'!$B323:$I908,8,FALSE)</f>
        <v>89106</v>
      </c>
      <c r="O325" s="34">
        <f t="shared" si="63"/>
        <v>76381.634295031181</v>
      </c>
      <c r="P325" s="60">
        <f t="shared" si="68"/>
        <v>3001003.7751353686</v>
      </c>
      <c r="Q325" s="60">
        <f t="shared" si="69"/>
        <v>1715394.5600462246</v>
      </c>
      <c r="R325" s="60">
        <f t="shared" si="70"/>
        <v>1209227.580794113</v>
      </c>
      <c r="S325" s="60">
        <f t="shared" si="71"/>
        <v>0</v>
      </c>
    </row>
    <row r="326" spans="1:19" ht="14.45" customHeight="1">
      <c r="A326" s="48">
        <v>411849</v>
      </c>
      <c r="B326" s="47" t="s">
        <v>349</v>
      </c>
      <c r="C326" s="24" t="s">
        <v>328</v>
      </c>
      <c r="D326" s="85" t="s">
        <v>495</v>
      </c>
      <c r="E326" s="34">
        <f>VLOOKUP($A326,'CAF BLS Adjustment'!$B:$H,7,FALSE)</f>
        <v>2501167</v>
      </c>
      <c r="F326" s="5">
        <f>SUMIFS('HCLS Adjustment'!$F:$F,'HCLS Adjustment'!$B:$B,Main!$A326)</f>
        <v>938016</v>
      </c>
      <c r="G326" s="29">
        <f>VLOOKUP(A326,'SVS Adjustment'!$B$3:$E$451,4,FALSE)</f>
        <v>0</v>
      </c>
      <c r="H326" s="29">
        <f t="shared" si="64"/>
        <v>3439183</v>
      </c>
      <c r="I326" s="87">
        <f>'Demand Calcs'!$B$11</f>
        <v>0.85719967561141985</v>
      </c>
      <c r="J326" s="29">
        <f t="shared" si="65"/>
        <v>2948066.5519683096</v>
      </c>
      <c r="K326" s="68">
        <f>IFERROR(VLOOKUP($A326,'NECA 5 year Projections'!$A:$C,3,FALSE),0)</f>
        <v>1518499.6390043199</v>
      </c>
      <c r="L326" s="68">
        <f t="shared" si="66"/>
        <v>1518499.6390043199</v>
      </c>
      <c r="M326" s="29">
        <f t="shared" si="67"/>
        <v>2948066.5519683096</v>
      </c>
      <c r="N326" s="29">
        <f>VLOOKUP($A326,'CAF BLS Adjustment'!$B324:$I909,8,FALSE)</f>
        <v>189006</v>
      </c>
      <c r="O326" s="34">
        <f t="shared" si="63"/>
        <v>162015.88188861203</v>
      </c>
      <c r="P326" s="60">
        <f t="shared" si="68"/>
        <v>3110082.4338569217</v>
      </c>
      <c r="Q326" s="60">
        <f t="shared" si="69"/>
        <v>2143999.541049988</v>
      </c>
      <c r="R326" s="60">
        <f t="shared" si="70"/>
        <v>804067.01091832155</v>
      </c>
      <c r="S326" s="60">
        <f t="shared" si="71"/>
        <v>0</v>
      </c>
    </row>
    <row r="327" spans="1:19" ht="14.45" customHeight="1">
      <c r="A327" s="48">
        <v>420463</v>
      </c>
      <c r="B327" s="47" t="s">
        <v>352</v>
      </c>
      <c r="C327" s="24" t="s">
        <v>351</v>
      </c>
      <c r="D327" s="85" t="s">
        <v>495</v>
      </c>
      <c r="E327" s="34">
        <f>VLOOKUP($A327,'CAF BLS Adjustment'!$B:$H,7,FALSE)</f>
        <v>1411555</v>
      </c>
      <c r="F327" s="5">
        <f>SUMIFS('HCLS Adjustment'!$F:$F,'HCLS Adjustment'!$B:$B,Main!$A327)</f>
        <v>497052</v>
      </c>
      <c r="G327" s="29">
        <f>VLOOKUP(A327,'SVS Adjustment'!$B$3:$E$451,4,FALSE)</f>
        <v>0</v>
      </c>
      <c r="H327" s="29">
        <f t="shared" si="64"/>
        <v>1908607</v>
      </c>
      <c r="I327" s="87">
        <f>'Demand Calcs'!$B$11</f>
        <v>0.85719967561141985</v>
      </c>
      <c r="J327" s="29">
        <f t="shared" si="65"/>
        <v>1636057.3012696852</v>
      </c>
      <c r="K327" s="68">
        <f>IFERROR(VLOOKUP($A327,'NECA 5 year Projections'!$A:$C,3,FALSE),0)</f>
        <v>1022550.63961348</v>
      </c>
      <c r="L327" s="68">
        <f t="shared" si="66"/>
        <v>1022550.63961348</v>
      </c>
      <c r="M327" s="29">
        <f t="shared" si="67"/>
        <v>1636057.3012696852</v>
      </c>
      <c r="N327" s="29">
        <f>VLOOKUP($A327,'CAF BLS Adjustment'!$B325:$I910,8,FALSE)</f>
        <v>117084</v>
      </c>
      <c r="O327" s="34">
        <f t="shared" si="63"/>
        <v>100364.36681928748</v>
      </c>
      <c r="P327" s="60">
        <f t="shared" si="68"/>
        <v>1736421.6680889726</v>
      </c>
      <c r="Q327" s="60">
        <f t="shared" si="69"/>
        <v>1209984.4881076775</v>
      </c>
      <c r="R327" s="60">
        <f t="shared" si="70"/>
        <v>426072.81316200749</v>
      </c>
      <c r="S327" s="60">
        <f t="shared" si="71"/>
        <v>0</v>
      </c>
    </row>
    <row r="328" spans="1:19" ht="14.45" customHeight="1">
      <c r="A328" s="48">
        <v>421206</v>
      </c>
      <c r="B328" s="47" t="s">
        <v>353</v>
      </c>
      <c r="C328" s="24" t="s">
        <v>351</v>
      </c>
      <c r="D328" s="85" t="s">
        <v>495</v>
      </c>
      <c r="E328" s="34">
        <f>VLOOKUP($A328,'CAF BLS Adjustment'!$B:$H,7,FALSE)</f>
        <v>794981</v>
      </c>
      <c r="F328" s="5">
        <f>SUMIFS('HCLS Adjustment'!$F:$F,'HCLS Adjustment'!$B:$B,Main!$A328)</f>
        <v>609576</v>
      </c>
      <c r="G328" s="29">
        <f>VLOOKUP(A328,'SVS Adjustment'!$B$3:$E$451,4,FALSE)</f>
        <v>0</v>
      </c>
      <c r="H328" s="29">
        <f t="shared" si="64"/>
        <v>1404557</v>
      </c>
      <c r="I328" s="87">
        <f>'Demand Calcs'!$B$11</f>
        <v>0.85719967561141985</v>
      </c>
      <c r="J328" s="29">
        <f t="shared" si="65"/>
        <v>1203985.8047777491</v>
      </c>
      <c r="K328" s="68">
        <f>IFERROR(VLOOKUP($A328,'NECA 5 year Projections'!$A:$C,3,FALSE),0)</f>
        <v>898413.46932326898</v>
      </c>
      <c r="L328" s="68">
        <f t="shared" si="66"/>
        <v>898413.46932326898</v>
      </c>
      <c r="M328" s="29">
        <f t="shared" si="67"/>
        <v>1203985.8047777491</v>
      </c>
      <c r="N328" s="29">
        <f>VLOOKUP($A328,'CAF BLS Adjustment'!$B326:$I911,8,FALSE)</f>
        <v>180036</v>
      </c>
      <c r="O328" s="34">
        <f t="shared" si="63"/>
        <v>154326.80079837758</v>
      </c>
      <c r="P328" s="60">
        <f t="shared" si="68"/>
        <v>1358312.6055761266</v>
      </c>
      <c r="Q328" s="60">
        <f t="shared" si="69"/>
        <v>681457.45531724219</v>
      </c>
      <c r="R328" s="60">
        <f t="shared" si="70"/>
        <v>522528.34946050687</v>
      </c>
      <c r="S328" s="60">
        <f t="shared" si="71"/>
        <v>0</v>
      </c>
    </row>
    <row r="329" spans="1:19" ht="14.45" customHeight="1">
      <c r="A329" s="48">
        <v>421860</v>
      </c>
      <c r="B329" s="47" t="s">
        <v>354</v>
      </c>
      <c r="C329" s="24" t="s">
        <v>351</v>
      </c>
      <c r="D329" s="85" t="s">
        <v>495</v>
      </c>
      <c r="E329" s="34">
        <f>VLOOKUP($A329,'CAF BLS Adjustment'!$B:$H,7,FALSE)</f>
        <v>297428</v>
      </c>
      <c r="F329" s="5">
        <f>SUMIFS('HCLS Adjustment'!$F:$F,'HCLS Adjustment'!$B:$B,Main!$A329)</f>
        <v>161892</v>
      </c>
      <c r="G329" s="29">
        <f>VLOOKUP(A329,'SVS Adjustment'!$B$3:$E$451,4,FALSE)</f>
        <v>0</v>
      </c>
      <c r="H329" s="29">
        <f t="shared" si="64"/>
        <v>459320</v>
      </c>
      <c r="I329" s="87">
        <f>'Demand Calcs'!$B$11</f>
        <v>0.85719967561141985</v>
      </c>
      <c r="J329" s="29">
        <f t="shared" si="65"/>
        <v>393728.95500183734</v>
      </c>
      <c r="K329" s="68">
        <f>IFERROR(VLOOKUP($A329,'NECA 5 year Projections'!$A:$C,3,FALSE),0)</f>
        <v>246232.400051654</v>
      </c>
      <c r="L329" s="68">
        <f t="shared" si="66"/>
        <v>246232.400051654</v>
      </c>
      <c r="M329" s="29">
        <f t="shared" si="67"/>
        <v>393728.95500183734</v>
      </c>
      <c r="N329" s="29">
        <f>VLOOKUP($A329,'CAF BLS Adjustment'!$B328:$I914,8,FALSE)</f>
        <v>23004</v>
      </c>
      <c r="O329" s="34">
        <f t="shared" si="63"/>
        <v>19719.021337765102</v>
      </c>
      <c r="P329" s="60">
        <f t="shared" si="68"/>
        <v>413447.97633960244</v>
      </c>
      <c r="Q329" s="60">
        <f t="shared" si="69"/>
        <v>254955.18511775337</v>
      </c>
      <c r="R329" s="60">
        <f t="shared" si="70"/>
        <v>138773.76988408397</v>
      </c>
      <c r="S329" s="60">
        <f t="shared" si="71"/>
        <v>0</v>
      </c>
    </row>
    <row r="330" spans="1:19" ht="14.45" customHeight="1">
      <c r="A330" s="48">
        <v>421866</v>
      </c>
      <c r="B330" s="47" t="s">
        <v>355</v>
      </c>
      <c r="C330" s="24" t="s">
        <v>351</v>
      </c>
      <c r="D330" s="85" t="s">
        <v>495</v>
      </c>
      <c r="E330" s="34">
        <f>VLOOKUP($A330,'CAF BLS Adjustment'!$B:$H,7,FALSE)</f>
        <v>467816</v>
      </c>
      <c r="F330" s="5">
        <f>SUMIFS('HCLS Adjustment'!$F:$F,'HCLS Adjustment'!$B:$B,Main!$A330)</f>
        <v>231036</v>
      </c>
      <c r="G330" s="29">
        <f>VLOOKUP(A330,'SVS Adjustment'!$B$3:$E$451,4,FALSE)</f>
        <v>0</v>
      </c>
      <c r="H330" s="29">
        <f t="shared" si="64"/>
        <v>698852</v>
      </c>
      <c r="I330" s="87">
        <f>'Demand Calcs'!$B$11</f>
        <v>0.85719967561141985</v>
      </c>
      <c r="J330" s="29">
        <f t="shared" si="65"/>
        <v>599055.707700392</v>
      </c>
      <c r="K330" s="68">
        <f>IFERROR(VLOOKUP($A330,'NECA 5 year Projections'!$A:$C,3,FALSE),0)</f>
        <v>474262.68766150699</v>
      </c>
      <c r="L330" s="68">
        <f t="shared" si="66"/>
        <v>474262.68766150699</v>
      </c>
      <c r="M330" s="29">
        <f t="shared" si="67"/>
        <v>599055.707700392</v>
      </c>
      <c r="N330" s="29">
        <f>VLOOKUP($A330,'CAF BLS Adjustment'!$B329:$I917,8,FALSE)</f>
        <v>23796</v>
      </c>
      <c r="O330" s="34">
        <f t="shared" si="63"/>
        <v>20397.923480849346</v>
      </c>
      <c r="P330" s="60">
        <f t="shared" si="68"/>
        <v>619453.63118124136</v>
      </c>
      <c r="Q330" s="60">
        <f t="shared" si="69"/>
        <v>401011.72344583203</v>
      </c>
      <c r="R330" s="60">
        <f t="shared" si="70"/>
        <v>198043.98425456</v>
      </c>
      <c r="S330" s="60">
        <f t="shared" si="71"/>
        <v>0</v>
      </c>
    </row>
    <row r="331" spans="1:19" ht="14.45" customHeight="1">
      <c r="A331" s="48">
        <v>421876</v>
      </c>
      <c r="B331" s="47" t="s">
        <v>356</v>
      </c>
      <c r="C331" s="24" t="s">
        <v>351</v>
      </c>
      <c r="D331" s="85" t="s">
        <v>495</v>
      </c>
      <c r="E331" s="34">
        <f>VLOOKUP($A331,'CAF BLS Adjustment'!$B:$H,7,FALSE)</f>
        <v>106701</v>
      </c>
      <c r="F331" s="5">
        <f>SUMIFS('HCLS Adjustment'!$F:$F,'HCLS Adjustment'!$B:$B,Main!$A331)</f>
        <v>90084</v>
      </c>
      <c r="G331" s="29">
        <f>VLOOKUP(A331,'SVS Adjustment'!$B$3:$E$451,4,FALSE)</f>
        <v>0</v>
      </c>
      <c r="H331" s="29">
        <f t="shared" si="64"/>
        <v>196785</v>
      </c>
      <c r="I331" s="87">
        <f>'Demand Calcs'!$B$11</f>
        <v>0.85719967561141985</v>
      </c>
      <c r="J331" s="29">
        <f t="shared" si="65"/>
        <v>168684.03816519325</v>
      </c>
      <c r="K331" s="68">
        <f>IFERROR(VLOOKUP($A331,'NECA 5 year Projections'!$A:$C,3,FALSE),0)</f>
        <v>107113.326427184</v>
      </c>
      <c r="L331" s="68">
        <f t="shared" si="66"/>
        <v>107113.326427184</v>
      </c>
      <c r="M331" s="29">
        <f t="shared" si="67"/>
        <v>168684.03816519325</v>
      </c>
      <c r="N331" s="29">
        <f>VLOOKUP($A331,'CAF BLS Adjustment'!$B329:$I918,8,FALSE)</f>
        <v>-11898</v>
      </c>
      <c r="O331" s="34">
        <f t="shared" si="63"/>
        <v>-11898</v>
      </c>
      <c r="P331" s="60">
        <f t="shared" si="68"/>
        <v>156786.03816519325</v>
      </c>
      <c r="Q331" s="60">
        <f t="shared" si="69"/>
        <v>91464.062587414111</v>
      </c>
      <c r="R331" s="60">
        <f t="shared" si="70"/>
        <v>77219.975577779143</v>
      </c>
      <c r="S331" s="60">
        <f t="shared" si="71"/>
        <v>0</v>
      </c>
    </row>
    <row r="332" spans="1:19" ht="14.45" customHeight="1">
      <c r="A332" s="48">
        <v>421886</v>
      </c>
      <c r="B332" s="47" t="s">
        <v>357</v>
      </c>
      <c r="C332" s="24" t="s">
        <v>351</v>
      </c>
      <c r="D332" s="85" t="s">
        <v>495</v>
      </c>
      <c r="E332" s="34">
        <f>VLOOKUP($A332,'CAF BLS Adjustment'!$B:$H,7,FALSE)</f>
        <v>452883</v>
      </c>
      <c r="F332" s="5">
        <f>SUMIFS('HCLS Adjustment'!$F:$F,'HCLS Adjustment'!$B:$B,Main!$A332)</f>
        <v>253176</v>
      </c>
      <c r="G332" s="29">
        <f>VLOOKUP(A332,'SVS Adjustment'!$B$3:$E$451,4,FALSE)</f>
        <v>0</v>
      </c>
      <c r="H332" s="29">
        <f t="shared" si="64"/>
        <v>706059</v>
      </c>
      <c r="I332" s="87">
        <f>'Demand Calcs'!$B$11</f>
        <v>0.85719967561141985</v>
      </c>
      <c r="J332" s="29">
        <f t="shared" si="65"/>
        <v>605233.54576252354</v>
      </c>
      <c r="K332" s="68">
        <f>IFERROR(VLOOKUP($A332,'NECA 5 year Projections'!$A:$C,3,FALSE),0)</f>
        <v>424739.66125790798</v>
      </c>
      <c r="L332" s="68">
        <f t="shared" si="66"/>
        <v>424739.66125790798</v>
      </c>
      <c r="M332" s="29">
        <f t="shared" si="67"/>
        <v>605233.54576252354</v>
      </c>
      <c r="N332" s="29">
        <f>VLOOKUP($A332,'CAF BLS Adjustment'!$B331:$I920,8,FALSE)</f>
        <v>-10146</v>
      </c>
      <c r="O332" s="34">
        <f t="shared" si="63"/>
        <v>-10146</v>
      </c>
      <c r="P332" s="60">
        <f t="shared" si="68"/>
        <v>595087.54576252354</v>
      </c>
      <c r="Q332" s="60">
        <f t="shared" si="69"/>
        <v>388211.16068992665</v>
      </c>
      <c r="R332" s="60">
        <f t="shared" si="70"/>
        <v>217022.38507259684</v>
      </c>
      <c r="S332" s="60">
        <f t="shared" si="71"/>
        <v>0</v>
      </c>
    </row>
    <row r="333" spans="1:19" ht="14.45" customHeight="1">
      <c r="A333" s="48">
        <v>421887</v>
      </c>
      <c r="B333" s="47" t="s">
        <v>358</v>
      </c>
      <c r="C333" s="24" t="s">
        <v>351</v>
      </c>
      <c r="D333" s="85" t="s">
        <v>495</v>
      </c>
      <c r="E333" s="34">
        <f>VLOOKUP($A333,'CAF BLS Adjustment'!$B:$H,7,FALSE)</f>
        <v>2943499</v>
      </c>
      <c r="F333" s="5">
        <f>SUMIFS('HCLS Adjustment'!$F:$F,'HCLS Adjustment'!$B:$B,Main!$A333)</f>
        <v>610284</v>
      </c>
      <c r="G333" s="29">
        <f>VLOOKUP(A333,'SVS Adjustment'!$B$3:$E$451,4,FALSE)</f>
        <v>0</v>
      </c>
      <c r="H333" s="29">
        <f t="shared" si="64"/>
        <v>3553783</v>
      </c>
      <c r="I333" s="87">
        <f>'Demand Calcs'!$B$11</f>
        <v>0.85719967561141985</v>
      </c>
      <c r="J333" s="29">
        <f t="shared" si="65"/>
        <v>3046301.6347933784</v>
      </c>
      <c r="K333" s="68">
        <f>IFERROR(VLOOKUP($A333,'NECA 5 year Projections'!$A:$C,3,FALSE),0)</f>
        <v>1691866.24294991</v>
      </c>
      <c r="L333" s="68">
        <f t="shared" si="66"/>
        <v>1691866.24294991</v>
      </c>
      <c r="M333" s="29">
        <f t="shared" si="67"/>
        <v>3046301.6347933784</v>
      </c>
      <c r="N333" s="29">
        <f>VLOOKUP($A333,'CAF BLS Adjustment'!$B331:$I921,8,FALSE)</f>
        <v>272082</v>
      </c>
      <c r="O333" s="34">
        <f t="shared" si="63"/>
        <v>233228.60213970635</v>
      </c>
      <c r="P333" s="60">
        <f t="shared" si="68"/>
        <v>3279530.2369330847</v>
      </c>
      <c r="Q333" s="60">
        <f t="shared" si="69"/>
        <v>2523166.3879625387</v>
      </c>
      <c r="R333" s="60">
        <f t="shared" si="70"/>
        <v>523135.24683083972</v>
      </c>
      <c r="S333" s="60">
        <f t="shared" si="71"/>
        <v>0</v>
      </c>
    </row>
    <row r="334" spans="1:19" ht="14.45" customHeight="1">
      <c r="A334" s="48">
        <v>421901</v>
      </c>
      <c r="B334" s="47" t="s">
        <v>359</v>
      </c>
      <c r="C334" s="24" t="s">
        <v>351</v>
      </c>
      <c r="D334" s="85" t="s">
        <v>495</v>
      </c>
      <c r="E334" s="34">
        <f>VLOOKUP($A334,'CAF BLS Adjustment'!$B:$H,7,FALSE)</f>
        <v>2564486</v>
      </c>
      <c r="F334" s="5">
        <f>SUMIFS('HCLS Adjustment'!$F:$F,'HCLS Adjustment'!$B:$B,Main!$A334)</f>
        <v>1372884</v>
      </c>
      <c r="G334" s="29">
        <f>VLOOKUP(A334,'SVS Adjustment'!$B$3:$E$451,4,FALSE)</f>
        <v>0</v>
      </c>
      <c r="H334" s="29">
        <f t="shared" si="64"/>
        <v>3937370</v>
      </c>
      <c r="I334" s="87">
        <f>'Demand Calcs'!$B$11</f>
        <v>0.85719967561141985</v>
      </c>
      <c r="J334" s="29">
        <f t="shared" si="65"/>
        <v>3375112.286762136</v>
      </c>
      <c r="K334" s="68">
        <f>IFERROR(VLOOKUP($A334,'NECA 5 year Projections'!$A:$C,3,FALSE),0)</f>
        <v>1543983.76795617</v>
      </c>
      <c r="L334" s="68">
        <f t="shared" si="66"/>
        <v>1543983.76795617</v>
      </c>
      <c r="M334" s="29">
        <f t="shared" si="67"/>
        <v>3375112.286762136</v>
      </c>
      <c r="N334" s="29">
        <f>VLOOKUP($A334,'CAF BLS Adjustment'!$B333:$I924,8,FALSE)</f>
        <v>376620</v>
      </c>
      <c r="O334" s="34">
        <f t="shared" si="63"/>
        <v>322838.54182877293</v>
      </c>
      <c r="P334" s="60">
        <f t="shared" si="68"/>
        <v>3697950.828590909</v>
      </c>
      <c r="Q334" s="60">
        <f t="shared" si="69"/>
        <v>2198276.5673100273</v>
      </c>
      <c r="R334" s="60">
        <f t="shared" si="70"/>
        <v>1176835.7194521085</v>
      </c>
      <c r="S334" s="60">
        <f t="shared" si="71"/>
        <v>0</v>
      </c>
    </row>
    <row r="335" spans="1:19" ht="14.45" customHeight="1">
      <c r="A335" s="48">
        <v>421912</v>
      </c>
      <c r="B335" s="47" t="s">
        <v>360</v>
      </c>
      <c r="C335" s="24" t="s">
        <v>351</v>
      </c>
      <c r="D335" s="85" t="s">
        <v>495</v>
      </c>
      <c r="E335" s="34">
        <f>VLOOKUP($A335,'CAF BLS Adjustment'!$B:$H,7,FALSE)</f>
        <v>1582964</v>
      </c>
      <c r="F335" s="5">
        <f>SUMIFS('HCLS Adjustment'!$F:$F,'HCLS Adjustment'!$B:$B,Main!$A335)</f>
        <v>1602816</v>
      </c>
      <c r="G335" s="29">
        <f>VLOOKUP(A335,'SVS Adjustment'!$B$3:$E$451,4,FALSE)</f>
        <v>0</v>
      </c>
      <c r="H335" s="29">
        <f t="shared" si="64"/>
        <v>3185780</v>
      </c>
      <c r="I335" s="87">
        <f>'Demand Calcs'!$B$11</f>
        <v>0.85719967561141985</v>
      </c>
      <c r="J335" s="29">
        <f t="shared" si="65"/>
        <v>2730849.5825693491</v>
      </c>
      <c r="K335" s="68">
        <f>IFERROR(VLOOKUP($A335,'NECA 5 year Projections'!$A:$C,3,FALSE),0)</f>
        <v>1577213.7410762799</v>
      </c>
      <c r="L335" s="68">
        <f t="shared" si="66"/>
        <v>1577213.7410762799</v>
      </c>
      <c r="M335" s="29">
        <f t="shared" si="67"/>
        <v>2730849.5825693491</v>
      </c>
      <c r="N335" s="29">
        <f>VLOOKUP($A335,'CAF BLS Adjustment'!$B333:$I925,8,FALSE)</f>
        <v>49626</v>
      </c>
      <c r="O335" s="34">
        <f t="shared" si="63"/>
        <v>42539.391101892325</v>
      </c>
      <c r="P335" s="60">
        <f t="shared" si="68"/>
        <v>2773388.9736712412</v>
      </c>
      <c r="Q335" s="60">
        <f t="shared" si="69"/>
        <v>1356916.2273045555</v>
      </c>
      <c r="R335" s="60">
        <f t="shared" si="70"/>
        <v>1373933.3552647936</v>
      </c>
      <c r="S335" s="60">
        <f t="shared" si="71"/>
        <v>0</v>
      </c>
    </row>
    <row r="336" spans="1:19" ht="14.45" customHeight="1">
      <c r="A336" s="48">
        <v>421920</v>
      </c>
      <c r="B336" s="47" t="s">
        <v>361</v>
      </c>
      <c r="C336" s="24" t="s">
        <v>351</v>
      </c>
      <c r="D336" s="85" t="s">
        <v>495</v>
      </c>
      <c r="E336" s="34">
        <f>VLOOKUP($A336,'CAF BLS Adjustment'!$B:$H,7,FALSE)</f>
        <v>430795</v>
      </c>
      <c r="F336" s="5">
        <f>SUMIFS('HCLS Adjustment'!$F:$F,'HCLS Adjustment'!$B:$B,Main!$A336)</f>
        <v>620364</v>
      </c>
      <c r="G336" s="29">
        <f>VLOOKUP(A336,'SVS Adjustment'!$B$3:$E$451,4,FALSE)</f>
        <v>0</v>
      </c>
      <c r="H336" s="29">
        <f t="shared" si="64"/>
        <v>1051159</v>
      </c>
      <c r="I336" s="87">
        <f>'Demand Calcs'!$B$11</f>
        <v>0.85719967561141985</v>
      </c>
      <c r="J336" s="29">
        <f t="shared" si="65"/>
        <v>901053.15381602442</v>
      </c>
      <c r="K336" s="68">
        <f>IFERROR(VLOOKUP($A336,'NECA 5 year Projections'!$A:$C,3,FALSE),0)</f>
        <v>666949.91745492804</v>
      </c>
      <c r="L336" s="68">
        <f t="shared" si="66"/>
        <v>666949.91745492804</v>
      </c>
      <c r="M336" s="29">
        <f t="shared" si="67"/>
        <v>901053.15381602442</v>
      </c>
      <c r="N336" s="29">
        <f>VLOOKUP($A336,'CAF BLS Adjustment'!$B334:$I926,8,FALSE)</f>
        <v>-9948</v>
      </c>
      <c r="O336" s="34">
        <f t="shared" si="63"/>
        <v>-9948</v>
      </c>
      <c r="P336" s="60">
        <f t="shared" si="68"/>
        <v>891105.15381602442</v>
      </c>
      <c r="Q336" s="60">
        <f t="shared" si="69"/>
        <v>369277.33425502159</v>
      </c>
      <c r="R336" s="60">
        <f t="shared" si="70"/>
        <v>531775.81956100289</v>
      </c>
      <c r="S336" s="60">
        <f t="shared" si="71"/>
        <v>0</v>
      </c>
    </row>
    <row r="337" spans="1:19" ht="14.45" customHeight="1">
      <c r="A337" s="48">
        <v>421931</v>
      </c>
      <c r="B337" s="47" t="s">
        <v>362</v>
      </c>
      <c r="C337" s="24" t="s">
        <v>351</v>
      </c>
      <c r="D337" s="85" t="s">
        <v>495</v>
      </c>
      <c r="E337" s="34">
        <f>VLOOKUP($A337,'CAF BLS Adjustment'!$B:$H,7,FALSE)</f>
        <v>4745421</v>
      </c>
      <c r="F337" s="5">
        <f>SUMIFS('HCLS Adjustment'!$F:$F,'HCLS Adjustment'!$B:$B,Main!$A337)</f>
        <v>2111052</v>
      </c>
      <c r="G337" s="29">
        <f>VLOOKUP(A337,'SVS Adjustment'!$B$3:$E$451,4,FALSE)</f>
        <v>0</v>
      </c>
      <c r="H337" s="29">
        <f t="shared" si="64"/>
        <v>6856473</v>
      </c>
      <c r="I337" s="87">
        <f>'Demand Calcs'!$B$11</f>
        <v>0.85719967561141985</v>
      </c>
      <c r="J337" s="29">
        <f t="shared" si="65"/>
        <v>5877366.4314384591</v>
      </c>
      <c r="K337" s="68">
        <f>IFERROR(VLOOKUP($A337,'NECA 5 year Projections'!$A:$C,3,FALSE),0)</f>
        <v>2835952.7190038902</v>
      </c>
      <c r="L337" s="68">
        <f t="shared" si="66"/>
        <v>2835952.7190038902</v>
      </c>
      <c r="M337" s="29">
        <f t="shared" si="67"/>
        <v>5877366.4314384591</v>
      </c>
      <c r="N337" s="29">
        <f>VLOOKUP($A337,'CAF BLS Adjustment'!$B335:$I927,8,FALSE)</f>
        <v>91008</v>
      </c>
      <c r="O337" s="34">
        <f t="shared" si="63"/>
        <v>78012.028078044095</v>
      </c>
      <c r="P337" s="60">
        <f t="shared" si="68"/>
        <v>5955378.4595165029</v>
      </c>
      <c r="Q337" s="60">
        <f t="shared" si="69"/>
        <v>4067773.3418396199</v>
      </c>
      <c r="R337" s="60">
        <f t="shared" si="70"/>
        <v>1809593.0895988394</v>
      </c>
      <c r="S337" s="60">
        <f t="shared" si="71"/>
        <v>0</v>
      </c>
    </row>
    <row r="338" spans="1:19" ht="14.45" customHeight="1">
      <c r="A338" s="48">
        <v>421945</v>
      </c>
      <c r="B338" s="47" t="s">
        <v>363</v>
      </c>
      <c r="C338" s="24" t="s">
        <v>351</v>
      </c>
      <c r="D338" s="85" t="s">
        <v>495</v>
      </c>
      <c r="E338" s="34">
        <f>VLOOKUP($A338,'CAF BLS Adjustment'!$B:$H,7,FALSE)</f>
        <v>532916</v>
      </c>
      <c r="F338" s="5">
        <f>SUMIFS('HCLS Adjustment'!$F:$F,'HCLS Adjustment'!$B:$B,Main!$A338)</f>
        <v>183096</v>
      </c>
      <c r="G338" s="29">
        <f>VLOOKUP(A338,'SVS Adjustment'!$B$3:$E$451,4,FALSE)</f>
        <v>0</v>
      </c>
      <c r="H338" s="29">
        <f t="shared" si="64"/>
        <v>716012</v>
      </c>
      <c r="I338" s="87">
        <f>'Demand Calcs'!$B$11</f>
        <v>0.85719967561141985</v>
      </c>
      <c r="J338" s="29">
        <f t="shared" si="65"/>
        <v>613765.25413388398</v>
      </c>
      <c r="K338" s="68">
        <f>IFERROR(VLOOKUP($A338,'NECA 5 year Projections'!$A:$C,3,FALSE),0)</f>
        <v>494345.09354435699</v>
      </c>
      <c r="L338" s="68">
        <f t="shared" si="66"/>
        <v>494345.09354435699</v>
      </c>
      <c r="M338" s="29">
        <f t="shared" si="67"/>
        <v>613765.25413388398</v>
      </c>
      <c r="N338" s="29">
        <f>VLOOKUP($A338,'CAF BLS Adjustment'!$B337:$I930,8,FALSE)</f>
        <v>28998</v>
      </c>
      <c r="O338" s="34">
        <f t="shared" si="63"/>
        <v>24857.076193379951</v>
      </c>
      <c r="P338" s="60">
        <f t="shared" si="68"/>
        <v>638622.33032726392</v>
      </c>
      <c r="Q338" s="60">
        <f t="shared" si="69"/>
        <v>456815.42232813546</v>
      </c>
      <c r="R338" s="60">
        <f t="shared" si="70"/>
        <v>156949.83180574854</v>
      </c>
      <c r="S338" s="60">
        <f t="shared" si="71"/>
        <v>0</v>
      </c>
    </row>
    <row r="339" spans="1:19" ht="14.45" customHeight="1">
      <c r="A339" s="48">
        <v>431704</v>
      </c>
      <c r="B339" s="47" t="s">
        <v>365</v>
      </c>
      <c r="C339" s="24" t="s">
        <v>364</v>
      </c>
      <c r="D339" s="85" t="s">
        <v>495</v>
      </c>
      <c r="E339" s="34">
        <f>VLOOKUP($A339,'CAF BLS Adjustment'!$B:$H,7,FALSE)</f>
        <v>1018594</v>
      </c>
      <c r="F339" s="5">
        <f>SUMIFS('HCLS Adjustment'!$F:$F,'HCLS Adjustment'!$B:$B,Main!$A339)</f>
        <v>200364</v>
      </c>
      <c r="G339" s="29">
        <f>VLOOKUP(A339,'SVS Adjustment'!$B$3:$E$451,4,FALSE)</f>
        <v>0</v>
      </c>
      <c r="H339" s="29">
        <f t="shared" si="64"/>
        <v>1218958</v>
      </c>
      <c r="I339" s="87">
        <f>'Demand Calcs'!$B$11</f>
        <v>0.85719967561141985</v>
      </c>
      <c r="J339" s="29">
        <f t="shared" si="65"/>
        <v>1044890.4021839452</v>
      </c>
      <c r="K339" s="68">
        <f>IFERROR(VLOOKUP($A339,'NECA 5 year Projections'!$A:$C,3,FALSE),0)</f>
        <v>614410.819880286</v>
      </c>
      <c r="L339" s="68">
        <f t="shared" si="66"/>
        <v>614410.819880286</v>
      </c>
      <c r="M339" s="29">
        <f t="shared" si="67"/>
        <v>1044890.4021839452</v>
      </c>
      <c r="N339" s="29">
        <f>VLOOKUP($A339,'CAF BLS Adjustment'!$B338:$I932,8,FALSE)</f>
        <v>116700</v>
      </c>
      <c r="O339" s="34">
        <f t="shared" si="63"/>
        <v>100035.2021438527</v>
      </c>
      <c r="P339" s="60">
        <f t="shared" si="68"/>
        <v>1144925.6043277979</v>
      </c>
      <c r="Q339" s="60">
        <f t="shared" si="69"/>
        <v>873138.44637973863</v>
      </c>
      <c r="R339" s="60">
        <f t="shared" si="70"/>
        <v>171751.95580420655</v>
      </c>
      <c r="S339" s="60">
        <f t="shared" si="71"/>
        <v>0</v>
      </c>
    </row>
    <row r="340" spans="1:19" ht="14.45" customHeight="1">
      <c r="A340" s="48">
        <v>431788</v>
      </c>
      <c r="B340" s="47" t="s">
        <v>366</v>
      </c>
      <c r="C340" s="24" t="s">
        <v>364</v>
      </c>
      <c r="D340" s="85" t="s">
        <v>495</v>
      </c>
      <c r="E340" s="34">
        <f>VLOOKUP($A340,'CAF BLS Adjustment'!$B:$H,7,FALSE)</f>
        <v>1174434</v>
      </c>
      <c r="F340" s="5">
        <f>SUMIFS('HCLS Adjustment'!$F:$F,'HCLS Adjustment'!$B:$B,Main!$A340)</f>
        <v>839148</v>
      </c>
      <c r="G340" s="29">
        <f>VLOOKUP(A340,'SVS Adjustment'!$B$3:$E$451,4,FALSE)</f>
        <v>0</v>
      </c>
      <c r="H340" s="29">
        <f t="shared" si="64"/>
        <v>2013582</v>
      </c>
      <c r="I340" s="87">
        <f>'Demand Calcs'!$B$11</f>
        <v>0.85719967561141985</v>
      </c>
      <c r="J340" s="29">
        <f t="shared" si="65"/>
        <v>1726041.837216994</v>
      </c>
      <c r="K340" s="68">
        <f>IFERROR(VLOOKUP($A340,'NECA 5 year Projections'!$A:$C,3,FALSE),0)</f>
        <v>858673.43935226102</v>
      </c>
      <c r="L340" s="68">
        <f t="shared" si="66"/>
        <v>858673.43935226102</v>
      </c>
      <c r="M340" s="29">
        <f t="shared" si="67"/>
        <v>1726041.837216994</v>
      </c>
      <c r="N340" s="29">
        <f>VLOOKUP($A340,'CAF BLS Adjustment'!$B338:$I933,8,FALSE)</f>
        <v>202044</v>
      </c>
      <c r="O340" s="34">
        <f t="shared" si="63"/>
        <v>173192.0512592337</v>
      </c>
      <c r="P340" s="60">
        <f t="shared" si="68"/>
        <v>1899233.8884762276</v>
      </c>
      <c r="Q340" s="60">
        <f t="shared" si="69"/>
        <v>1006724.4438270223</v>
      </c>
      <c r="R340" s="60">
        <f t="shared" si="70"/>
        <v>719317.39338997169</v>
      </c>
      <c r="S340" s="60">
        <f t="shared" si="71"/>
        <v>0</v>
      </c>
    </row>
    <row r="341" spans="1:19" ht="14.45" customHeight="1">
      <c r="A341" s="48">
        <v>431831</v>
      </c>
      <c r="B341" s="47" t="s">
        <v>367</v>
      </c>
      <c r="C341" s="24" t="s">
        <v>364</v>
      </c>
      <c r="D341" s="85" t="s">
        <v>495</v>
      </c>
      <c r="E341" s="34">
        <f>VLOOKUP($A341,'CAF BLS Adjustment'!$B:$H,7,FALSE)</f>
        <v>308042</v>
      </c>
      <c r="F341" s="5">
        <f>SUMIFS('HCLS Adjustment'!$F:$F,'HCLS Adjustment'!$B:$B,Main!$A341)</f>
        <v>296748</v>
      </c>
      <c r="G341" s="29">
        <f>VLOOKUP(A341,'SVS Adjustment'!$B$3:$E$451,4,FALSE)</f>
        <v>0</v>
      </c>
      <c r="H341" s="29">
        <f t="shared" si="64"/>
        <v>604790</v>
      </c>
      <c r="I341" s="87">
        <f>'Demand Calcs'!$B$11</f>
        <v>0.85719967561141985</v>
      </c>
      <c r="J341" s="29">
        <f t="shared" si="65"/>
        <v>518425.79181303061</v>
      </c>
      <c r="K341" s="68">
        <f>IFERROR(VLOOKUP($A341,'NECA 5 year Projections'!$A:$C,3,FALSE),0)</f>
        <v>300764.28024848801</v>
      </c>
      <c r="L341" s="68">
        <f t="shared" si="66"/>
        <v>300764.28024848801</v>
      </c>
      <c r="M341" s="29">
        <f t="shared" si="67"/>
        <v>518425.79181303061</v>
      </c>
      <c r="N341" s="29">
        <f>VLOOKUP($A341,'CAF BLS Adjustment'!$B339:$I934,8,FALSE)</f>
        <v>48774</v>
      </c>
      <c r="O341" s="34">
        <f t="shared" si="63"/>
        <v>41809.056978271394</v>
      </c>
      <c r="P341" s="60">
        <f t="shared" si="68"/>
        <v>560234.84879130195</v>
      </c>
      <c r="Q341" s="60">
        <f t="shared" si="69"/>
        <v>264053.502474693</v>
      </c>
      <c r="R341" s="60">
        <f t="shared" si="70"/>
        <v>254372.28933833764</v>
      </c>
      <c r="S341" s="60">
        <f t="shared" si="71"/>
        <v>0</v>
      </c>
    </row>
    <row r="342" spans="1:19" ht="14.45" customHeight="1">
      <c r="A342" s="48">
        <v>431968</v>
      </c>
      <c r="B342" s="47" t="s">
        <v>368</v>
      </c>
      <c r="C342" s="24" t="s">
        <v>364</v>
      </c>
      <c r="D342" s="85" t="s">
        <v>495</v>
      </c>
      <c r="E342" s="34">
        <f>VLOOKUP($A342,'CAF BLS Adjustment'!$B:$H,7,FALSE)</f>
        <v>398972</v>
      </c>
      <c r="F342" s="5">
        <f>SUMIFS('HCLS Adjustment'!$F:$F,'HCLS Adjustment'!$B:$B,Main!$A342)</f>
        <v>30744</v>
      </c>
      <c r="G342" s="29">
        <f>VLOOKUP(A342,'SVS Adjustment'!$B$3:$E$451,4,FALSE)</f>
        <v>0</v>
      </c>
      <c r="H342" s="29">
        <f t="shared" si="64"/>
        <v>429716</v>
      </c>
      <c r="I342" s="87">
        <f>'Demand Calcs'!$B$11</f>
        <v>0.85719967561141985</v>
      </c>
      <c r="J342" s="29">
        <f t="shared" si="65"/>
        <v>368352.4158050369</v>
      </c>
      <c r="K342" s="68">
        <f>IFERROR(VLOOKUP($A342,'NECA 5 year Projections'!$A:$C,3,FALSE),0)</f>
        <v>316175.82271417102</v>
      </c>
      <c r="L342" s="68">
        <f t="shared" si="66"/>
        <v>316175.82271417102</v>
      </c>
      <c r="M342" s="29">
        <f t="shared" si="67"/>
        <v>368352.4158050369</v>
      </c>
      <c r="N342" s="29">
        <f>VLOOKUP($A342,'CAF BLS Adjustment'!$B341:$I936,8,FALSE)</f>
        <v>5286</v>
      </c>
      <c r="O342" s="34">
        <f t="shared" si="63"/>
        <v>4531.1574852819649</v>
      </c>
      <c r="P342" s="60">
        <f t="shared" si="68"/>
        <v>372883.57329031889</v>
      </c>
      <c r="Q342" s="60">
        <f t="shared" si="69"/>
        <v>341998.66897803941</v>
      </c>
      <c r="R342" s="60">
        <f t="shared" si="70"/>
        <v>26353.746826997496</v>
      </c>
      <c r="S342" s="60">
        <f t="shared" si="71"/>
        <v>0</v>
      </c>
    </row>
    <row r="343" spans="1:19" ht="14.45" customHeight="1">
      <c r="A343" s="48">
        <v>431969</v>
      </c>
      <c r="B343" s="47" t="s">
        <v>369</v>
      </c>
      <c r="C343" s="24" t="s">
        <v>364</v>
      </c>
      <c r="D343" s="85" t="s">
        <v>495</v>
      </c>
      <c r="E343" s="34">
        <f>VLOOKUP($A343,'CAF BLS Adjustment'!$B:$H,7,FALSE)</f>
        <v>2988485</v>
      </c>
      <c r="F343" s="5">
        <f>SUMIFS('HCLS Adjustment'!$F:$F,'HCLS Adjustment'!$B:$B,Main!$A343)</f>
        <v>651408</v>
      </c>
      <c r="G343" s="29">
        <f>VLOOKUP(A343,'SVS Adjustment'!$B$3:$E$451,4,FALSE)</f>
        <v>0</v>
      </c>
      <c r="H343" s="29">
        <f t="shared" si="64"/>
        <v>3639893</v>
      </c>
      <c r="I343" s="87">
        <f>'Demand Calcs'!$B$11</f>
        <v>0.85719967561141985</v>
      </c>
      <c r="J343" s="29">
        <f t="shared" si="65"/>
        <v>3120115.0988602778</v>
      </c>
      <c r="K343" s="68">
        <f>IFERROR(VLOOKUP($A343,'NECA 5 year Projections'!$A:$C,3,FALSE),0)</f>
        <v>2363266.6229306199</v>
      </c>
      <c r="L343" s="68">
        <f t="shared" si="66"/>
        <v>2363266.6229306199</v>
      </c>
      <c r="M343" s="29">
        <f t="shared" si="67"/>
        <v>3120115.0988602778</v>
      </c>
      <c r="N343" s="29">
        <f>VLOOKUP($A343,'CAF BLS Adjustment'!$B341:$I937,8,FALSE)</f>
        <v>-514950</v>
      </c>
      <c r="O343" s="34">
        <f t="shared" si="63"/>
        <v>-514950</v>
      </c>
      <c r="P343" s="60">
        <f t="shared" si="68"/>
        <v>2605165.0988602778</v>
      </c>
      <c r="Q343" s="60">
        <f t="shared" si="69"/>
        <v>2561728.3725695941</v>
      </c>
      <c r="R343" s="60">
        <f t="shared" si="70"/>
        <v>558386.72629068384</v>
      </c>
      <c r="S343" s="60">
        <f t="shared" si="71"/>
        <v>0</v>
      </c>
    </row>
    <row r="344" spans="1:19" ht="14.45" customHeight="1">
      <c r="A344" s="48">
        <v>431974</v>
      </c>
      <c r="B344" s="47" t="s">
        <v>370</v>
      </c>
      <c r="C344" s="24" t="s">
        <v>364</v>
      </c>
      <c r="D344" s="85" t="s">
        <v>495</v>
      </c>
      <c r="E344" s="34">
        <f>VLOOKUP($A344,'CAF BLS Adjustment'!$B:$H,7,FALSE)</f>
        <v>1292825</v>
      </c>
      <c r="F344" s="5">
        <f>SUMIFS('HCLS Adjustment'!$F:$F,'HCLS Adjustment'!$B:$B,Main!$A344)</f>
        <v>231204</v>
      </c>
      <c r="G344" s="29">
        <f>VLOOKUP(A344,'SVS Adjustment'!$B$3:$E$451,4,FALSE)</f>
        <v>0</v>
      </c>
      <c r="H344" s="29">
        <f t="shared" si="64"/>
        <v>1524029</v>
      </c>
      <c r="I344" s="87">
        <f>'Demand Calcs'!$B$11</f>
        <v>0.85719967561141985</v>
      </c>
      <c r="J344" s="29">
        <f t="shared" si="65"/>
        <v>1306397.1644223966</v>
      </c>
      <c r="K344" s="68">
        <f>IFERROR(VLOOKUP($A344,'NECA 5 year Projections'!$A:$C,3,FALSE),0)</f>
        <v>640896.57442028797</v>
      </c>
      <c r="L344" s="68">
        <f t="shared" si="66"/>
        <v>640896.57442028797</v>
      </c>
      <c r="M344" s="29">
        <f t="shared" si="67"/>
        <v>1306397.1644223966</v>
      </c>
      <c r="N344" s="29">
        <f>VLOOKUP($A344,'CAF BLS Adjustment'!$B342:$I938,8,FALSE)</f>
        <v>271542</v>
      </c>
      <c r="O344" s="34">
        <f t="shared" si="63"/>
        <v>232765.71431487618</v>
      </c>
      <c r="P344" s="60">
        <f t="shared" si="68"/>
        <v>1539162.8787372727</v>
      </c>
      <c r="Q344" s="60">
        <f t="shared" si="69"/>
        <v>1108209.1706223339</v>
      </c>
      <c r="R344" s="60">
        <f t="shared" si="70"/>
        <v>198187.99380006272</v>
      </c>
      <c r="S344" s="60">
        <f t="shared" si="71"/>
        <v>0</v>
      </c>
    </row>
    <row r="345" spans="1:19" ht="14.45" customHeight="1">
      <c r="A345" s="48">
        <v>431977</v>
      </c>
      <c r="B345" s="47" t="s">
        <v>371</v>
      </c>
      <c r="C345" s="24" t="s">
        <v>364</v>
      </c>
      <c r="D345" s="85" t="s">
        <v>495</v>
      </c>
      <c r="E345" s="34">
        <f>VLOOKUP($A345,'CAF BLS Adjustment'!$B:$H,7,FALSE)</f>
        <v>1338785</v>
      </c>
      <c r="F345" s="5">
        <f>SUMIFS('HCLS Adjustment'!$F:$F,'HCLS Adjustment'!$B:$B,Main!$A345)</f>
        <v>1240320</v>
      </c>
      <c r="G345" s="29">
        <f>VLOOKUP(A345,'SVS Adjustment'!$B$3:$E$451,4,FALSE)</f>
        <v>0</v>
      </c>
      <c r="H345" s="29">
        <f t="shared" si="64"/>
        <v>2579105</v>
      </c>
      <c r="I345" s="87">
        <f>'Demand Calcs'!$B$11</f>
        <v>0.85719967561141985</v>
      </c>
      <c r="J345" s="29">
        <f t="shared" si="65"/>
        <v>2210807.969367791</v>
      </c>
      <c r="K345" s="68">
        <f>IFERROR(VLOOKUP($A345,'NECA 5 year Projections'!$A:$C,3,FALSE),0)</f>
        <v>1581510.6704845701</v>
      </c>
      <c r="L345" s="68">
        <f t="shared" si="66"/>
        <v>1581510.6704845701</v>
      </c>
      <c r="M345" s="29">
        <f t="shared" si="67"/>
        <v>2210807.969367791</v>
      </c>
      <c r="N345" s="29">
        <f>VLOOKUP($A345,'CAF BLS Adjustment'!$B343:$I939,8,FALSE)</f>
        <v>-141594</v>
      </c>
      <c r="O345" s="34">
        <f t="shared" si="63"/>
        <v>-141594</v>
      </c>
      <c r="P345" s="60">
        <f t="shared" si="68"/>
        <v>2069213.969367791</v>
      </c>
      <c r="Q345" s="60">
        <f t="shared" si="69"/>
        <v>1147606.0677134348</v>
      </c>
      <c r="R345" s="60">
        <f t="shared" si="70"/>
        <v>1063201.9016543564</v>
      </c>
      <c r="S345" s="60">
        <f t="shared" si="71"/>
        <v>0</v>
      </c>
    </row>
    <row r="346" spans="1:19" ht="14.45" customHeight="1">
      <c r="A346" s="48">
        <v>431980</v>
      </c>
      <c r="B346" s="47" t="s">
        <v>372</v>
      </c>
      <c r="C346" s="24" t="s">
        <v>364</v>
      </c>
      <c r="D346" s="85" t="s">
        <v>495</v>
      </c>
      <c r="E346" s="34">
        <f>VLOOKUP($A346,'CAF BLS Adjustment'!$B:$H,7,FALSE)</f>
        <v>4409987</v>
      </c>
      <c r="F346" s="5">
        <f>SUMIFS('HCLS Adjustment'!$F:$F,'HCLS Adjustment'!$B:$B,Main!$A346)</f>
        <v>1671528</v>
      </c>
      <c r="G346" s="29">
        <f>VLOOKUP(A346,'SVS Adjustment'!$B$3:$E$451,4,FALSE)</f>
        <v>0</v>
      </c>
      <c r="H346" s="29">
        <f t="shared" si="64"/>
        <v>6081515</v>
      </c>
      <c r="I346" s="87">
        <f>'Demand Calcs'!$B$11</f>
        <v>0.85719967561141985</v>
      </c>
      <c r="J346" s="29">
        <f t="shared" si="65"/>
        <v>5213072.6852259841</v>
      </c>
      <c r="K346" s="68">
        <f>IFERROR(VLOOKUP($A346,'NECA 5 year Projections'!$A:$C,3,FALSE),0)</f>
        <v>3346073.9519434199</v>
      </c>
      <c r="L346" s="68">
        <f t="shared" si="66"/>
        <v>3346073.9519434199</v>
      </c>
      <c r="M346" s="29">
        <f t="shared" si="67"/>
        <v>5213072.6852259841</v>
      </c>
      <c r="N346" s="29">
        <f>VLOOKUP($A346,'CAF BLS Adjustment'!$B345:$I941,8,FALSE)</f>
        <v>-296418</v>
      </c>
      <c r="O346" s="34">
        <f t="shared" si="63"/>
        <v>-296418</v>
      </c>
      <c r="P346" s="60">
        <f t="shared" si="68"/>
        <v>4916654.6852259841</v>
      </c>
      <c r="Q346" s="60">
        <f t="shared" si="69"/>
        <v>3780239.4258505786</v>
      </c>
      <c r="R346" s="60">
        <f t="shared" si="70"/>
        <v>1432833.2593754055</v>
      </c>
      <c r="S346" s="60">
        <f t="shared" si="71"/>
        <v>0</v>
      </c>
    </row>
    <row r="347" spans="1:19" ht="14.45" customHeight="1">
      <c r="A347" s="48">
        <v>431994</v>
      </c>
      <c r="B347" s="47" t="s">
        <v>373</v>
      </c>
      <c r="C347" s="24" t="s">
        <v>364</v>
      </c>
      <c r="D347" s="85" t="s">
        <v>495</v>
      </c>
      <c r="E347" s="34">
        <f>VLOOKUP($A347,'CAF BLS Adjustment'!$B:$H,7,FALSE)</f>
        <v>2124112</v>
      </c>
      <c r="F347" s="5">
        <f>SUMIFS('HCLS Adjustment'!$F:$F,'HCLS Adjustment'!$B:$B,Main!$A347)</f>
        <v>850860</v>
      </c>
      <c r="G347" s="29">
        <f>VLOOKUP(A347,'SVS Adjustment'!$B$3:$E$451,4,FALSE)</f>
        <v>0</v>
      </c>
      <c r="H347" s="29">
        <f t="shared" si="64"/>
        <v>2974972</v>
      </c>
      <c r="I347" s="87">
        <f>'Demand Calcs'!$B$11</f>
        <v>0.85719967561141985</v>
      </c>
      <c r="J347" s="29">
        <f t="shared" si="65"/>
        <v>2550145.0333530568</v>
      </c>
      <c r="K347" s="68">
        <f>IFERROR(VLOOKUP($A347,'NECA 5 year Projections'!$A:$C,3,FALSE),0)</f>
        <v>1953615.3055946</v>
      </c>
      <c r="L347" s="68">
        <f t="shared" si="66"/>
        <v>1953615.3055946</v>
      </c>
      <c r="M347" s="29">
        <f t="shared" si="67"/>
        <v>2550145.0333530568</v>
      </c>
      <c r="N347" s="29">
        <f>VLOOKUP($A347,'CAF BLS Adjustment'!$B345:$I942,8,FALSE)</f>
        <v>-19770</v>
      </c>
      <c r="O347" s="34">
        <f t="shared" ref="O347:O383" si="72">IF(N347&lt;0,N347,N347*I347)</f>
        <v>-19770</v>
      </c>
      <c r="P347" s="60">
        <f t="shared" si="68"/>
        <v>2530375.0333530568</v>
      </c>
      <c r="Q347" s="60">
        <f t="shared" si="69"/>
        <v>1820788.1173623241</v>
      </c>
      <c r="R347" s="60">
        <f t="shared" si="70"/>
        <v>729356.91599073273</v>
      </c>
      <c r="S347" s="60">
        <f t="shared" si="71"/>
        <v>0</v>
      </c>
    </row>
    <row r="348" spans="1:19" ht="14.45" customHeight="1">
      <c r="A348" s="48">
        <v>432008</v>
      </c>
      <c r="B348" s="47" t="s">
        <v>374</v>
      </c>
      <c r="C348" s="24" t="s">
        <v>364</v>
      </c>
      <c r="D348" s="85" t="s">
        <v>495</v>
      </c>
      <c r="E348" s="34">
        <f>VLOOKUP($A348,'CAF BLS Adjustment'!$B:$H,7,FALSE)</f>
        <v>592790</v>
      </c>
      <c r="F348" s="5">
        <f>SUMIFS('HCLS Adjustment'!$F:$F,'HCLS Adjustment'!$B:$B,Main!$A348)</f>
        <v>534528</v>
      </c>
      <c r="G348" s="29">
        <f>VLOOKUP(A348,'SVS Adjustment'!$B$3:$E$451,4,FALSE)</f>
        <v>0</v>
      </c>
      <c r="H348" s="29">
        <f t="shared" ref="H348:H384" si="73">SUM(E348:G348)</f>
        <v>1127318</v>
      </c>
      <c r="I348" s="87">
        <f>'Demand Calcs'!$B$11</f>
        <v>0.85719967561141985</v>
      </c>
      <c r="J348" s="29">
        <f t="shared" ref="J348:J384" si="74">I348*H348</f>
        <v>966336.62391091464</v>
      </c>
      <c r="K348" s="68">
        <f>IFERROR(VLOOKUP($A348,'NECA 5 year Projections'!$A:$C,3,FALSE),0)</f>
        <v>557752.91012017103</v>
      </c>
      <c r="L348" s="68">
        <f t="shared" ref="L348:L384" si="75">MIN(H348,K348)</f>
        <v>557752.91012017103</v>
      </c>
      <c r="M348" s="29">
        <f t="shared" ref="M348:M384" si="76">MAX(J348,L348)</f>
        <v>966336.62391091464</v>
      </c>
      <c r="N348" s="29">
        <f>VLOOKUP($A348,'CAF BLS Adjustment'!$B347:$I944,8,FALSE)</f>
        <v>18984</v>
      </c>
      <c r="O348" s="34">
        <f t="shared" si="72"/>
        <v>16273.078641807195</v>
      </c>
      <c r="P348" s="60">
        <f t="shared" ref="P348:P384" si="77">O348+M348</f>
        <v>982609.70255272184</v>
      </c>
      <c r="Q348" s="60">
        <f t="shared" ref="Q348:Q384" si="78">IFERROR((E348/H348)*$M348,0)</f>
        <v>508139.39570569358</v>
      </c>
      <c r="R348" s="60">
        <f t="shared" ref="R348:R384" si="79">IFERROR((F348/$H348)*$M348,0)</f>
        <v>458197.22820522101</v>
      </c>
      <c r="S348" s="60">
        <f t="shared" ref="S348:S384" si="80">IFERROR((G348/$H348)*$M348,0)</f>
        <v>0</v>
      </c>
    </row>
    <row r="349" spans="1:19" ht="14.45" customHeight="1">
      <c r="A349" s="48">
        <v>432016</v>
      </c>
      <c r="B349" s="47" t="s">
        <v>375</v>
      </c>
      <c r="C349" s="24" t="s">
        <v>364</v>
      </c>
      <c r="D349" s="85" t="s">
        <v>495</v>
      </c>
      <c r="E349" s="34">
        <f>VLOOKUP($A349,'CAF BLS Adjustment'!$B:$H,7,FALSE)</f>
        <v>12555049</v>
      </c>
      <c r="F349" s="5">
        <f>SUMIFS('HCLS Adjustment'!$F:$F,'HCLS Adjustment'!$B:$B,Main!$A349)</f>
        <v>4085136</v>
      </c>
      <c r="G349" s="29">
        <f>VLOOKUP(A349,'SVS Adjustment'!$B$3:$E$451,4,FALSE)</f>
        <v>0</v>
      </c>
      <c r="H349" s="29">
        <f t="shared" si="73"/>
        <v>16640185</v>
      </c>
      <c r="I349" s="87">
        <f>'Demand Calcs'!$B$11</f>
        <v>0.85719967561141985</v>
      </c>
      <c r="J349" s="29">
        <f t="shared" si="74"/>
        <v>14263961.184114015</v>
      </c>
      <c r="K349" s="68">
        <f>IFERROR(VLOOKUP($A349,'NECA 5 year Projections'!$A:$C,3,FALSE),0)</f>
        <v>10347822.565775501</v>
      </c>
      <c r="L349" s="68">
        <f t="shared" si="75"/>
        <v>10347822.565775501</v>
      </c>
      <c r="M349" s="29">
        <f t="shared" si="76"/>
        <v>14263961.184114015</v>
      </c>
      <c r="N349" s="29">
        <f>VLOOKUP($A349,'CAF BLS Adjustment'!$B348:$I946,8,FALSE)</f>
        <v>608220</v>
      </c>
      <c r="O349" s="34">
        <f t="shared" si="72"/>
        <v>521365.98670037778</v>
      </c>
      <c r="P349" s="60">
        <f t="shared" si="77"/>
        <v>14785327.170814393</v>
      </c>
      <c r="Q349" s="60">
        <f t="shared" si="78"/>
        <v>10762183.93008548</v>
      </c>
      <c r="R349" s="60">
        <f t="shared" si="79"/>
        <v>3501777.2540285331</v>
      </c>
      <c r="S349" s="60">
        <f t="shared" si="80"/>
        <v>0</v>
      </c>
    </row>
    <row r="350" spans="1:19" ht="14.45" customHeight="1">
      <c r="A350" s="48">
        <v>432017</v>
      </c>
      <c r="B350" s="47" t="s">
        <v>376</v>
      </c>
      <c r="C350" s="24" t="s">
        <v>364</v>
      </c>
      <c r="D350" s="85" t="s">
        <v>495</v>
      </c>
      <c r="E350" s="34">
        <f>VLOOKUP($A350,'CAF BLS Adjustment'!$B:$H,7,FALSE)</f>
        <v>7207281</v>
      </c>
      <c r="F350" s="5">
        <f>SUMIFS('HCLS Adjustment'!$F:$F,'HCLS Adjustment'!$B:$B,Main!$A350)</f>
        <v>1280112</v>
      </c>
      <c r="G350" s="29">
        <f>VLOOKUP(A350,'SVS Adjustment'!$B$3:$E$451,4,FALSE)</f>
        <v>0</v>
      </c>
      <c r="H350" s="29">
        <f t="shared" si="73"/>
        <v>8487393</v>
      </c>
      <c r="I350" s="87">
        <f>'Demand Calcs'!$B$11</f>
        <v>0.85719967561141985</v>
      </c>
      <c r="J350" s="29">
        <f t="shared" si="74"/>
        <v>7275390.5263866354</v>
      </c>
      <c r="K350" s="68">
        <f>IFERROR(VLOOKUP($A350,'NECA 5 year Projections'!$A:$C,3,FALSE),0)</f>
        <v>2813587.0609335201</v>
      </c>
      <c r="L350" s="68">
        <f t="shared" si="75"/>
        <v>2813587.0609335201</v>
      </c>
      <c r="M350" s="29">
        <f t="shared" si="76"/>
        <v>7275390.5263866354</v>
      </c>
      <c r="N350" s="29">
        <f>VLOOKUP($A350,'CAF BLS Adjustment'!$B348:$I947,8,FALSE)</f>
        <v>1283094</v>
      </c>
      <c r="O350" s="34">
        <f t="shared" si="72"/>
        <v>1099867.7605789592</v>
      </c>
      <c r="P350" s="60">
        <f t="shared" si="77"/>
        <v>8375258.2869655946</v>
      </c>
      <c r="Q350" s="60">
        <f t="shared" si="78"/>
        <v>6178078.9352403497</v>
      </c>
      <c r="R350" s="60">
        <f t="shared" si="79"/>
        <v>1097311.5911462859</v>
      </c>
      <c r="S350" s="60">
        <f t="shared" si="80"/>
        <v>0</v>
      </c>
    </row>
    <row r="351" spans="1:19" ht="14.45" customHeight="1">
      <c r="A351" s="48">
        <v>432023</v>
      </c>
      <c r="B351" s="47" t="s">
        <v>377</v>
      </c>
      <c r="C351" s="24" t="s">
        <v>364</v>
      </c>
      <c r="D351" s="85" t="s">
        <v>495</v>
      </c>
      <c r="E351" s="34">
        <f>VLOOKUP($A351,'CAF BLS Adjustment'!$B:$H,7,FALSE)</f>
        <v>564901</v>
      </c>
      <c r="F351" s="5">
        <f>SUMIFS('HCLS Adjustment'!$F:$F,'HCLS Adjustment'!$B:$B,Main!$A351)</f>
        <v>467232</v>
      </c>
      <c r="G351" s="29">
        <f>VLOOKUP(A351,'SVS Adjustment'!$B$3:$E$451,4,FALSE)</f>
        <v>0</v>
      </c>
      <c r="H351" s="29">
        <f t="shared" si="73"/>
        <v>1032133</v>
      </c>
      <c r="I351" s="87">
        <f>'Demand Calcs'!$B$11</f>
        <v>0.85719967561141985</v>
      </c>
      <c r="J351" s="29">
        <f t="shared" si="74"/>
        <v>884744.07278784167</v>
      </c>
      <c r="K351" s="68">
        <f>IFERROR(VLOOKUP($A351,'NECA 5 year Projections'!$A:$C,3,FALSE),0)</f>
        <v>527665.13482001005</v>
      </c>
      <c r="L351" s="68">
        <f t="shared" si="75"/>
        <v>527665.13482001005</v>
      </c>
      <c r="M351" s="29">
        <f t="shared" si="76"/>
        <v>884744.07278784167</v>
      </c>
      <c r="N351" s="29">
        <f>VLOOKUP($A351,'CAF BLS Adjustment'!$B349:$I948,8,FALSE)</f>
        <v>-55146</v>
      </c>
      <c r="O351" s="34">
        <f t="shared" si="72"/>
        <v>-55146</v>
      </c>
      <c r="P351" s="60">
        <f t="shared" si="77"/>
        <v>829598.07278784167</v>
      </c>
      <c r="Q351" s="60">
        <f t="shared" si="78"/>
        <v>484232.95395256672</v>
      </c>
      <c r="R351" s="60">
        <f t="shared" si="79"/>
        <v>400511.11883527495</v>
      </c>
      <c r="S351" s="60">
        <f t="shared" si="80"/>
        <v>0</v>
      </c>
    </row>
    <row r="352" spans="1:19" ht="14.45" customHeight="1">
      <c r="A352" s="48">
        <v>432029</v>
      </c>
      <c r="B352" s="47" t="s">
        <v>378</v>
      </c>
      <c r="C352" s="24" t="s">
        <v>364</v>
      </c>
      <c r="D352" s="85" t="s">
        <v>495</v>
      </c>
      <c r="E352" s="34">
        <f>VLOOKUP($A352,'CAF BLS Adjustment'!$B:$H,7,FALSE)</f>
        <v>137947</v>
      </c>
      <c r="F352" s="5">
        <f>SUMIFS('HCLS Adjustment'!$F:$F,'HCLS Adjustment'!$B:$B,Main!$A352)</f>
        <v>229236</v>
      </c>
      <c r="G352" s="29">
        <f>VLOOKUP(A352,'SVS Adjustment'!$B$3:$E$451,4,FALSE)</f>
        <v>0</v>
      </c>
      <c r="H352" s="29">
        <f t="shared" si="73"/>
        <v>367183</v>
      </c>
      <c r="I352" s="87">
        <f>'Demand Calcs'!$B$11</f>
        <v>0.85719967561141985</v>
      </c>
      <c r="J352" s="29">
        <f t="shared" si="74"/>
        <v>314749.14849002799</v>
      </c>
      <c r="K352" s="68">
        <f>IFERROR(VLOOKUP($A352,'NECA 5 year Projections'!$A:$C,3,FALSE),0)</f>
        <v>108334.651537889</v>
      </c>
      <c r="L352" s="68">
        <f t="shared" si="75"/>
        <v>108334.651537889</v>
      </c>
      <c r="M352" s="29">
        <f t="shared" si="76"/>
        <v>314749.14849002799</v>
      </c>
      <c r="N352" s="29">
        <f>VLOOKUP($A352,'CAF BLS Adjustment'!$B350:$I949,8,FALSE)</f>
        <v>-1535</v>
      </c>
      <c r="O352" s="34">
        <f t="shared" si="72"/>
        <v>-1535</v>
      </c>
      <c r="P352" s="60">
        <f t="shared" si="77"/>
        <v>313214.14849002799</v>
      </c>
      <c r="Q352" s="60">
        <f t="shared" si="78"/>
        <v>118248.12365156855</v>
      </c>
      <c r="R352" s="60">
        <f t="shared" si="79"/>
        <v>196501.02483845945</v>
      </c>
      <c r="S352" s="60">
        <f t="shared" si="80"/>
        <v>0</v>
      </c>
    </row>
    <row r="353" spans="1:19" ht="14.45" customHeight="1">
      <c r="A353" s="48">
        <v>432030</v>
      </c>
      <c r="B353" s="47" t="s">
        <v>350</v>
      </c>
      <c r="C353" s="24" t="s">
        <v>364</v>
      </c>
      <c r="D353" s="85" t="s">
        <v>495</v>
      </c>
      <c r="E353" s="34">
        <f>VLOOKUP($A353,'CAF BLS Adjustment'!$B:$H,7,FALSE)</f>
        <v>1046802</v>
      </c>
      <c r="F353" s="5">
        <f>SUMIFS('HCLS Adjustment'!$F:$F,'HCLS Adjustment'!$B:$B,Main!$A353)</f>
        <v>1149768</v>
      </c>
      <c r="G353" s="29">
        <f>VLOOKUP(A353,'SVS Adjustment'!$B$3:$E$451,4,FALSE)</f>
        <v>0</v>
      </c>
      <c r="H353" s="29">
        <f t="shared" si="73"/>
        <v>2196570</v>
      </c>
      <c r="I353" s="87">
        <f>'Demand Calcs'!$B$11</f>
        <v>0.85719967561141985</v>
      </c>
      <c r="J353" s="29">
        <f t="shared" si="74"/>
        <v>1882899.0914577765</v>
      </c>
      <c r="K353" s="68">
        <f>IFERROR(VLOOKUP($A353,'NECA 5 year Projections'!$A:$C,3,FALSE),0)</f>
        <v>876054.80939864705</v>
      </c>
      <c r="L353" s="68">
        <f t="shared" si="75"/>
        <v>876054.80939864705</v>
      </c>
      <c r="M353" s="29">
        <f t="shared" si="76"/>
        <v>1882899.0914577765</v>
      </c>
      <c r="N353" s="29">
        <f>VLOOKUP($A353,'CAF BLS Adjustment'!$B351:$I950,8,FALSE)</f>
        <v>18480</v>
      </c>
      <c r="O353" s="34">
        <f t="shared" si="72"/>
        <v>15841.050005299039</v>
      </c>
      <c r="P353" s="60">
        <f t="shared" si="77"/>
        <v>1898740.1414630755</v>
      </c>
      <c r="Q353" s="60">
        <f t="shared" si="78"/>
        <v>897318.33482938551</v>
      </c>
      <c r="R353" s="60">
        <f t="shared" si="79"/>
        <v>985580.75662839098</v>
      </c>
      <c r="S353" s="60">
        <f t="shared" si="80"/>
        <v>0</v>
      </c>
    </row>
    <row r="354" spans="1:19" ht="14.45" customHeight="1">
      <c r="A354" s="48">
        <v>432034</v>
      </c>
      <c r="B354" s="47" t="s">
        <v>379</v>
      </c>
      <c r="C354" s="24" t="s">
        <v>364</v>
      </c>
      <c r="D354" s="85" t="s">
        <v>495</v>
      </c>
      <c r="E354" s="34">
        <f>VLOOKUP($A354,'CAF BLS Adjustment'!$B:$H,7,FALSE)</f>
        <v>186840</v>
      </c>
      <c r="F354" s="5">
        <f>SUMIFS('HCLS Adjustment'!$F:$F,'HCLS Adjustment'!$B:$B,Main!$A354)</f>
        <v>143856</v>
      </c>
      <c r="G354" s="29">
        <f>VLOOKUP(A354,'SVS Adjustment'!$B$3:$E$451,4,FALSE)</f>
        <v>0</v>
      </c>
      <c r="H354" s="29">
        <f t="shared" si="73"/>
        <v>330696</v>
      </c>
      <c r="I354" s="87">
        <f>'Demand Calcs'!$B$11</f>
        <v>0.85719967561141985</v>
      </c>
      <c r="J354" s="29">
        <f t="shared" si="74"/>
        <v>283472.5039259941</v>
      </c>
      <c r="K354" s="68">
        <f>IFERROR(VLOOKUP($A354,'NECA 5 year Projections'!$A:$C,3,FALSE),0)</f>
        <v>236149.223797913</v>
      </c>
      <c r="L354" s="68">
        <f t="shared" si="75"/>
        <v>236149.223797913</v>
      </c>
      <c r="M354" s="29">
        <f t="shared" si="76"/>
        <v>283472.5039259941</v>
      </c>
      <c r="N354" s="29">
        <f>VLOOKUP($A354,'CAF BLS Adjustment'!$B352:$I951,8,FALSE)</f>
        <v>-15024</v>
      </c>
      <c r="O354" s="34">
        <f t="shared" si="72"/>
        <v>-15024</v>
      </c>
      <c r="P354" s="60">
        <f t="shared" si="77"/>
        <v>268448.5039259941</v>
      </c>
      <c r="Q354" s="60">
        <f t="shared" si="78"/>
        <v>160159.18739123768</v>
      </c>
      <c r="R354" s="60">
        <f t="shared" si="79"/>
        <v>123313.31653475641</v>
      </c>
      <c r="S354" s="60">
        <f t="shared" si="80"/>
        <v>0</v>
      </c>
    </row>
    <row r="355" spans="1:19" ht="14.45" customHeight="1">
      <c r="A355" s="48">
        <v>442038</v>
      </c>
      <c r="B355" s="47" t="s">
        <v>381</v>
      </c>
      <c r="C355" s="24" t="s">
        <v>380</v>
      </c>
      <c r="D355" s="85" t="s">
        <v>495</v>
      </c>
      <c r="E355" s="34">
        <f>VLOOKUP($A355,'CAF BLS Adjustment'!$B:$H,7,FALSE)</f>
        <v>1387117</v>
      </c>
      <c r="F355" s="5">
        <f>SUMIFS('HCLS Adjustment'!$F:$F,'HCLS Adjustment'!$B:$B,Main!$A355)</f>
        <v>527604</v>
      </c>
      <c r="G355" s="29">
        <f>VLOOKUP(A355,'SVS Adjustment'!$B$3:$E$451,4,FALSE)</f>
        <v>0</v>
      </c>
      <c r="H355" s="29">
        <f t="shared" si="73"/>
        <v>1914721</v>
      </c>
      <c r="I355" s="87">
        <f>'Demand Calcs'!$B$11</f>
        <v>0.85719967561141985</v>
      </c>
      <c r="J355" s="29">
        <f t="shared" si="74"/>
        <v>1641298.2200863734</v>
      </c>
      <c r="K355" s="68">
        <f>IFERROR(VLOOKUP($A355,'NECA 5 year Projections'!$A:$C,3,FALSE),0)</f>
        <v>708509.66560051404</v>
      </c>
      <c r="L355" s="68">
        <f t="shared" si="75"/>
        <v>708509.66560051404</v>
      </c>
      <c r="M355" s="29">
        <f t="shared" si="76"/>
        <v>1641298.2200863734</v>
      </c>
      <c r="N355" s="29">
        <f>VLOOKUP($A355,'CAF BLS Adjustment'!$B354:$I954,8,FALSE)</f>
        <v>156318</v>
      </c>
      <c r="O355" s="34">
        <f t="shared" si="72"/>
        <v>133995.73889222593</v>
      </c>
      <c r="P355" s="60">
        <f t="shared" si="77"/>
        <v>1775293.9589785994</v>
      </c>
      <c r="Q355" s="60">
        <f t="shared" si="78"/>
        <v>1189036.2424350858</v>
      </c>
      <c r="R355" s="60">
        <f t="shared" si="79"/>
        <v>452261.97765128757</v>
      </c>
      <c r="S355" s="60">
        <f t="shared" si="80"/>
        <v>0</v>
      </c>
    </row>
    <row r="356" spans="1:19" ht="14.45" customHeight="1">
      <c r="A356" s="48">
        <v>442039</v>
      </c>
      <c r="B356" s="47" t="s">
        <v>382</v>
      </c>
      <c r="C356" s="24" t="s">
        <v>380</v>
      </c>
      <c r="D356" s="85" t="s">
        <v>495</v>
      </c>
      <c r="E356" s="34">
        <f>VLOOKUP($A356,'CAF BLS Adjustment'!$B:$H,7,FALSE)</f>
        <v>4102165</v>
      </c>
      <c r="F356" s="5">
        <f>SUMIFS('HCLS Adjustment'!$F:$F,'HCLS Adjustment'!$B:$B,Main!$A356)</f>
        <v>6340224</v>
      </c>
      <c r="G356" s="29">
        <f>VLOOKUP(A356,'SVS Adjustment'!$B$3:$E$451,4,FALSE)</f>
        <v>0</v>
      </c>
      <c r="H356" s="29">
        <f t="shared" si="73"/>
        <v>10442389</v>
      </c>
      <c r="I356" s="87">
        <f>'Demand Calcs'!$B$11</f>
        <v>0.85719967561141985</v>
      </c>
      <c r="J356" s="29">
        <f t="shared" si="74"/>
        <v>8951212.4634082597</v>
      </c>
      <c r="K356" s="68">
        <f>IFERROR(VLOOKUP($A356,'NECA 5 year Projections'!$A:$C,3,FALSE),0)</f>
        <v>4394682.9743745904</v>
      </c>
      <c r="L356" s="68">
        <f t="shared" si="75"/>
        <v>4394682.9743745904</v>
      </c>
      <c r="M356" s="29">
        <f t="shared" si="76"/>
        <v>8951212.4634082597</v>
      </c>
      <c r="N356" s="29">
        <f>VLOOKUP($A356,'CAF BLS Adjustment'!$B354:$I955,8,FALSE)</f>
        <v>63204</v>
      </c>
      <c r="O356" s="34">
        <f t="shared" si="72"/>
        <v>54178.448297344177</v>
      </c>
      <c r="P356" s="60">
        <f t="shared" si="77"/>
        <v>9005390.9117056038</v>
      </c>
      <c r="Q356" s="60">
        <f t="shared" si="78"/>
        <v>3516374.5073045203</v>
      </c>
      <c r="R356" s="60">
        <f t="shared" si="79"/>
        <v>5434837.9561037393</v>
      </c>
      <c r="S356" s="60">
        <f t="shared" si="80"/>
        <v>0</v>
      </c>
    </row>
    <row r="357" spans="1:19" ht="14.45" customHeight="1">
      <c r="A357" s="48">
        <v>442040</v>
      </c>
      <c r="B357" s="47" t="s">
        <v>383</v>
      </c>
      <c r="C357" s="24" t="s">
        <v>380</v>
      </c>
      <c r="D357" s="85" t="s">
        <v>495</v>
      </c>
      <c r="E357" s="34">
        <f>VLOOKUP($A357,'CAF BLS Adjustment'!$B:$H,7,FALSE)</f>
        <v>6141286</v>
      </c>
      <c r="F357" s="5">
        <f>SUMIFS('HCLS Adjustment'!$F:$F,'HCLS Adjustment'!$B:$B,Main!$A357)</f>
        <v>1147896</v>
      </c>
      <c r="G357" s="29">
        <f>VLOOKUP(A357,'SVS Adjustment'!$B$3:$E$451,4,FALSE)</f>
        <v>0</v>
      </c>
      <c r="H357" s="29">
        <f t="shared" si="73"/>
        <v>7289182</v>
      </c>
      <c r="I357" s="87">
        <f>'Demand Calcs'!$B$11</f>
        <v>0.85719967561141985</v>
      </c>
      <c r="J357" s="29">
        <f t="shared" si="74"/>
        <v>6248284.4458726002</v>
      </c>
      <c r="K357" s="68">
        <f>IFERROR(VLOOKUP($A357,'NECA 5 year Projections'!$A:$C,3,FALSE),0)</f>
        <v>2415052.9544887799</v>
      </c>
      <c r="L357" s="68">
        <f t="shared" si="75"/>
        <v>2415052.9544887799</v>
      </c>
      <c r="M357" s="29">
        <f t="shared" si="76"/>
        <v>6248284.4458726002</v>
      </c>
      <c r="N357" s="29">
        <f>VLOOKUP($A357,'CAF BLS Adjustment'!$B355:$I956,8,FALSE)</f>
        <v>1116480</v>
      </c>
      <c r="O357" s="34">
        <f t="shared" si="72"/>
        <v>957046.29382663802</v>
      </c>
      <c r="P357" s="60">
        <f t="shared" si="77"/>
        <v>7205330.739699238</v>
      </c>
      <c r="Q357" s="60">
        <f t="shared" si="78"/>
        <v>5264308.3670369545</v>
      </c>
      <c r="R357" s="60">
        <f t="shared" si="79"/>
        <v>983976.07883564627</v>
      </c>
      <c r="S357" s="60">
        <f t="shared" si="80"/>
        <v>0</v>
      </c>
    </row>
    <row r="358" spans="1:19" ht="14.45" customHeight="1">
      <c r="A358" s="48">
        <v>442061</v>
      </c>
      <c r="B358" s="47" t="s">
        <v>384</v>
      </c>
      <c r="C358" s="24" t="s">
        <v>380</v>
      </c>
      <c r="D358" s="85" t="s">
        <v>495</v>
      </c>
      <c r="E358" s="34">
        <f>VLOOKUP($A358,'CAF BLS Adjustment'!$B:$H,7,FALSE)</f>
        <v>2513268</v>
      </c>
      <c r="F358" s="5">
        <f>SUMIFS('HCLS Adjustment'!$F:$F,'HCLS Adjustment'!$B:$B,Main!$A358)</f>
        <v>1173120</v>
      </c>
      <c r="G358" s="29">
        <f>VLOOKUP(A358,'SVS Adjustment'!$B$3:$E$451,4,FALSE)</f>
        <v>0</v>
      </c>
      <c r="H358" s="29">
        <f t="shared" si="73"/>
        <v>3686388</v>
      </c>
      <c r="I358" s="87">
        <f>'Demand Calcs'!$B$11</f>
        <v>0.85719967561141985</v>
      </c>
      <c r="J358" s="29">
        <f t="shared" si="74"/>
        <v>3159970.5977778309</v>
      </c>
      <c r="K358" s="68">
        <f>IFERROR(VLOOKUP($A358,'NECA 5 year Projections'!$A:$C,3,FALSE),0)</f>
        <v>1198797.4316616401</v>
      </c>
      <c r="L358" s="68">
        <f t="shared" si="75"/>
        <v>1198797.4316616401</v>
      </c>
      <c r="M358" s="29">
        <f t="shared" si="76"/>
        <v>3159970.5977778309</v>
      </c>
      <c r="N358" s="29">
        <f>VLOOKUP($A358,'CAF BLS Adjustment'!$B357:$I959,8,FALSE)</f>
        <v>-91206</v>
      </c>
      <c r="O358" s="34">
        <f t="shared" si="72"/>
        <v>-91206</v>
      </c>
      <c r="P358" s="60">
        <f t="shared" si="77"/>
        <v>3068764.5977778309</v>
      </c>
      <c r="Q358" s="60">
        <f t="shared" si="78"/>
        <v>2154372.5143245622</v>
      </c>
      <c r="R358" s="60">
        <f t="shared" si="79"/>
        <v>1005598.083453269</v>
      </c>
      <c r="S358" s="60">
        <f t="shared" si="80"/>
        <v>0</v>
      </c>
    </row>
    <row r="359" spans="1:19" ht="14.45" customHeight="1">
      <c r="A359" s="48">
        <v>442066</v>
      </c>
      <c r="B359" s="47" t="s">
        <v>385</v>
      </c>
      <c r="C359" s="24" t="s">
        <v>380</v>
      </c>
      <c r="D359" s="85" t="s">
        <v>495</v>
      </c>
      <c r="E359" s="34">
        <f>VLOOKUP($A359,'CAF BLS Adjustment'!$B:$H,7,FALSE)</f>
        <v>515738</v>
      </c>
      <c r="F359" s="5">
        <f>SUMIFS('HCLS Adjustment'!$F:$F,'HCLS Adjustment'!$B:$B,Main!$A359)</f>
        <v>864252</v>
      </c>
      <c r="G359" s="29">
        <f>VLOOKUP(A359,'SVS Adjustment'!$B$3:$E$451,4,FALSE)</f>
        <v>0</v>
      </c>
      <c r="H359" s="29">
        <f t="shared" si="73"/>
        <v>1379990</v>
      </c>
      <c r="I359" s="87">
        <f>'Demand Calcs'!$B$11</f>
        <v>0.85719967561141985</v>
      </c>
      <c r="J359" s="29">
        <f t="shared" si="74"/>
        <v>1182926.9803470033</v>
      </c>
      <c r="K359" s="68">
        <f>IFERROR(VLOOKUP($A359,'NECA 5 year Projections'!$A:$C,3,FALSE),0)</f>
        <v>583549.50324425497</v>
      </c>
      <c r="L359" s="68">
        <f t="shared" si="75"/>
        <v>583549.50324425497</v>
      </c>
      <c r="M359" s="29">
        <f t="shared" si="76"/>
        <v>1182926.9803470033</v>
      </c>
      <c r="N359" s="29">
        <f>VLOOKUP($A359,'CAF BLS Adjustment'!$B358:$I961,8,FALSE)</f>
        <v>48336</v>
      </c>
      <c r="O359" s="34">
        <f t="shared" si="72"/>
        <v>41433.603520353587</v>
      </c>
      <c r="P359" s="60">
        <f t="shared" si="77"/>
        <v>1224360.5838673569</v>
      </c>
      <c r="Q359" s="60">
        <f t="shared" si="78"/>
        <v>442090.44630048249</v>
      </c>
      <c r="R359" s="60">
        <f t="shared" si="79"/>
        <v>740836.53404652083</v>
      </c>
      <c r="S359" s="60">
        <f t="shared" si="80"/>
        <v>0</v>
      </c>
    </row>
    <row r="360" spans="1:19" ht="14.45" customHeight="1">
      <c r="A360" s="48">
        <v>442068</v>
      </c>
      <c r="B360" s="47" t="s">
        <v>386</v>
      </c>
      <c r="C360" s="24" t="s">
        <v>380</v>
      </c>
      <c r="D360" s="85" t="s">
        <v>495</v>
      </c>
      <c r="E360" s="34">
        <f>VLOOKUP($A360,'CAF BLS Adjustment'!$B:$H,7,FALSE)</f>
        <v>9711403</v>
      </c>
      <c r="F360" s="5">
        <f>SUMIFS('HCLS Adjustment'!$F:$F,'HCLS Adjustment'!$B:$B,Main!$A360)</f>
        <v>7885392</v>
      </c>
      <c r="G360" s="29">
        <f>VLOOKUP(A360,'SVS Adjustment'!$B$3:$E$451,4,FALSE)</f>
        <v>0</v>
      </c>
      <c r="H360" s="29">
        <f t="shared" si="73"/>
        <v>17596795</v>
      </c>
      <c r="I360" s="87">
        <f>'Demand Calcs'!$B$11</f>
        <v>0.85719967561141985</v>
      </c>
      <c r="J360" s="29">
        <f t="shared" si="74"/>
        <v>15083966.965800654</v>
      </c>
      <c r="K360" s="68">
        <f>IFERROR(VLOOKUP($A360,'NECA 5 year Projections'!$A:$C,3,FALSE),0)</f>
        <v>8079739.5073768599</v>
      </c>
      <c r="L360" s="68">
        <f t="shared" si="75"/>
        <v>8079739.5073768599</v>
      </c>
      <c r="M360" s="29">
        <f t="shared" si="76"/>
        <v>15083966.965800654</v>
      </c>
      <c r="N360" s="29">
        <f>VLOOKUP($A360,'CAF BLS Adjustment'!$B358:$I962,8,FALSE)</f>
        <v>779658</v>
      </c>
      <c r="O360" s="34">
        <f t="shared" si="72"/>
        <v>668322.58468784834</v>
      </c>
      <c r="P360" s="60">
        <f t="shared" si="77"/>
        <v>15752289.550488502</v>
      </c>
      <c r="Q360" s="60">
        <f t="shared" si="78"/>
        <v>8324611.5013317689</v>
      </c>
      <c r="R360" s="60">
        <f t="shared" si="79"/>
        <v>6759355.4644688852</v>
      </c>
      <c r="S360" s="60">
        <f t="shared" si="80"/>
        <v>0</v>
      </c>
    </row>
    <row r="361" spans="1:19" ht="14.45" customHeight="1">
      <c r="A361" s="48">
        <v>442069</v>
      </c>
      <c r="B361" s="47" t="s">
        <v>387</v>
      </c>
      <c r="C361" s="24" t="s">
        <v>380</v>
      </c>
      <c r="D361" s="85" t="s">
        <v>495</v>
      </c>
      <c r="E361" s="34">
        <f>VLOOKUP($A361,'CAF BLS Adjustment'!$B:$H,7,FALSE)</f>
        <v>416984</v>
      </c>
      <c r="F361" s="5">
        <f>SUMIFS('HCLS Adjustment'!$F:$F,'HCLS Adjustment'!$B:$B,Main!$A361)</f>
        <v>565488</v>
      </c>
      <c r="G361" s="29">
        <f>VLOOKUP(A361,'SVS Adjustment'!$B$3:$E$451,4,FALSE)</f>
        <v>0</v>
      </c>
      <c r="H361" s="29">
        <f t="shared" si="73"/>
        <v>982472</v>
      </c>
      <c r="I361" s="87">
        <f>'Demand Calcs'!$B$11</f>
        <v>0.85719967561141985</v>
      </c>
      <c r="J361" s="29">
        <f t="shared" si="74"/>
        <v>842174.67969730287</v>
      </c>
      <c r="K361" s="68">
        <f>IFERROR(VLOOKUP($A361,'NECA 5 year Projections'!$A:$C,3,FALSE),0)</f>
        <v>219652.545563653</v>
      </c>
      <c r="L361" s="68">
        <f t="shared" si="75"/>
        <v>219652.545563653</v>
      </c>
      <c r="M361" s="29">
        <f t="shared" si="76"/>
        <v>842174.67969730287</v>
      </c>
      <c r="N361" s="29">
        <f>VLOOKUP($A361,'CAF BLS Adjustment'!$B359:$I963,8,FALSE)</f>
        <v>216468</v>
      </c>
      <c r="O361" s="34">
        <f t="shared" si="72"/>
        <v>185556.29938025284</v>
      </c>
      <c r="P361" s="60">
        <f t="shared" si="77"/>
        <v>1027730.9790775557</v>
      </c>
      <c r="Q361" s="60">
        <f t="shared" si="78"/>
        <v>357438.54953515227</v>
      </c>
      <c r="R361" s="60">
        <f t="shared" si="79"/>
        <v>484736.1301621506</v>
      </c>
      <c r="S361" s="60">
        <f t="shared" si="80"/>
        <v>0</v>
      </c>
    </row>
    <row r="362" spans="1:19" ht="14.45" customHeight="1">
      <c r="A362" s="48">
        <v>442073</v>
      </c>
      <c r="B362" s="47" t="s">
        <v>388</v>
      </c>
      <c r="C362" s="24" t="s">
        <v>380</v>
      </c>
      <c r="D362" s="85" t="s">
        <v>495</v>
      </c>
      <c r="E362" s="34">
        <f>VLOOKUP($A362,'CAF BLS Adjustment'!$B:$H,7,FALSE)</f>
        <v>47351</v>
      </c>
      <c r="F362" s="5">
        <f>SUMIFS('HCLS Adjustment'!$F:$F,'HCLS Adjustment'!$B:$B,Main!$A362)</f>
        <v>75036</v>
      </c>
      <c r="G362" s="29">
        <f>VLOOKUP(A362,'SVS Adjustment'!$B$3:$E$451,4,FALSE)</f>
        <v>0</v>
      </c>
      <c r="H362" s="29">
        <f t="shared" si="73"/>
        <v>122387</v>
      </c>
      <c r="I362" s="87">
        <f>'Demand Calcs'!$B$11</f>
        <v>0.85719967561141985</v>
      </c>
      <c r="J362" s="29">
        <f t="shared" si="74"/>
        <v>104910.09669905485</v>
      </c>
      <c r="K362" s="68">
        <f>IFERROR(VLOOKUP($A362,'NECA 5 year Projections'!$A:$C,3,FALSE),0)</f>
        <v>73117.411822912298</v>
      </c>
      <c r="L362" s="68">
        <f t="shared" si="75"/>
        <v>73117.411822912298</v>
      </c>
      <c r="M362" s="29">
        <f t="shared" si="76"/>
        <v>104910.09669905485</v>
      </c>
      <c r="N362" s="29">
        <f>VLOOKUP($A362,'CAF BLS Adjustment'!$B360:$I964,8,FALSE)</f>
        <v>4932</v>
      </c>
      <c r="O362" s="34">
        <f t="shared" si="72"/>
        <v>4227.7088001155225</v>
      </c>
      <c r="P362" s="60">
        <f t="shared" si="77"/>
        <v>109137.80549917037</v>
      </c>
      <c r="Q362" s="60">
        <f t="shared" si="78"/>
        <v>40589.261839876344</v>
      </c>
      <c r="R362" s="60">
        <f t="shared" si="79"/>
        <v>64320.834859178503</v>
      </c>
      <c r="S362" s="60">
        <f t="shared" si="80"/>
        <v>0</v>
      </c>
    </row>
    <row r="363" spans="1:19" ht="14.45" customHeight="1">
      <c r="A363" s="48">
        <v>442076</v>
      </c>
      <c r="B363" s="47" t="s">
        <v>389</v>
      </c>
      <c r="C363" s="24" t="s">
        <v>380</v>
      </c>
      <c r="D363" s="85" t="s">
        <v>495</v>
      </c>
      <c r="E363" s="34">
        <f>VLOOKUP($A363,'CAF BLS Adjustment'!$B:$H,7,FALSE)</f>
        <v>1630415</v>
      </c>
      <c r="F363" s="5">
        <f>SUMIFS('HCLS Adjustment'!$F:$F,'HCLS Adjustment'!$B:$B,Main!$A363)</f>
        <v>934308</v>
      </c>
      <c r="G363" s="29">
        <f>VLOOKUP(A363,'SVS Adjustment'!$B$3:$E$451,4,FALSE)</f>
        <v>0</v>
      </c>
      <c r="H363" s="29">
        <f t="shared" si="73"/>
        <v>2564723</v>
      </c>
      <c r="I363" s="87">
        <f>'Demand Calcs'!$B$11</f>
        <v>0.85719967561141985</v>
      </c>
      <c r="J363" s="29">
        <f t="shared" si="74"/>
        <v>2198479.7236331478</v>
      </c>
      <c r="K363" s="68">
        <f>IFERROR(VLOOKUP($A363,'NECA 5 year Projections'!$A:$C,3,FALSE),0)</f>
        <v>1404872.42199599</v>
      </c>
      <c r="L363" s="68">
        <f t="shared" si="75"/>
        <v>1404872.42199599</v>
      </c>
      <c r="M363" s="29">
        <f t="shared" si="76"/>
        <v>2198479.7236331478</v>
      </c>
      <c r="N363" s="29">
        <f>VLOOKUP($A363,'CAF BLS Adjustment'!$B361:$I965,8,FALSE)</f>
        <v>76092</v>
      </c>
      <c r="O363" s="34">
        <f t="shared" si="72"/>
        <v>65226.03771662416</v>
      </c>
      <c r="P363" s="60">
        <f t="shared" si="77"/>
        <v>2263705.7613497721</v>
      </c>
      <c r="Q363" s="60">
        <f t="shared" si="78"/>
        <v>1397591.2091119932</v>
      </c>
      <c r="R363" s="60">
        <f t="shared" si="79"/>
        <v>800888.51452115458</v>
      </c>
      <c r="S363" s="60">
        <f t="shared" si="80"/>
        <v>0</v>
      </c>
    </row>
    <row r="364" spans="1:19" ht="14.45" customHeight="1">
      <c r="A364" s="48">
        <v>442083</v>
      </c>
      <c r="B364" s="47" t="s">
        <v>390</v>
      </c>
      <c r="C364" s="24" t="s">
        <v>380</v>
      </c>
      <c r="D364" s="85" t="s">
        <v>495</v>
      </c>
      <c r="E364" s="34">
        <f>VLOOKUP($A364,'CAF BLS Adjustment'!$B:$H,7,FALSE)</f>
        <v>14195448</v>
      </c>
      <c r="F364" s="5">
        <f>SUMIFS('HCLS Adjustment'!$F:$F,'HCLS Adjustment'!$B:$B,Main!$A364)</f>
        <v>0</v>
      </c>
      <c r="G364" s="29">
        <f>VLOOKUP(A364,'SVS Adjustment'!$B$3:$E$451,4,FALSE)</f>
        <v>0</v>
      </c>
      <c r="H364" s="29">
        <f t="shared" si="73"/>
        <v>14195448</v>
      </c>
      <c r="I364" s="87">
        <f>'Demand Calcs'!$B$11</f>
        <v>0.85719967561141985</v>
      </c>
      <c r="J364" s="29">
        <f t="shared" si="74"/>
        <v>12168333.420758778</v>
      </c>
      <c r="K364" s="68">
        <f>IFERROR(VLOOKUP($A364,'NECA 5 year Projections'!$A:$C,3,FALSE),0)</f>
        <v>11526900.898477999</v>
      </c>
      <c r="L364" s="68">
        <f t="shared" si="75"/>
        <v>11526900.898477999</v>
      </c>
      <c r="M364" s="29">
        <f t="shared" si="76"/>
        <v>12168333.420758778</v>
      </c>
      <c r="N364" s="29">
        <f>VLOOKUP($A364,'CAF BLS Adjustment'!$B362:$I966,8,FALSE)</f>
        <v>-140820</v>
      </c>
      <c r="O364" s="34">
        <f t="shared" si="72"/>
        <v>-140820</v>
      </c>
      <c r="P364" s="60">
        <f t="shared" si="77"/>
        <v>12027513.420758778</v>
      </c>
      <c r="Q364" s="60">
        <f t="shared" si="78"/>
        <v>12168333.420758778</v>
      </c>
      <c r="R364" s="60">
        <f t="shared" si="79"/>
        <v>0</v>
      </c>
      <c r="S364" s="60">
        <f t="shared" si="80"/>
        <v>0</v>
      </c>
    </row>
    <row r="365" spans="1:19" ht="14.45" customHeight="1">
      <c r="A365" s="48">
        <v>442090</v>
      </c>
      <c r="B365" s="47" t="s">
        <v>391</v>
      </c>
      <c r="C365" s="24" t="s">
        <v>380</v>
      </c>
      <c r="D365" s="85" t="s">
        <v>495</v>
      </c>
      <c r="E365" s="34">
        <f>VLOOKUP($A365,'CAF BLS Adjustment'!$B:$H,7,FALSE)</f>
        <v>2202775</v>
      </c>
      <c r="F365" s="5">
        <f>SUMIFS('HCLS Adjustment'!$F:$F,'HCLS Adjustment'!$B:$B,Main!$A365)</f>
        <v>1690008</v>
      </c>
      <c r="G365" s="29">
        <f>VLOOKUP(A365,'SVS Adjustment'!$B$3:$E$451,4,FALSE)</f>
        <v>0</v>
      </c>
      <c r="H365" s="29">
        <f t="shared" si="73"/>
        <v>3892783</v>
      </c>
      <c r="I365" s="87">
        <f>'Demand Calcs'!$B$11</f>
        <v>0.85719967561141985</v>
      </c>
      <c r="J365" s="29">
        <f t="shared" si="74"/>
        <v>3336892.3248256496</v>
      </c>
      <c r="K365" s="68">
        <f>IFERROR(VLOOKUP($A365,'NECA 5 year Projections'!$A:$C,3,FALSE),0)</f>
        <v>1546846.5230177499</v>
      </c>
      <c r="L365" s="68">
        <f t="shared" si="75"/>
        <v>1546846.5230177499</v>
      </c>
      <c r="M365" s="29">
        <f t="shared" si="76"/>
        <v>3336892.3248256496</v>
      </c>
      <c r="N365" s="29">
        <f>VLOOKUP($A365,'CAF BLS Adjustment'!$B364:$I968,8,FALSE)</f>
        <v>127482</v>
      </c>
      <c r="O365" s="34">
        <f t="shared" si="72"/>
        <v>109277.52904629502</v>
      </c>
      <c r="P365" s="60">
        <f t="shared" si="77"/>
        <v>3446169.8538719448</v>
      </c>
      <c r="Q365" s="60">
        <f t="shared" si="78"/>
        <v>1888218.0154449453</v>
      </c>
      <c r="R365" s="60">
        <f t="shared" si="79"/>
        <v>1448674.3093807043</v>
      </c>
      <c r="S365" s="60">
        <f t="shared" si="80"/>
        <v>0</v>
      </c>
    </row>
    <row r="366" spans="1:19" ht="14.45" customHeight="1">
      <c r="A366" s="48">
        <v>442091</v>
      </c>
      <c r="B366" s="47" t="s">
        <v>392</v>
      </c>
      <c r="C366" s="24" t="s">
        <v>380</v>
      </c>
      <c r="D366" s="85" t="s">
        <v>495</v>
      </c>
      <c r="E366" s="34">
        <f>VLOOKUP($A366,'CAF BLS Adjustment'!$B:$H,7,FALSE)</f>
        <v>2636331</v>
      </c>
      <c r="F366" s="5">
        <f>SUMIFS('HCLS Adjustment'!$F:$F,'HCLS Adjustment'!$B:$B,Main!$A366)</f>
        <v>0</v>
      </c>
      <c r="G366" s="29">
        <f>VLOOKUP(A366,'SVS Adjustment'!$B$3:$E$451,4,FALSE)</f>
        <v>0</v>
      </c>
      <c r="H366" s="29">
        <f t="shared" si="73"/>
        <v>2636331</v>
      </c>
      <c r="I366" s="87">
        <f>'Demand Calcs'!$B$11</f>
        <v>0.85719967561141985</v>
      </c>
      <c r="J366" s="29">
        <f t="shared" si="74"/>
        <v>2259862.0780043299</v>
      </c>
      <c r="K366" s="68">
        <f>IFERROR(VLOOKUP($A366,'NECA 5 year Projections'!$A:$C,3,FALSE),0)</f>
        <v>5043958.5217412198</v>
      </c>
      <c r="L366" s="68">
        <f t="shared" si="75"/>
        <v>2636331</v>
      </c>
      <c r="M366" s="29">
        <f t="shared" si="76"/>
        <v>2636331</v>
      </c>
      <c r="N366" s="29">
        <f>VLOOKUP($A366,'CAF BLS Adjustment'!$B364:$I969,8,FALSE)</f>
        <v>247506</v>
      </c>
      <c r="O366" s="34">
        <f t="shared" si="72"/>
        <v>212162.06291188009</v>
      </c>
      <c r="P366" s="60">
        <f t="shared" si="77"/>
        <v>2848493.0629118802</v>
      </c>
      <c r="Q366" s="60">
        <f t="shared" si="78"/>
        <v>2636331</v>
      </c>
      <c r="R366" s="60">
        <f t="shared" si="79"/>
        <v>0</v>
      </c>
      <c r="S366" s="60">
        <f t="shared" si="80"/>
        <v>0</v>
      </c>
    </row>
    <row r="367" spans="1:19" ht="14.45" customHeight="1">
      <c r="A367" s="48">
        <v>442103</v>
      </c>
      <c r="B367" s="47" t="s">
        <v>393</v>
      </c>
      <c r="C367" s="24" t="s">
        <v>380</v>
      </c>
      <c r="D367" s="85" t="s">
        <v>495</v>
      </c>
      <c r="E367" s="34">
        <f>VLOOKUP($A367,'CAF BLS Adjustment'!$B:$H,7,FALSE)</f>
        <v>498895</v>
      </c>
      <c r="F367" s="5">
        <f>SUMIFS('HCLS Adjustment'!$F:$F,'HCLS Adjustment'!$B:$B,Main!$A367)</f>
        <v>531624</v>
      </c>
      <c r="G367" s="29">
        <f>VLOOKUP(A367,'SVS Adjustment'!$B$3:$E$451,4,FALSE)</f>
        <v>0</v>
      </c>
      <c r="H367" s="29">
        <f t="shared" si="73"/>
        <v>1030519</v>
      </c>
      <c r="I367" s="87">
        <f>'Demand Calcs'!$B$11</f>
        <v>0.85719967561141985</v>
      </c>
      <c r="J367" s="29">
        <f t="shared" si="74"/>
        <v>883360.55251140473</v>
      </c>
      <c r="K367" s="68">
        <f>IFERROR(VLOOKUP($A367,'NECA 5 year Projections'!$A:$C,3,FALSE),0)</f>
        <v>623626.65461115399</v>
      </c>
      <c r="L367" s="68">
        <f t="shared" si="75"/>
        <v>623626.65461115399</v>
      </c>
      <c r="M367" s="29">
        <f t="shared" si="76"/>
        <v>883360.55251140473</v>
      </c>
      <c r="N367" s="29">
        <f>VLOOKUP($A367,'CAF BLS Adjustment'!$B365:$I970,8,FALSE)</f>
        <v>-8856</v>
      </c>
      <c r="O367" s="34">
        <f t="shared" si="72"/>
        <v>-8856</v>
      </c>
      <c r="P367" s="60">
        <f t="shared" si="77"/>
        <v>874504.55251140473</v>
      </c>
      <c r="Q367" s="60">
        <f t="shared" si="78"/>
        <v>427652.63216415927</v>
      </c>
      <c r="R367" s="60">
        <f t="shared" si="79"/>
        <v>455707.92034724547</v>
      </c>
      <c r="S367" s="60">
        <f t="shared" si="80"/>
        <v>0</v>
      </c>
    </row>
    <row r="368" spans="1:19" ht="14.45" customHeight="1">
      <c r="A368" s="48">
        <v>442104</v>
      </c>
      <c r="B368" s="47" t="s">
        <v>394</v>
      </c>
      <c r="C368" s="24" t="s">
        <v>380</v>
      </c>
      <c r="D368" s="85" t="s">
        <v>495</v>
      </c>
      <c r="E368" s="34">
        <f>VLOOKUP($A368,'CAF BLS Adjustment'!$B:$H,7,FALSE)</f>
        <v>609379</v>
      </c>
      <c r="F368" s="5">
        <f>SUMIFS('HCLS Adjustment'!$F:$F,'HCLS Adjustment'!$B:$B,Main!$A368)</f>
        <v>757596</v>
      </c>
      <c r="G368" s="29">
        <f>VLOOKUP(A368,'SVS Adjustment'!$B$3:$E$451,4,FALSE)</f>
        <v>0</v>
      </c>
      <c r="H368" s="29">
        <f t="shared" si="73"/>
        <v>1366975</v>
      </c>
      <c r="I368" s="87">
        <f>'Demand Calcs'!$B$11</f>
        <v>0.85719967561141985</v>
      </c>
      <c r="J368" s="29">
        <f t="shared" si="74"/>
        <v>1171770.5265689206</v>
      </c>
      <c r="K368" s="68">
        <f>IFERROR(VLOOKUP($A368,'NECA 5 year Projections'!$A:$C,3,FALSE),0)</f>
        <v>700013.11578261701</v>
      </c>
      <c r="L368" s="68">
        <f t="shared" si="75"/>
        <v>700013.11578261701</v>
      </c>
      <c r="M368" s="29">
        <f t="shared" si="76"/>
        <v>1171770.5265689206</v>
      </c>
      <c r="N368" s="29">
        <f>VLOOKUP($A368,'CAF BLS Adjustment'!$B366:$I971,8,FALSE)</f>
        <v>-96663</v>
      </c>
      <c r="O368" s="34">
        <f t="shared" si="72"/>
        <v>-96663</v>
      </c>
      <c r="P368" s="60">
        <f t="shared" si="77"/>
        <v>1075107.5265689206</v>
      </c>
      <c r="Q368" s="60">
        <f t="shared" si="78"/>
        <v>522359.4811244114</v>
      </c>
      <c r="R368" s="60">
        <f t="shared" si="79"/>
        <v>649411.04544450913</v>
      </c>
      <c r="S368" s="60">
        <f t="shared" si="80"/>
        <v>0</v>
      </c>
    </row>
    <row r="369" spans="1:19" ht="14.45" customHeight="1">
      <c r="A369" s="48">
        <v>442105</v>
      </c>
      <c r="B369" s="47" t="s">
        <v>395</v>
      </c>
      <c r="C369" s="24" t="s">
        <v>380</v>
      </c>
      <c r="D369" s="85" t="s">
        <v>495</v>
      </c>
      <c r="E369" s="34">
        <f>VLOOKUP($A369,'CAF BLS Adjustment'!$B:$H,7,FALSE)</f>
        <v>1205588</v>
      </c>
      <c r="F369" s="5">
        <f>SUMIFS('HCLS Adjustment'!$F:$F,'HCLS Adjustment'!$B:$B,Main!$A369)</f>
        <v>820164</v>
      </c>
      <c r="G369" s="29">
        <f>VLOOKUP(A369,'SVS Adjustment'!$B$3:$E$451,4,FALSE)</f>
        <v>0</v>
      </c>
      <c r="H369" s="29">
        <f t="shared" si="73"/>
        <v>2025752</v>
      </c>
      <c r="I369" s="87">
        <f>'Demand Calcs'!$B$11</f>
        <v>0.85719967561141985</v>
      </c>
      <c r="J369" s="29">
        <f t="shared" si="74"/>
        <v>1736473.957269185</v>
      </c>
      <c r="K369" s="68">
        <f>IFERROR(VLOOKUP($A369,'NECA 5 year Projections'!$A:$C,3,FALSE),0)</f>
        <v>974006.23042027699</v>
      </c>
      <c r="L369" s="68">
        <f t="shared" si="75"/>
        <v>974006.23042027699</v>
      </c>
      <c r="M369" s="29">
        <f t="shared" si="76"/>
        <v>1736473.957269185</v>
      </c>
      <c r="N369" s="29">
        <f>VLOOKUP($A369,'CAF BLS Adjustment'!$B367:$I972,8,FALSE)</f>
        <v>-45300</v>
      </c>
      <c r="O369" s="34">
        <f t="shared" si="72"/>
        <v>-45300</v>
      </c>
      <c r="P369" s="60">
        <f t="shared" si="77"/>
        <v>1691173.957269185</v>
      </c>
      <c r="Q369" s="60">
        <f t="shared" si="78"/>
        <v>1033429.6425210204</v>
      </c>
      <c r="R369" s="60">
        <f t="shared" si="79"/>
        <v>703044.31474816462</v>
      </c>
      <c r="S369" s="60">
        <f t="shared" si="80"/>
        <v>0</v>
      </c>
    </row>
    <row r="370" spans="1:19" ht="14.45" customHeight="1">
      <c r="A370" s="48">
        <v>442107</v>
      </c>
      <c r="B370" s="47" t="s">
        <v>396</v>
      </c>
      <c r="C370" s="24" t="s">
        <v>380</v>
      </c>
      <c r="D370" s="85" t="s">
        <v>495</v>
      </c>
      <c r="E370" s="34">
        <f>VLOOKUP($A370,'CAF BLS Adjustment'!$B:$H,7,FALSE)</f>
        <v>1530642</v>
      </c>
      <c r="F370" s="5">
        <f>SUMIFS('HCLS Adjustment'!$F:$F,'HCLS Adjustment'!$B:$B,Main!$A370)</f>
        <v>0</v>
      </c>
      <c r="G370" s="29">
        <f>VLOOKUP(A370,'SVS Adjustment'!$B$3:$E$451,4,FALSE)</f>
        <v>0</v>
      </c>
      <c r="H370" s="29">
        <f t="shared" si="73"/>
        <v>1530642</v>
      </c>
      <c r="I370" s="87">
        <f>'Demand Calcs'!$B$11</f>
        <v>0.85719967561141985</v>
      </c>
      <c r="J370" s="29">
        <f t="shared" si="74"/>
        <v>1312065.825877215</v>
      </c>
      <c r="K370" s="68">
        <f>IFERROR(VLOOKUP($A370,'NECA 5 year Projections'!$A:$C,3,FALSE),0)</f>
        <v>822438.791654389</v>
      </c>
      <c r="L370" s="68">
        <f t="shared" si="75"/>
        <v>822438.791654389</v>
      </c>
      <c r="M370" s="29">
        <f t="shared" si="76"/>
        <v>1312065.825877215</v>
      </c>
      <c r="N370" s="29">
        <f>VLOOKUP($A370,'CAF BLS Adjustment'!$B368:$I973,8,FALSE)</f>
        <v>66966</v>
      </c>
      <c r="O370" s="34">
        <f t="shared" si="72"/>
        <v>57403.233476994341</v>
      </c>
      <c r="P370" s="60">
        <f t="shared" si="77"/>
        <v>1369469.0593542093</v>
      </c>
      <c r="Q370" s="60">
        <f t="shared" si="78"/>
        <v>1312065.825877215</v>
      </c>
      <c r="R370" s="60">
        <f t="shared" si="79"/>
        <v>0</v>
      </c>
      <c r="S370" s="60">
        <f t="shared" si="80"/>
        <v>0</v>
      </c>
    </row>
    <row r="371" spans="1:19" ht="14.45" customHeight="1">
      <c r="A371" s="48">
        <v>442116</v>
      </c>
      <c r="B371" s="47" t="s">
        <v>397</v>
      </c>
      <c r="C371" s="24" t="s">
        <v>380</v>
      </c>
      <c r="D371" s="85" t="s">
        <v>495</v>
      </c>
      <c r="E371" s="34">
        <f>VLOOKUP($A371,'CAF BLS Adjustment'!$B:$H,7,FALSE)</f>
        <v>2348801</v>
      </c>
      <c r="F371" s="5">
        <f>SUMIFS('HCLS Adjustment'!$F:$F,'HCLS Adjustment'!$B:$B,Main!$A371)</f>
        <v>1008468</v>
      </c>
      <c r="G371" s="29">
        <f>VLOOKUP(A371,'SVS Adjustment'!$B$3:$E$451,4,FALSE)</f>
        <v>0</v>
      </c>
      <c r="H371" s="29">
        <f t="shared" si="73"/>
        <v>3357269</v>
      </c>
      <c r="I371" s="87">
        <f>'Demand Calcs'!$B$11</f>
        <v>0.85719967561141985</v>
      </c>
      <c r="J371" s="29">
        <f t="shared" si="74"/>
        <v>2877849.8977402761</v>
      </c>
      <c r="K371" s="68">
        <f>IFERROR(VLOOKUP($A371,'NECA 5 year Projections'!$A:$C,3,FALSE),0)</f>
        <v>1547989.2282640701</v>
      </c>
      <c r="L371" s="68">
        <f t="shared" si="75"/>
        <v>1547989.2282640701</v>
      </c>
      <c r="M371" s="29">
        <f t="shared" si="76"/>
        <v>2877849.8977402761</v>
      </c>
      <c r="N371" s="29">
        <f>VLOOKUP($A371,'CAF BLS Adjustment'!$B369:$I974,8,FALSE)</f>
        <v>143394</v>
      </c>
      <c r="O371" s="34">
        <f t="shared" si="72"/>
        <v>122917.29028462394</v>
      </c>
      <c r="P371" s="60">
        <f t="shared" si="77"/>
        <v>3000767.1880248999</v>
      </c>
      <c r="Q371" s="60">
        <f t="shared" si="78"/>
        <v>2013391.4552757789</v>
      </c>
      <c r="R371" s="60">
        <f t="shared" si="79"/>
        <v>864458.44246449741</v>
      </c>
      <c r="S371" s="60">
        <f t="shared" si="80"/>
        <v>0</v>
      </c>
    </row>
    <row r="372" spans="1:19" ht="14.45" customHeight="1">
      <c r="A372" s="48">
        <v>442130</v>
      </c>
      <c r="B372" s="47" t="s">
        <v>398</v>
      </c>
      <c r="C372" s="24" t="s">
        <v>380</v>
      </c>
      <c r="D372" s="85" t="s">
        <v>495</v>
      </c>
      <c r="E372" s="34">
        <f>VLOOKUP($A372,'CAF BLS Adjustment'!$B:$H,7,FALSE)</f>
        <v>6841850</v>
      </c>
      <c r="F372" s="5">
        <f>SUMIFS('HCLS Adjustment'!$F:$F,'HCLS Adjustment'!$B:$B,Main!$A372)</f>
        <v>2600028</v>
      </c>
      <c r="G372" s="29">
        <f>VLOOKUP(A372,'SVS Adjustment'!$B$3:$E$451,4,FALSE)</f>
        <v>0</v>
      </c>
      <c r="H372" s="29">
        <f t="shared" si="73"/>
        <v>9441878</v>
      </c>
      <c r="I372" s="87">
        <f>'Demand Calcs'!$B$11</f>
        <v>0.85719967561141985</v>
      </c>
      <c r="J372" s="29">
        <f t="shared" si="74"/>
        <v>8093574.7587626018</v>
      </c>
      <c r="K372" s="68">
        <f>IFERROR(VLOOKUP($A372,'NECA 5 year Projections'!$A:$C,3,FALSE),0)</f>
        <v>3332855.1487874198</v>
      </c>
      <c r="L372" s="68">
        <f t="shared" si="75"/>
        <v>3332855.1487874198</v>
      </c>
      <c r="M372" s="29">
        <f t="shared" si="76"/>
        <v>8093574.7587626018</v>
      </c>
      <c r="N372" s="29">
        <f>VLOOKUP($A372,'CAF BLS Adjustment'!$B370:$I975,8,FALSE)</f>
        <v>1235004</v>
      </c>
      <c r="O372" s="34">
        <f t="shared" si="72"/>
        <v>1058645.028178806</v>
      </c>
      <c r="P372" s="60">
        <f t="shared" si="77"/>
        <v>9152219.7869414072</v>
      </c>
      <c r="Q372" s="60">
        <f t="shared" si="78"/>
        <v>5864831.6005819933</v>
      </c>
      <c r="R372" s="60">
        <f t="shared" si="79"/>
        <v>2228743.1581806084</v>
      </c>
      <c r="S372" s="60">
        <f t="shared" si="80"/>
        <v>0</v>
      </c>
    </row>
    <row r="373" spans="1:19" ht="14.45" customHeight="1">
      <c r="A373" s="48">
        <v>442135</v>
      </c>
      <c r="B373" s="47" t="s">
        <v>399</v>
      </c>
      <c r="C373" s="24" t="s">
        <v>380</v>
      </c>
      <c r="D373" s="85" t="s">
        <v>495</v>
      </c>
      <c r="E373" s="34">
        <f>VLOOKUP($A373,'CAF BLS Adjustment'!$B:$H,7,FALSE)</f>
        <v>4281905</v>
      </c>
      <c r="F373" s="5">
        <f>SUMIFS('HCLS Adjustment'!$F:$F,'HCLS Adjustment'!$B:$B,Main!$A373)</f>
        <v>2198664</v>
      </c>
      <c r="G373" s="29">
        <f>VLOOKUP(A373,'SVS Adjustment'!$B$3:$E$451,4,FALSE)</f>
        <v>0</v>
      </c>
      <c r="H373" s="29">
        <f t="shared" si="73"/>
        <v>6480569</v>
      </c>
      <c r="I373" s="87">
        <f>'Demand Calcs'!$B$11</f>
        <v>0.85719967561141985</v>
      </c>
      <c r="J373" s="29">
        <f t="shared" si="74"/>
        <v>5555141.6445774231</v>
      </c>
      <c r="K373" s="68">
        <f>IFERROR(VLOOKUP($A373,'NECA 5 year Projections'!$A:$C,3,FALSE),0)</f>
        <v>2115512.4772046702</v>
      </c>
      <c r="L373" s="68">
        <f t="shared" si="75"/>
        <v>2115512.4772046702</v>
      </c>
      <c r="M373" s="29">
        <f t="shared" si="76"/>
        <v>5555141.6445774231</v>
      </c>
      <c r="N373" s="29">
        <f>VLOOKUP($A373,'CAF BLS Adjustment'!$B371:$I976,8,FALSE)</f>
        <v>921384</v>
      </c>
      <c r="O373" s="34">
        <f t="shared" si="72"/>
        <v>789810.06591355242</v>
      </c>
      <c r="P373" s="60">
        <f t="shared" si="77"/>
        <v>6344951.7104909755</v>
      </c>
      <c r="Q373" s="60">
        <f t="shared" si="78"/>
        <v>3670447.5769989165</v>
      </c>
      <c r="R373" s="60">
        <f t="shared" si="79"/>
        <v>1884694.0675785067</v>
      </c>
      <c r="S373" s="60">
        <f t="shared" si="80"/>
        <v>0</v>
      </c>
    </row>
    <row r="374" spans="1:19" ht="14.45" customHeight="1">
      <c r="A374" s="48">
        <v>442150</v>
      </c>
      <c r="B374" s="47" t="s">
        <v>400</v>
      </c>
      <c r="C374" s="24" t="s">
        <v>380</v>
      </c>
      <c r="D374" s="85" t="s">
        <v>495</v>
      </c>
      <c r="E374" s="34">
        <f>VLOOKUP($A374,'CAF BLS Adjustment'!$B:$H,7,FALSE)</f>
        <v>396523</v>
      </c>
      <c r="F374" s="5">
        <f>SUMIFS('HCLS Adjustment'!$F:$F,'HCLS Adjustment'!$B:$B,Main!$A374)</f>
        <v>252900</v>
      </c>
      <c r="G374" s="29">
        <f>VLOOKUP(A374,'SVS Adjustment'!$B$3:$E$451,4,FALSE)</f>
        <v>0</v>
      </c>
      <c r="H374" s="29">
        <f t="shared" si="73"/>
        <v>649423</v>
      </c>
      <c r="I374" s="87">
        <f>'Demand Calcs'!$B$11</f>
        <v>0.85719967561141985</v>
      </c>
      <c r="J374" s="29">
        <f t="shared" si="74"/>
        <v>556685.18493459513</v>
      </c>
      <c r="K374" s="68">
        <f>IFERROR(VLOOKUP($A374,'NECA 5 year Projections'!$A:$C,3,FALSE),0)</f>
        <v>145534.34790402401</v>
      </c>
      <c r="L374" s="68">
        <f t="shared" si="75"/>
        <v>145534.34790402401</v>
      </c>
      <c r="M374" s="29">
        <f t="shared" si="76"/>
        <v>556685.18493459513</v>
      </c>
      <c r="N374" s="29">
        <f>VLOOKUP($A374,'CAF BLS Adjustment'!$B373:$I979,8,FALSE)</f>
        <v>186732</v>
      </c>
      <c r="O374" s="34">
        <f t="shared" si="72"/>
        <v>160066.60982627166</v>
      </c>
      <c r="P374" s="60">
        <f t="shared" si="77"/>
        <v>716751.79476086679</v>
      </c>
      <c r="Q374" s="60">
        <f t="shared" si="78"/>
        <v>339899.38697246707</v>
      </c>
      <c r="R374" s="60">
        <f t="shared" si="79"/>
        <v>216785.7979621281</v>
      </c>
      <c r="S374" s="60">
        <f t="shared" si="80"/>
        <v>0</v>
      </c>
    </row>
    <row r="375" spans="1:19" ht="14.45" customHeight="1">
      <c r="A375" s="48">
        <v>442159</v>
      </c>
      <c r="B375" s="47" t="s">
        <v>401</v>
      </c>
      <c r="C375" s="24" t="s">
        <v>380</v>
      </c>
      <c r="D375" s="85" t="s">
        <v>495</v>
      </c>
      <c r="E375" s="34">
        <f>VLOOKUP($A375,'CAF BLS Adjustment'!$B:$H,7,FALSE)</f>
        <v>6866351</v>
      </c>
      <c r="F375" s="5">
        <f>SUMIFS('HCLS Adjustment'!$F:$F,'HCLS Adjustment'!$B:$B,Main!$A375)</f>
        <v>4778436</v>
      </c>
      <c r="G375" s="29">
        <f>VLOOKUP(A375,'SVS Adjustment'!$B$3:$E$451,4,FALSE)</f>
        <v>0</v>
      </c>
      <c r="H375" s="29">
        <f t="shared" si="73"/>
        <v>11644787</v>
      </c>
      <c r="I375" s="87">
        <f>'Demand Calcs'!$B$11</f>
        <v>0.85719967561141985</v>
      </c>
      <c r="J375" s="29">
        <f t="shared" si="74"/>
        <v>9981907.6389640793</v>
      </c>
      <c r="K375" s="68">
        <f>IFERROR(VLOOKUP($A375,'NECA 5 year Projections'!$A:$C,3,FALSE),0)</f>
        <v>4785203.4956518104</v>
      </c>
      <c r="L375" s="68">
        <f t="shared" si="75"/>
        <v>4785203.4956518104</v>
      </c>
      <c r="M375" s="29">
        <f t="shared" si="76"/>
        <v>9981907.6389640793</v>
      </c>
      <c r="N375" s="29">
        <f>VLOOKUP($A375,'CAF BLS Adjustment'!$B373:$I980,8,FALSE)</f>
        <v>-937314</v>
      </c>
      <c r="O375" s="34">
        <f t="shared" si="72"/>
        <v>-937314</v>
      </c>
      <c r="P375" s="60">
        <f t="shared" si="77"/>
        <v>9044593.6389640793</v>
      </c>
      <c r="Q375" s="60">
        <f t="shared" si="78"/>
        <v>5885833.8498341478</v>
      </c>
      <c r="R375" s="60">
        <f t="shared" si="79"/>
        <v>4096073.7891299305</v>
      </c>
      <c r="S375" s="60">
        <f t="shared" si="80"/>
        <v>0</v>
      </c>
    </row>
    <row r="376" spans="1:19" ht="14.45" customHeight="1">
      <c r="A376" s="48">
        <v>452169</v>
      </c>
      <c r="B376" s="47" t="s">
        <v>403</v>
      </c>
      <c r="C376" s="24" t="s">
        <v>402</v>
      </c>
      <c r="D376" s="85" t="s">
        <v>495</v>
      </c>
      <c r="E376" s="34">
        <f>VLOOKUP($A376,'CAF BLS Adjustment'!$B:$H,7,FALSE)</f>
        <v>1529911</v>
      </c>
      <c r="F376" s="5">
        <f>SUMIFS('HCLS Adjustment'!$F:$F,'HCLS Adjustment'!$B:$B,Main!$A376)</f>
        <v>1614984</v>
      </c>
      <c r="G376" s="29">
        <f>VLOOKUP(A376,'SVS Adjustment'!$B$3:$E$451,4,FALSE)</f>
        <v>0</v>
      </c>
      <c r="H376" s="29">
        <f t="shared" si="73"/>
        <v>3144895</v>
      </c>
      <c r="I376" s="87">
        <f>'Demand Calcs'!$B$11</f>
        <v>0.85719967561141985</v>
      </c>
      <c r="J376" s="29">
        <f t="shared" si="74"/>
        <v>2695802.9738319763</v>
      </c>
      <c r="K376" s="68">
        <f>IFERROR(VLOOKUP($A376,'NECA 5 year Projections'!$A:$C,3,FALSE),0)</f>
        <v>1912813.3220029699</v>
      </c>
      <c r="L376" s="68">
        <f t="shared" si="75"/>
        <v>1912813.3220029699</v>
      </c>
      <c r="M376" s="29">
        <f t="shared" si="76"/>
        <v>2695802.9738319763</v>
      </c>
      <c r="N376" s="29">
        <f>VLOOKUP($A376,'CAF BLS Adjustment'!$B375:$I982,8,FALSE)</f>
        <v>-104598</v>
      </c>
      <c r="O376" s="34">
        <f t="shared" si="72"/>
        <v>-104598</v>
      </c>
      <c r="P376" s="60">
        <f t="shared" si="77"/>
        <v>2591204.9738319763</v>
      </c>
      <c r="Q376" s="60">
        <f t="shared" si="78"/>
        <v>1311439.212914343</v>
      </c>
      <c r="R376" s="60">
        <f t="shared" si="79"/>
        <v>1384363.7609176333</v>
      </c>
      <c r="S376" s="60">
        <f t="shared" si="80"/>
        <v>0</v>
      </c>
    </row>
    <row r="377" spans="1:19" ht="14.45" customHeight="1">
      <c r="A377" s="48">
        <v>452179</v>
      </c>
      <c r="B377" s="47" t="s">
        <v>404</v>
      </c>
      <c r="C377" s="24" t="s">
        <v>402</v>
      </c>
      <c r="D377" s="85" t="s">
        <v>495</v>
      </c>
      <c r="E377" s="34">
        <f>VLOOKUP($A377,'CAF BLS Adjustment'!$B:$H,7,FALSE)</f>
        <v>6298486</v>
      </c>
      <c r="F377" s="5">
        <f>SUMIFS('HCLS Adjustment'!$F:$F,'HCLS Adjustment'!$B:$B,Main!$A377)</f>
        <v>3889500</v>
      </c>
      <c r="G377" s="29">
        <f>VLOOKUP(A377,'SVS Adjustment'!$B$3:$E$451,4,FALSE)</f>
        <v>0</v>
      </c>
      <c r="H377" s="29">
        <f t="shared" si="73"/>
        <v>10187986</v>
      </c>
      <c r="I377" s="87">
        <f>'Demand Calcs'!$B$11</f>
        <v>0.85719967561141985</v>
      </c>
      <c r="J377" s="29">
        <f t="shared" si="74"/>
        <v>8733138.2943336871</v>
      </c>
      <c r="K377" s="68">
        <f>IFERROR(VLOOKUP($A377,'NECA 5 year Projections'!$A:$C,3,FALSE),0)</f>
        <v>3784222.3769397</v>
      </c>
      <c r="L377" s="68">
        <f t="shared" si="75"/>
        <v>3784222.3769397</v>
      </c>
      <c r="M377" s="29">
        <f t="shared" si="76"/>
        <v>8733138.2943336871</v>
      </c>
      <c r="N377" s="29">
        <f>VLOOKUP($A377,'CAF BLS Adjustment'!$B376:$I985,8,FALSE)</f>
        <v>-739638</v>
      </c>
      <c r="O377" s="34">
        <f t="shared" si="72"/>
        <v>-739638</v>
      </c>
      <c r="P377" s="60">
        <f t="shared" si="77"/>
        <v>7993500.2943336871</v>
      </c>
      <c r="Q377" s="60">
        <f t="shared" si="78"/>
        <v>5399060.1560430694</v>
      </c>
      <c r="R377" s="60">
        <f t="shared" si="79"/>
        <v>3334078.1382906176</v>
      </c>
      <c r="S377" s="60">
        <f t="shared" si="80"/>
        <v>0</v>
      </c>
    </row>
    <row r="378" spans="1:19" ht="14.45" customHeight="1">
      <c r="A378" s="48">
        <v>452200</v>
      </c>
      <c r="B378" s="47" t="s">
        <v>405</v>
      </c>
      <c r="C378" s="24" t="s">
        <v>402</v>
      </c>
      <c r="D378" s="85" t="s">
        <v>495</v>
      </c>
      <c r="E378" s="34">
        <f>VLOOKUP($A378,'CAF BLS Adjustment'!$B:$H,7,FALSE)</f>
        <v>1606676</v>
      </c>
      <c r="F378" s="5">
        <f>SUMIFS('HCLS Adjustment'!$F:$F,'HCLS Adjustment'!$B:$B,Main!$A378)</f>
        <v>612780</v>
      </c>
      <c r="G378" s="29">
        <f>VLOOKUP(A378,'SVS Adjustment'!$B$3:$E$451,4,FALSE)</f>
        <v>0</v>
      </c>
      <c r="H378" s="29">
        <f t="shared" si="73"/>
        <v>2219456</v>
      </c>
      <c r="I378" s="87">
        <f>'Demand Calcs'!$B$11</f>
        <v>0.85719967561141985</v>
      </c>
      <c r="J378" s="29">
        <f t="shared" si="74"/>
        <v>1902516.9632338195</v>
      </c>
      <c r="K378" s="68">
        <f>IFERROR(VLOOKUP($A378,'NECA 5 year Projections'!$A:$C,3,FALSE),0)</f>
        <v>875104.88845351595</v>
      </c>
      <c r="L378" s="68">
        <f t="shared" si="75"/>
        <v>875104.88845351595</v>
      </c>
      <c r="M378" s="29">
        <f t="shared" si="76"/>
        <v>1902516.9632338195</v>
      </c>
      <c r="N378" s="29">
        <f>VLOOKUP($A378,'CAF BLS Adjustment'!$B376:$I986,8,FALSE)</f>
        <v>367188</v>
      </c>
      <c r="O378" s="34">
        <f t="shared" si="72"/>
        <v>314753.43448840606</v>
      </c>
      <c r="P378" s="60">
        <f t="shared" si="77"/>
        <v>2217270.3977222256</v>
      </c>
      <c r="Q378" s="60">
        <f t="shared" si="78"/>
        <v>1377242.1460126536</v>
      </c>
      <c r="R378" s="60">
        <f t="shared" si="79"/>
        <v>525274.81722116587</v>
      </c>
      <c r="S378" s="60">
        <f t="shared" si="80"/>
        <v>0</v>
      </c>
    </row>
    <row r="379" spans="1:19" ht="14.45" customHeight="1">
      <c r="A379" s="48">
        <v>452226</v>
      </c>
      <c r="B379" s="47" t="s">
        <v>406</v>
      </c>
      <c r="C379" s="24" t="s">
        <v>402</v>
      </c>
      <c r="D379" s="85" t="s">
        <v>495</v>
      </c>
      <c r="E379" s="34">
        <f>VLOOKUP($A379,'CAF BLS Adjustment'!$B:$H,7,FALSE)</f>
        <v>2261541</v>
      </c>
      <c r="F379" s="5">
        <f>SUMIFS('HCLS Adjustment'!$F:$F,'HCLS Adjustment'!$B:$B,Main!$A379)</f>
        <v>804588</v>
      </c>
      <c r="G379" s="29">
        <f>VLOOKUP(A379,'SVS Adjustment'!$B$3:$E$451,4,FALSE)</f>
        <v>0</v>
      </c>
      <c r="H379" s="29">
        <f t="shared" si="73"/>
        <v>3066129</v>
      </c>
      <c r="I379" s="87">
        <f>'Demand Calcs'!$B$11</f>
        <v>0.85719967561141985</v>
      </c>
      <c r="J379" s="29">
        <f t="shared" si="74"/>
        <v>2628284.7841827669</v>
      </c>
      <c r="K379" s="68">
        <f>IFERROR(VLOOKUP($A379,'NECA 5 year Projections'!$A:$C,3,FALSE),0)</f>
        <v>1300286.2735687599</v>
      </c>
      <c r="L379" s="68">
        <f t="shared" si="75"/>
        <v>1300286.2735687599</v>
      </c>
      <c r="M379" s="29">
        <f t="shared" si="76"/>
        <v>2628284.7841827669</v>
      </c>
      <c r="N379" s="29">
        <f>VLOOKUP($A379,'CAF BLS Adjustment'!$B377:$I987,8,FALSE)</f>
        <v>258234</v>
      </c>
      <c r="O379" s="34">
        <f t="shared" si="72"/>
        <v>221358.10103183938</v>
      </c>
      <c r="P379" s="60">
        <f t="shared" si="77"/>
        <v>2849642.8852146063</v>
      </c>
      <c r="Q379" s="60">
        <f t="shared" si="78"/>
        <v>1938592.2115819259</v>
      </c>
      <c r="R379" s="60">
        <f t="shared" si="79"/>
        <v>689692.57260084106</v>
      </c>
      <c r="S379" s="60">
        <f t="shared" si="80"/>
        <v>0</v>
      </c>
    </row>
    <row r="380" spans="1:19" ht="14.45" customHeight="1">
      <c r="A380" s="48">
        <v>462182</v>
      </c>
      <c r="B380" s="47" t="s">
        <v>408</v>
      </c>
      <c r="C380" s="24" t="s">
        <v>407</v>
      </c>
      <c r="D380" s="85" t="s">
        <v>495</v>
      </c>
      <c r="E380" s="34">
        <f>VLOOKUP($A380,'CAF BLS Adjustment'!$B:$H,7,FALSE)</f>
        <v>1083937</v>
      </c>
      <c r="F380" s="5">
        <f>SUMIFS('HCLS Adjustment'!$F:$F,'HCLS Adjustment'!$B:$B,Main!$A380)</f>
        <v>550452</v>
      </c>
      <c r="G380" s="29">
        <f>VLOOKUP(A380,'SVS Adjustment'!$B$3:$E$451,4,FALSE)</f>
        <v>0</v>
      </c>
      <c r="H380" s="29">
        <f t="shared" si="73"/>
        <v>1634389</v>
      </c>
      <c r="I380" s="87">
        <f>'Demand Calcs'!$B$11</f>
        <v>0.85719967561141985</v>
      </c>
      <c r="J380" s="29">
        <f t="shared" si="74"/>
        <v>1400997.7206228729</v>
      </c>
      <c r="K380" s="68">
        <f>IFERROR(VLOOKUP($A380,'NECA 5 year Projections'!$A:$C,3,FALSE),0)</f>
        <v>675940.21461285499</v>
      </c>
      <c r="L380" s="68">
        <f t="shared" si="75"/>
        <v>675940.21461285499</v>
      </c>
      <c r="M380" s="29">
        <f t="shared" si="76"/>
        <v>1400997.7206228729</v>
      </c>
      <c r="N380" s="29">
        <f>VLOOKUP($A380,'CAF BLS Adjustment'!$B379:$I991,8,FALSE)</f>
        <v>97182</v>
      </c>
      <c r="O380" s="34">
        <f t="shared" si="72"/>
        <v>83304.378875269002</v>
      </c>
      <c r="P380" s="60">
        <f t="shared" si="77"/>
        <v>1484302.099498142</v>
      </c>
      <c r="Q380" s="60">
        <f t="shared" si="78"/>
        <v>929150.44478321564</v>
      </c>
      <c r="R380" s="60">
        <f t="shared" si="79"/>
        <v>471847.27583965735</v>
      </c>
      <c r="S380" s="60">
        <f t="shared" si="80"/>
        <v>0</v>
      </c>
    </row>
    <row r="381" spans="1:19" ht="14.45" customHeight="1">
      <c r="A381" s="48">
        <v>462194</v>
      </c>
      <c r="B381" s="47" t="s">
        <v>409</v>
      </c>
      <c r="C381" s="24" t="s">
        <v>407</v>
      </c>
      <c r="D381" s="85" t="s">
        <v>495</v>
      </c>
      <c r="E381" s="34">
        <f>VLOOKUP($A381,'CAF BLS Adjustment'!$B:$H,7,FALSE)</f>
        <v>519442</v>
      </c>
      <c r="F381" s="5">
        <f>SUMIFS('HCLS Adjustment'!$F:$F,'HCLS Adjustment'!$B:$B,Main!$A381)</f>
        <v>677580</v>
      </c>
      <c r="G381" s="29">
        <f>VLOOKUP(A381,'SVS Adjustment'!$B$3:$E$451,4,FALSE)</f>
        <v>0</v>
      </c>
      <c r="H381" s="29">
        <f t="shared" si="73"/>
        <v>1197022</v>
      </c>
      <c r="I381" s="87">
        <f>'Demand Calcs'!$B$11</f>
        <v>0.85719967561141985</v>
      </c>
      <c r="J381" s="29">
        <f t="shared" si="74"/>
        <v>1026086.870099733</v>
      </c>
      <c r="K381" s="68">
        <f>IFERROR(VLOOKUP($A381,'NECA 5 year Projections'!$A:$C,3,FALSE),0)</f>
        <v>536302.86015453504</v>
      </c>
      <c r="L381" s="68">
        <f t="shared" si="75"/>
        <v>536302.86015453504</v>
      </c>
      <c r="M381" s="29">
        <f t="shared" si="76"/>
        <v>1026086.870099733</v>
      </c>
      <c r="N381" s="29">
        <f>VLOOKUP($A381,'CAF BLS Adjustment'!$B380:$I994,8,FALSE)</f>
        <v>25074</v>
      </c>
      <c r="O381" s="34">
        <f t="shared" si="72"/>
        <v>21493.424666280742</v>
      </c>
      <c r="P381" s="60">
        <f t="shared" si="77"/>
        <v>1047580.2947660137</v>
      </c>
      <c r="Q381" s="60">
        <f t="shared" si="78"/>
        <v>445265.5138989471</v>
      </c>
      <c r="R381" s="60">
        <f t="shared" si="79"/>
        <v>580821.35620078584</v>
      </c>
      <c r="S381" s="60">
        <f t="shared" si="80"/>
        <v>0</v>
      </c>
    </row>
    <row r="382" spans="1:19" ht="14.45" customHeight="1">
      <c r="A382" s="48">
        <v>472213</v>
      </c>
      <c r="B382" s="47" t="s">
        <v>411</v>
      </c>
      <c r="C382" s="24" t="s">
        <v>410</v>
      </c>
      <c r="D382" s="85" t="s">
        <v>495</v>
      </c>
      <c r="E382" s="34">
        <f>VLOOKUP($A382,'CAF BLS Adjustment'!$B:$H,7,FALSE)</f>
        <v>5107980</v>
      </c>
      <c r="F382" s="5">
        <f>SUMIFS('HCLS Adjustment'!$F:$F,'HCLS Adjustment'!$B:$B,Main!$A382)</f>
        <v>1308948</v>
      </c>
      <c r="G382" s="29">
        <f>VLOOKUP(A382,'SVS Adjustment'!$B$3:$E$451,4,FALSE)</f>
        <v>0</v>
      </c>
      <c r="H382" s="29">
        <f t="shared" si="73"/>
        <v>6416928</v>
      </c>
      <c r="I382" s="87">
        <f>'Demand Calcs'!$B$11</f>
        <v>0.85719967561141985</v>
      </c>
      <c r="J382" s="29">
        <f t="shared" si="74"/>
        <v>5500588.6000218373</v>
      </c>
      <c r="K382" s="68">
        <f>IFERROR(VLOOKUP($A382,'NECA 5 year Projections'!$A:$C,3,FALSE),0)</f>
        <v>2696477.65691764</v>
      </c>
      <c r="L382" s="68">
        <f t="shared" si="75"/>
        <v>2696477.65691764</v>
      </c>
      <c r="M382" s="29">
        <f t="shared" si="76"/>
        <v>5500588.6000218373</v>
      </c>
      <c r="N382" s="29">
        <f>VLOOKUP($A382,'CAF BLS Adjustment'!$B381:$I1004,8,FALSE)</f>
        <v>79950</v>
      </c>
      <c r="O382" s="34">
        <f t="shared" si="72"/>
        <v>68533.114065133021</v>
      </c>
      <c r="P382" s="60">
        <f t="shared" si="77"/>
        <v>5569121.7140869703</v>
      </c>
      <c r="Q382" s="60">
        <f t="shared" si="78"/>
        <v>4378558.7990296204</v>
      </c>
      <c r="R382" s="60">
        <f t="shared" si="79"/>
        <v>1122029.8009922169</v>
      </c>
      <c r="S382" s="60">
        <f t="shared" si="80"/>
        <v>0</v>
      </c>
    </row>
    <row r="383" spans="1:19" ht="14.45" customHeight="1">
      <c r="A383" s="48">
        <v>472218</v>
      </c>
      <c r="B383" s="47" t="s">
        <v>412</v>
      </c>
      <c r="C383" s="24" t="s">
        <v>410</v>
      </c>
      <c r="D383" s="85" t="s">
        <v>495</v>
      </c>
      <c r="E383" s="34">
        <f>VLOOKUP($A383,'CAF BLS Adjustment'!$B:$H,7,FALSE)</f>
        <v>1825904</v>
      </c>
      <c r="F383" s="5">
        <f>SUMIFS('HCLS Adjustment'!$F:$F,'HCLS Adjustment'!$B:$B,Main!$A383)</f>
        <v>851580</v>
      </c>
      <c r="G383" s="29">
        <f>VLOOKUP(A383,'SVS Adjustment'!$B$3:$E$451,4,FALSE)</f>
        <v>0</v>
      </c>
      <c r="H383" s="29">
        <f t="shared" si="73"/>
        <v>2677484</v>
      </c>
      <c r="I383" s="87">
        <f>'Demand Calcs'!$B$11</f>
        <v>0.85719967561141985</v>
      </c>
      <c r="J383" s="29">
        <f t="shared" si="74"/>
        <v>2295138.4162547668</v>
      </c>
      <c r="K383" s="68">
        <f>IFERROR(VLOOKUP($A383,'NECA 5 year Projections'!$A:$C,3,FALSE),0)</f>
        <v>1365537.8280033399</v>
      </c>
      <c r="L383" s="68">
        <f t="shared" si="75"/>
        <v>1365537.8280033399</v>
      </c>
      <c r="M383" s="29">
        <f t="shared" si="76"/>
        <v>2295138.4162547668</v>
      </c>
      <c r="N383" s="29">
        <f>VLOOKUP($A383,'CAF BLS Adjustment'!$B381:$I1005,8,FALSE)</f>
        <v>81618</v>
      </c>
      <c r="O383" s="34">
        <f t="shared" si="72"/>
        <v>69962.923124052861</v>
      </c>
      <c r="P383" s="60">
        <f t="shared" si="77"/>
        <v>2365101.3393788198</v>
      </c>
      <c r="Q383" s="60">
        <f t="shared" si="78"/>
        <v>1565164.3164975939</v>
      </c>
      <c r="R383" s="60">
        <f t="shared" si="79"/>
        <v>729974.09975717287</v>
      </c>
      <c r="S383" s="60">
        <f t="shared" si="80"/>
        <v>0</v>
      </c>
    </row>
    <row r="384" spans="1:19" ht="14.45" customHeight="1">
      <c r="A384" s="48">
        <v>472220</v>
      </c>
      <c r="B384" s="47" t="s">
        <v>413</v>
      </c>
      <c r="C384" s="24" t="s">
        <v>410</v>
      </c>
      <c r="D384" s="85" t="s">
        <v>495</v>
      </c>
      <c r="E384" s="34">
        <f>VLOOKUP($A384,'CAF BLS Adjustment'!$B:$H,7,FALSE)</f>
        <v>2805101</v>
      </c>
      <c r="F384" s="5">
        <f>SUMIFS('HCLS Adjustment'!$F:$F,'HCLS Adjustment'!$B:$B,Main!$A384)</f>
        <v>387960</v>
      </c>
      <c r="G384" s="29">
        <f>VLOOKUP(A384,'SVS Adjustment'!$B$3:$E$451,4,FALSE)</f>
        <v>0</v>
      </c>
      <c r="H384" s="29">
        <f t="shared" si="73"/>
        <v>3193061</v>
      </c>
      <c r="I384" s="87">
        <f>'Demand Calcs'!$B$11</f>
        <v>0.85719967561141985</v>
      </c>
      <c r="J384" s="29">
        <f t="shared" si="74"/>
        <v>2737090.8534074761</v>
      </c>
      <c r="K384" s="68">
        <f>IFERROR(VLOOKUP($A384,'NECA 5 year Projections'!$A:$C,3,FALSE),0)</f>
        <v>2255014.8464667099</v>
      </c>
      <c r="L384" s="68">
        <f t="shared" si="75"/>
        <v>2255014.8464667099</v>
      </c>
      <c r="M384" s="29">
        <f t="shared" si="76"/>
        <v>2737090.8534074761</v>
      </c>
      <c r="N384" s="29">
        <f>VLOOKUP($A384,'CAF BLS Adjustment'!$B382:$I1006,8,FALSE)</f>
        <v>65778</v>
      </c>
      <c r="O384" s="34">
        <f t="shared" ref="O384:O429" si="81">IF(N384&lt;0,N384,N384*I384)</f>
        <v>56384.880262367973</v>
      </c>
      <c r="P384" s="60">
        <f t="shared" si="77"/>
        <v>2793475.733669844</v>
      </c>
      <c r="Q384" s="60">
        <f t="shared" si="78"/>
        <v>2404531.6672572694</v>
      </c>
      <c r="R384" s="60">
        <f t="shared" si="79"/>
        <v>332559.18615020649</v>
      </c>
      <c r="S384" s="60">
        <f t="shared" si="80"/>
        <v>0</v>
      </c>
    </row>
    <row r="385" spans="1:19" ht="14.45" customHeight="1">
      <c r="A385" s="48">
        <v>472221</v>
      </c>
      <c r="B385" s="47" t="s">
        <v>149</v>
      </c>
      <c r="C385" s="24" t="s">
        <v>410</v>
      </c>
      <c r="D385" s="85" t="s">
        <v>495</v>
      </c>
      <c r="E385" s="34">
        <f>VLOOKUP($A385,'CAF BLS Adjustment'!$B:$H,7,FALSE)</f>
        <v>3273773</v>
      </c>
      <c r="F385" s="5">
        <f>SUMIFS('HCLS Adjustment'!$F:$F,'HCLS Adjustment'!$B:$B,Main!$A385)</f>
        <v>288864</v>
      </c>
      <c r="G385" s="29">
        <f>VLOOKUP(A385,'SVS Adjustment'!$B$3:$E$451,4,FALSE)</f>
        <v>0</v>
      </c>
      <c r="H385" s="29">
        <f t="shared" ref="H385:H429" si="82">SUM(E385:G385)</f>
        <v>3562637</v>
      </c>
      <c r="I385" s="87">
        <f>'Demand Calcs'!$B$11</f>
        <v>0.85719967561141985</v>
      </c>
      <c r="J385" s="29">
        <f t="shared" ref="J385:J429" si="83">I385*H385</f>
        <v>3053891.2807212421</v>
      </c>
      <c r="K385" s="68">
        <f>IFERROR(VLOOKUP($A385,'NECA 5 year Projections'!$A:$C,3,FALSE),0)</f>
        <v>1429131.0696326699</v>
      </c>
      <c r="L385" s="68">
        <f t="shared" ref="L385:L429" si="84">MIN(H385,K385)</f>
        <v>1429131.0696326699</v>
      </c>
      <c r="M385" s="29">
        <f t="shared" ref="M385:M429" si="85">MAX(J385,L385)</f>
        <v>3053891.2807212421</v>
      </c>
      <c r="N385" s="29">
        <f>VLOOKUP($A385,'CAF BLS Adjustment'!$B383:$I1007,8,FALSE)</f>
        <v>299346</v>
      </c>
      <c r="O385" s="34">
        <f t="shared" si="81"/>
        <v>256599.2940955761</v>
      </c>
      <c r="P385" s="60">
        <f t="shared" ref="P385:P429" si="86">O385+M385</f>
        <v>3310490.5748168183</v>
      </c>
      <c r="Q385" s="60">
        <f t="shared" ref="Q385:Q429" si="87">IFERROR((E385/H385)*$M385,0)</f>
        <v>2806277.153625425</v>
      </c>
      <c r="R385" s="60">
        <f t="shared" ref="R385:R429" si="88">IFERROR((F385/$H385)*$M385,0)</f>
        <v>247614.12709581718</v>
      </c>
      <c r="S385" s="60">
        <f t="shared" ref="S385:S429" si="89">IFERROR((G385/$H385)*$M385,0)</f>
        <v>0</v>
      </c>
    </row>
    <row r="386" spans="1:19" ht="14.45" customHeight="1">
      <c r="A386" s="48">
        <v>472226</v>
      </c>
      <c r="B386" s="47" t="s">
        <v>414</v>
      </c>
      <c r="C386" s="24" t="s">
        <v>410</v>
      </c>
      <c r="D386" s="85" t="s">
        <v>495</v>
      </c>
      <c r="E386" s="34">
        <f>VLOOKUP($A386,'CAF BLS Adjustment'!$B:$H,7,FALSE)</f>
        <v>1775364</v>
      </c>
      <c r="F386" s="5">
        <f>SUMIFS('HCLS Adjustment'!$F:$F,'HCLS Adjustment'!$B:$B,Main!$A386)</f>
        <v>730224</v>
      </c>
      <c r="G386" s="29">
        <f>VLOOKUP(A386,'SVS Adjustment'!$B$3:$E$451,4,FALSE)</f>
        <v>0</v>
      </c>
      <c r="H386" s="29">
        <f t="shared" si="82"/>
        <v>2505588</v>
      </c>
      <c r="I386" s="87">
        <f>'Demand Calcs'!$B$11</f>
        <v>0.85719967561141985</v>
      </c>
      <c r="J386" s="29">
        <f t="shared" si="83"/>
        <v>2147789.2208158663</v>
      </c>
      <c r="K386" s="68">
        <f>IFERROR(VLOOKUP($A386,'NECA 5 year Projections'!$A:$C,3,FALSE),0)</f>
        <v>797590.43969914794</v>
      </c>
      <c r="L386" s="68">
        <f t="shared" si="84"/>
        <v>797590.43969914794</v>
      </c>
      <c r="M386" s="29">
        <f t="shared" si="85"/>
        <v>2147789.2208158663</v>
      </c>
      <c r="N386" s="29">
        <f>VLOOKUP($A386,'CAF BLS Adjustment'!$B384:$I1008,8,FALSE)</f>
        <v>198396</v>
      </c>
      <c r="O386" s="34">
        <f t="shared" si="81"/>
        <v>170064.98684260325</v>
      </c>
      <c r="P386" s="60">
        <f t="shared" si="86"/>
        <v>2317854.2076584697</v>
      </c>
      <c r="Q386" s="60">
        <f t="shared" si="87"/>
        <v>1521841.4448921927</v>
      </c>
      <c r="R386" s="60">
        <f t="shared" si="88"/>
        <v>625947.77592367341</v>
      </c>
      <c r="S386" s="60">
        <f t="shared" si="89"/>
        <v>0</v>
      </c>
    </row>
    <row r="387" spans="1:19" ht="14.45" customHeight="1">
      <c r="A387" s="48">
        <v>472232</v>
      </c>
      <c r="B387" s="47" t="s">
        <v>415</v>
      </c>
      <c r="C387" s="24" t="s">
        <v>410</v>
      </c>
      <c r="D387" s="85" t="s">
        <v>495</v>
      </c>
      <c r="E387" s="34">
        <f>VLOOKUP($A387,'CAF BLS Adjustment'!$B:$H,7,FALSE)</f>
        <v>1672311</v>
      </c>
      <c r="F387" s="5">
        <f>SUMIFS('HCLS Adjustment'!$F:$F,'HCLS Adjustment'!$B:$B,Main!$A387)</f>
        <v>337152</v>
      </c>
      <c r="G387" s="29">
        <f>VLOOKUP(A387,'SVS Adjustment'!$B$3:$E$451,4,FALSE)</f>
        <v>0</v>
      </c>
      <c r="H387" s="29">
        <f t="shared" si="82"/>
        <v>2009463</v>
      </c>
      <c r="I387" s="87">
        <f>'Demand Calcs'!$B$11</f>
        <v>0.85719967561141985</v>
      </c>
      <c r="J387" s="29">
        <f t="shared" si="83"/>
        <v>1722511.0317531505</v>
      </c>
      <c r="K387" s="68">
        <f>IFERROR(VLOOKUP($A387,'NECA 5 year Projections'!$A:$C,3,FALSE),0)</f>
        <v>837609.50088119903</v>
      </c>
      <c r="L387" s="68">
        <f t="shared" si="84"/>
        <v>837609.50088119903</v>
      </c>
      <c r="M387" s="29">
        <f t="shared" si="85"/>
        <v>1722511.0317531505</v>
      </c>
      <c r="N387" s="29">
        <f>VLOOKUP($A387,'CAF BLS Adjustment'!$B385:$I1009,8,FALSE)</f>
        <v>-89820</v>
      </c>
      <c r="O387" s="34">
        <f t="shared" si="81"/>
        <v>-89820</v>
      </c>
      <c r="P387" s="60">
        <f t="shared" si="86"/>
        <v>1632691.0317531505</v>
      </c>
      <c r="Q387" s="60">
        <f t="shared" si="87"/>
        <v>1433504.4467214092</v>
      </c>
      <c r="R387" s="60">
        <f t="shared" si="88"/>
        <v>289006.58503174142</v>
      </c>
      <c r="S387" s="60">
        <f t="shared" si="89"/>
        <v>0</v>
      </c>
    </row>
    <row r="388" spans="1:19" ht="14.45" customHeight="1">
      <c r="A388" s="48">
        <v>482242</v>
      </c>
      <c r="B388" s="47" t="s">
        <v>417</v>
      </c>
      <c r="C388" s="24" t="s">
        <v>416</v>
      </c>
      <c r="D388" s="85" t="s">
        <v>495</v>
      </c>
      <c r="E388" s="34">
        <f>VLOOKUP($A388,'CAF BLS Adjustment'!$B:$H,7,FALSE)</f>
        <v>4302842</v>
      </c>
      <c r="F388" s="5">
        <f>SUMIFS('HCLS Adjustment'!$F:$F,'HCLS Adjustment'!$B:$B,Main!$A388)</f>
        <v>2445948</v>
      </c>
      <c r="G388" s="29">
        <f>VLOOKUP(A388,'SVS Adjustment'!$B$3:$E$451,4,FALSE)</f>
        <v>0</v>
      </c>
      <c r="H388" s="29">
        <f t="shared" si="82"/>
        <v>6748790</v>
      </c>
      <c r="I388" s="87">
        <f>'Demand Calcs'!$B$11</f>
        <v>0.85719967561141985</v>
      </c>
      <c r="J388" s="29">
        <f t="shared" si="83"/>
        <v>5785060.598769594</v>
      </c>
      <c r="K388" s="68">
        <f>IFERROR(VLOOKUP($A388,'NECA 5 year Projections'!$A:$C,3,FALSE),0)</f>
        <v>2299339.6548975599</v>
      </c>
      <c r="L388" s="68">
        <f t="shared" si="84"/>
        <v>2299339.6548975599</v>
      </c>
      <c r="M388" s="29">
        <f t="shared" si="85"/>
        <v>5785060.598769594</v>
      </c>
      <c r="N388" s="29">
        <f>VLOOKUP($A388,'CAF BLS Adjustment'!$B387:$I1011,8,FALSE)</f>
        <v>-61356</v>
      </c>
      <c r="O388" s="34">
        <f t="shared" si="81"/>
        <v>-61356</v>
      </c>
      <c r="P388" s="60">
        <f t="shared" si="86"/>
        <v>5723704.598769594</v>
      </c>
      <c r="Q388" s="60">
        <f t="shared" si="87"/>
        <v>3688394.7666071928</v>
      </c>
      <c r="R388" s="60">
        <f t="shared" si="88"/>
        <v>2096665.8321624009</v>
      </c>
      <c r="S388" s="60">
        <f t="shared" si="89"/>
        <v>0</v>
      </c>
    </row>
    <row r="389" spans="1:19" ht="14.45" customHeight="1">
      <c r="A389" s="48">
        <v>482255</v>
      </c>
      <c r="B389" s="47" t="s">
        <v>418</v>
      </c>
      <c r="C389" s="24" t="s">
        <v>416</v>
      </c>
      <c r="D389" s="85" t="s">
        <v>495</v>
      </c>
      <c r="E389" s="34">
        <f>VLOOKUP($A389,'CAF BLS Adjustment'!$B:$H,7,FALSE)</f>
        <v>0</v>
      </c>
      <c r="F389" s="5">
        <f>SUMIFS('HCLS Adjustment'!$F:$F,'HCLS Adjustment'!$B:$B,Main!$A389)</f>
        <v>0</v>
      </c>
      <c r="G389" s="29">
        <f>VLOOKUP(A389,'SVS Adjustment'!$B$3:$E$451,4,FALSE)</f>
        <v>0</v>
      </c>
      <c r="H389" s="29">
        <f t="shared" si="82"/>
        <v>0</v>
      </c>
      <c r="I389" s="87">
        <f>'Demand Calcs'!$B$11</f>
        <v>0.85719967561141985</v>
      </c>
      <c r="J389" s="29">
        <f t="shared" si="83"/>
        <v>0</v>
      </c>
      <c r="K389" s="68">
        <f>IFERROR(VLOOKUP($A389,'NECA 5 year Projections'!$A:$C,3,FALSE),0)</f>
        <v>0</v>
      </c>
      <c r="L389" s="68">
        <f t="shared" si="84"/>
        <v>0</v>
      </c>
      <c r="M389" s="29">
        <f t="shared" si="85"/>
        <v>0</v>
      </c>
      <c r="N389" s="29">
        <f>VLOOKUP($A389,'CAF BLS Adjustment'!$B388:$I1015,8,FALSE)</f>
        <v>2125830</v>
      </c>
      <c r="O389" s="34">
        <f t="shared" si="81"/>
        <v>1822260.7864050246</v>
      </c>
      <c r="P389" s="60">
        <f t="shared" si="86"/>
        <v>1822260.7864050246</v>
      </c>
      <c r="Q389" s="60">
        <f t="shared" si="87"/>
        <v>0</v>
      </c>
      <c r="R389" s="60">
        <f t="shared" si="88"/>
        <v>0</v>
      </c>
      <c r="S389" s="60">
        <f t="shared" si="89"/>
        <v>0</v>
      </c>
    </row>
    <row r="390" spans="1:19" ht="14.45" customHeight="1">
      <c r="A390" s="48">
        <v>482257</v>
      </c>
      <c r="B390" s="47" t="s">
        <v>419</v>
      </c>
      <c r="C390" s="24" t="s">
        <v>416</v>
      </c>
      <c r="D390" s="85" t="s">
        <v>495</v>
      </c>
      <c r="E390" s="34">
        <f>VLOOKUP($A390,'CAF BLS Adjustment'!$B:$H,7,FALSE)</f>
        <v>12319837</v>
      </c>
      <c r="F390" s="5">
        <f>SUMIFS('HCLS Adjustment'!$F:$F,'HCLS Adjustment'!$B:$B,Main!$A390)</f>
        <v>8905752</v>
      </c>
      <c r="G390" s="29">
        <f>VLOOKUP(A390,'SVS Adjustment'!$B$3:$E$451,4,FALSE)</f>
        <v>0</v>
      </c>
      <c r="H390" s="29">
        <f t="shared" si="82"/>
        <v>21225589</v>
      </c>
      <c r="I390" s="87">
        <f>'Demand Calcs'!$B$11</f>
        <v>0.85719967561141985</v>
      </c>
      <c r="J390" s="29">
        <f t="shared" si="83"/>
        <v>18194568.00546132</v>
      </c>
      <c r="K390" s="68">
        <f>IFERROR(VLOOKUP($A390,'NECA 5 year Projections'!$A:$C,3,FALSE),0)</f>
        <v>7632722.02508316</v>
      </c>
      <c r="L390" s="68">
        <f t="shared" si="84"/>
        <v>7632722.02508316</v>
      </c>
      <c r="M390" s="29">
        <f t="shared" si="85"/>
        <v>18194568.00546132</v>
      </c>
      <c r="N390" s="29">
        <f>VLOOKUP($A390,'CAF BLS Adjustment'!$B388:$I1016,8,FALSE)</f>
        <v>48312</v>
      </c>
      <c r="O390" s="34">
        <f t="shared" si="81"/>
        <v>41413.030728138918</v>
      </c>
      <c r="P390" s="60">
        <f t="shared" si="86"/>
        <v>18235981.036189459</v>
      </c>
      <c r="Q390" s="60">
        <f t="shared" si="87"/>
        <v>10560560.279985568</v>
      </c>
      <c r="R390" s="60">
        <f t="shared" si="88"/>
        <v>7634007.7254757537</v>
      </c>
      <c r="S390" s="60">
        <f t="shared" si="89"/>
        <v>0</v>
      </c>
    </row>
    <row r="391" spans="1:19" ht="14.45" customHeight="1">
      <c r="A391" s="48">
        <v>483310</v>
      </c>
      <c r="B391" s="47" t="s">
        <v>420</v>
      </c>
      <c r="C391" s="24" t="s">
        <v>416</v>
      </c>
      <c r="D391" s="85" t="s">
        <v>495</v>
      </c>
      <c r="E391" s="34">
        <f>VLOOKUP($A391,'CAF BLS Adjustment'!$B:$H,7,FALSE)</f>
        <v>8074043</v>
      </c>
      <c r="F391" s="5">
        <f>SUMIFS('HCLS Adjustment'!$F:$F,'HCLS Adjustment'!$B:$B,Main!$A391)</f>
        <v>4789212</v>
      </c>
      <c r="G391" s="29">
        <f>VLOOKUP(A391,'SVS Adjustment'!$B$3:$E$451,4,FALSE)</f>
        <v>0</v>
      </c>
      <c r="H391" s="29">
        <f t="shared" si="82"/>
        <v>12863255</v>
      </c>
      <c r="I391" s="87">
        <f>'Demand Calcs'!$B$11</f>
        <v>0.85719967561141985</v>
      </c>
      <c r="J391" s="29">
        <f t="shared" si="83"/>
        <v>11026378.013306975</v>
      </c>
      <c r="K391" s="68">
        <f>IFERROR(VLOOKUP($A391,'NECA 5 year Projections'!$A:$C,3,FALSE),0)</f>
        <v>4553725.6605006298</v>
      </c>
      <c r="L391" s="68">
        <f t="shared" si="84"/>
        <v>4553725.6605006298</v>
      </c>
      <c r="M391" s="29">
        <f t="shared" si="85"/>
        <v>11026378.013306975</v>
      </c>
      <c r="N391" s="29">
        <f>VLOOKUP($A391,'CAF BLS Adjustment'!$B389:$I1017,8,FALSE)</f>
        <v>186492</v>
      </c>
      <c r="O391" s="34">
        <f t="shared" si="81"/>
        <v>159860.88190412492</v>
      </c>
      <c r="P391" s="60">
        <f t="shared" si="86"/>
        <v>11186238.895211101</v>
      </c>
      <c r="Q391" s="60">
        <f t="shared" si="87"/>
        <v>6921067.0404726556</v>
      </c>
      <c r="R391" s="60">
        <f t="shared" si="88"/>
        <v>4105310.9728343193</v>
      </c>
      <c r="S391" s="60">
        <f t="shared" si="89"/>
        <v>0</v>
      </c>
    </row>
    <row r="392" spans="1:19" ht="14.45" customHeight="1">
      <c r="A392" s="48">
        <v>491231</v>
      </c>
      <c r="B392" s="47" t="s">
        <v>422</v>
      </c>
      <c r="C392" s="24" t="s">
        <v>421</v>
      </c>
      <c r="D392" s="85" t="s">
        <v>495</v>
      </c>
      <c r="E392" s="34">
        <f>VLOOKUP($A392,'CAF BLS Adjustment'!$B:$H,7,FALSE)</f>
        <v>1894856</v>
      </c>
      <c r="F392" s="5">
        <f>SUMIFS('HCLS Adjustment'!$F:$F,'HCLS Adjustment'!$B:$B,Main!$A392)</f>
        <v>907224</v>
      </c>
      <c r="G392" s="29">
        <f>VLOOKUP(A392,'SVS Adjustment'!$B$3:$E$451,4,FALSE)</f>
        <v>0</v>
      </c>
      <c r="H392" s="29">
        <f t="shared" si="82"/>
        <v>2802080</v>
      </c>
      <c r="I392" s="87">
        <f>'Demand Calcs'!$B$11</f>
        <v>0.85719967561141985</v>
      </c>
      <c r="J392" s="29">
        <f t="shared" si="83"/>
        <v>2401942.0670372471</v>
      </c>
      <c r="K392" s="68">
        <f>IFERROR(VLOOKUP($A392,'NECA 5 year Projections'!$A:$C,3,FALSE),0)</f>
        <v>1498841.0280831801</v>
      </c>
      <c r="L392" s="68">
        <f t="shared" si="84"/>
        <v>1498841.0280831801</v>
      </c>
      <c r="M392" s="29">
        <f t="shared" si="85"/>
        <v>2401942.0670372471</v>
      </c>
      <c r="N392" s="29">
        <f>VLOOKUP($A392,'CAF BLS Adjustment'!$B390:$I1018,8,FALSE)</f>
        <v>231882</v>
      </c>
      <c r="O392" s="34">
        <f t="shared" si="81"/>
        <v>198769.17518012726</v>
      </c>
      <c r="P392" s="60">
        <f t="shared" si="86"/>
        <v>2600711.2422173745</v>
      </c>
      <c r="Q392" s="60">
        <f t="shared" si="87"/>
        <v>1624269.9485303524</v>
      </c>
      <c r="R392" s="60">
        <f t="shared" si="88"/>
        <v>777672.1185068948</v>
      </c>
      <c r="S392" s="60">
        <f t="shared" si="89"/>
        <v>0</v>
      </c>
    </row>
    <row r="393" spans="1:19" ht="14.45" customHeight="1">
      <c r="A393" s="48">
        <v>492066</v>
      </c>
      <c r="B393" s="47" t="s">
        <v>423</v>
      </c>
      <c r="C393" s="24" t="s">
        <v>421</v>
      </c>
      <c r="D393" s="85" t="s">
        <v>495</v>
      </c>
      <c r="E393" s="34">
        <f>VLOOKUP($A393,'CAF BLS Adjustment'!$B:$H,7,FALSE)</f>
        <v>308454</v>
      </c>
      <c r="F393" s="5">
        <f>SUMIFS('HCLS Adjustment'!$F:$F,'HCLS Adjustment'!$B:$B,Main!$A393)</f>
        <v>486648</v>
      </c>
      <c r="G393" s="29">
        <f>VLOOKUP(A393,'SVS Adjustment'!$B$3:$E$451,4,FALSE)</f>
        <v>0</v>
      </c>
      <c r="H393" s="29">
        <f t="shared" si="82"/>
        <v>795102</v>
      </c>
      <c r="I393" s="87">
        <f>'Demand Calcs'!$B$11</f>
        <v>0.85719967561141985</v>
      </c>
      <c r="J393" s="29">
        <f t="shared" si="83"/>
        <v>681561.17647799116</v>
      </c>
      <c r="K393" s="68">
        <f>IFERROR(VLOOKUP($A393,'NECA 5 year Projections'!$A:$C,3,FALSE),0)</f>
        <v>417534.09867668198</v>
      </c>
      <c r="L393" s="68">
        <f t="shared" si="84"/>
        <v>417534.09867668198</v>
      </c>
      <c r="M393" s="29">
        <f t="shared" si="85"/>
        <v>681561.17647799116</v>
      </c>
      <c r="N393" s="29">
        <f>VLOOKUP($A393,'CAF BLS Adjustment'!$B391:$I1019,8,FALSE)</f>
        <v>48276</v>
      </c>
      <c r="O393" s="34">
        <f t="shared" si="81"/>
        <v>41382.171539816904</v>
      </c>
      <c r="P393" s="60">
        <f t="shared" si="86"/>
        <v>722943.34801780805</v>
      </c>
      <c r="Q393" s="60">
        <f t="shared" si="87"/>
        <v>264406.66874104488</v>
      </c>
      <c r="R393" s="60">
        <f t="shared" si="88"/>
        <v>417154.50773694628</v>
      </c>
      <c r="S393" s="60">
        <f t="shared" si="89"/>
        <v>0</v>
      </c>
    </row>
    <row r="394" spans="1:19" ht="14.45" customHeight="1">
      <c r="A394" s="48">
        <v>492259</v>
      </c>
      <c r="B394" s="47" t="s">
        <v>424</v>
      </c>
      <c r="C394" s="24" t="s">
        <v>421</v>
      </c>
      <c r="D394" s="85" t="s">
        <v>495</v>
      </c>
      <c r="E394" s="34">
        <f>VLOOKUP($A394,'CAF BLS Adjustment'!$B:$H,7,FALSE)</f>
        <v>507980</v>
      </c>
      <c r="F394" s="5">
        <f>SUMIFS('HCLS Adjustment'!$F:$F,'HCLS Adjustment'!$B:$B,Main!$A394)</f>
        <v>824004</v>
      </c>
      <c r="G394" s="29">
        <f>VLOOKUP(A394,'SVS Adjustment'!$B$3:$E$451,4,FALSE)</f>
        <v>0</v>
      </c>
      <c r="H394" s="29">
        <f t="shared" si="82"/>
        <v>1331984</v>
      </c>
      <c r="I394" s="87">
        <f>'Demand Calcs'!$B$11</f>
        <v>0.85719967561141985</v>
      </c>
      <c r="J394" s="29">
        <f t="shared" si="83"/>
        <v>1141776.2527196014</v>
      </c>
      <c r="K394" s="68">
        <f>IFERROR(VLOOKUP($A394,'NECA 5 year Projections'!$A:$C,3,FALSE),0)</f>
        <v>581793.62455542199</v>
      </c>
      <c r="L394" s="68">
        <f t="shared" si="84"/>
        <v>581793.62455542199</v>
      </c>
      <c r="M394" s="29">
        <f t="shared" si="85"/>
        <v>1141776.2527196014</v>
      </c>
      <c r="N394" s="29">
        <f>VLOOKUP($A394,'CAF BLS Adjustment'!$B393:$I1021,8,FALSE)</f>
        <v>-4662</v>
      </c>
      <c r="O394" s="34">
        <f t="shared" si="81"/>
        <v>-4662</v>
      </c>
      <c r="P394" s="60">
        <f t="shared" si="86"/>
        <v>1137114.2527196014</v>
      </c>
      <c r="Q394" s="60">
        <f t="shared" si="87"/>
        <v>435440.29121708899</v>
      </c>
      <c r="R394" s="60">
        <f t="shared" si="88"/>
        <v>706335.96150251233</v>
      </c>
      <c r="S394" s="60">
        <f t="shared" si="89"/>
        <v>0</v>
      </c>
    </row>
    <row r="395" spans="1:19" ht="14.45" customHeight="1">
      <c r="A395" s="48">
        <v>492262</v>
      </c>
      <c r="B395" s="47" t="s">
        <v>425</v>
      </c>
      <c r="C395" s="24" t="s">
        <v>421</v>
      </c>
      <c r="D395" s="85" t="s">
        <v>495</v>
      </c>
      <c r="E395" s="34">
        <f>VLOOKUP($A395,'CAF BLS Adjustment'!$B:$H,7,FALSE)</f>
        <v>18308935</v>
      </c>
      <c r="F395" s="5">
        <f>SUMIFS('HCLS Adjustment'!$F:$F,'HCLS Adjustment'!$B:$B,Main!$A395)</f>
        <v>5152212</v>
      </c>
      <c r="G395" s="29">
        <f>VLOOKUP(A395,'SVS Adjustment'!$B$3:$E$451,4,FALSE)</f>
        <v>0</v>
      </c>
      <c r="H395" s="29">
        <f t="shared" si="82"/>
        <v>23461147</v>
      </c>
      <c r="I395" s="87">
        <f>'Demand Calcs'!$B$11</f>
        <v>0.85719967561141985</v>
      </c>
      <c r="J395" s="29">
        <f t="shared" si="83"/>
        <v>20110887.597871836</v>
      </c>
      <c r="K395" s="68">
        <f>IFERROR(VLOOKUP($A395,'NECA 5 year Projections'!$A:$C,3,FALSE),0)</f>
        <v>6922759.4264315004</v>
      </c>
      <c r="L395" s="68">
        <f t="shared" si="84"/>
        <v>6922759.4264315004</v>
      </c>
      <c r="M395" s="29">
        <f t="shared" si="85"/>
        <v>20110887.597871836</v>
      </c>
      <c r="N395" s="29">
        <f>VLOOKUP($A395,'CAF BLS Adjustment'!$B393:$I1022,8,FALSE)</f>
        <v>343128</v>
      </c>
      <c r="O395" s="34">
        <f t="shared" si="81"/>
        <v>294129.21029319527</v>
      </c>
      <c r="P395" s="60">
        <f t="shared" si="86"/>
        <v>20405016.808165032</v>
      </c>
      <c r="Q395" s="60">
        <f t="shared" si="87"/>
        <v>15694413.142790573</v>
      </c>
      <c r="R395" s="60">
        <f t="shared" si="88"/>
        <v>4416474.4550812645</v>
      </c>
      <c r="S395" s="60">
        <f t="shared" si="89"/>
        <v>0</v>
      </c>
    </row>
    <row r="396" spans="1:19" ht="14.45" customHeight="1">
      <c r="A396" s="48">
        <v>492263</v>
      </c>
      <c r="B396" s="47" t="s">
        <v>426</v>
      </c>
      <c r="C396" s="24" t="s">
        <v>421</v>
      </c>
      <c r="D396" s="85" t="s">
        <v>495</v>
      </c>
      <c r="E396" s="34">
        <f>VLOOKUP($A396,'CAF BLS Adjustment'!$B:$H,7,FALSE)</f>
        <v>1251623</v>
      </c>
      <c r="F396" s="5">
        <f>SUMIFS('HCLS Adjustment'!$F:$F,'HCLS Adjustment'!$B:$B,Main!$A396)</f>
        <v>1628292</v>
      </c>
      <c r="G396" s="29">
        <f>VLOOKUP(A396,'SVS Adjustment'!$B$3:$E$451,4,FALSE)</f>
        <v>0</v>
      </c>
      <c r="H396" s="29">
        <f t="shared" si="82"/>
        <v>2879915</v>
      </c>
      <c r="I396" s="87">
        <f>'Demand Calcs'!$B$11</f>
        <v>0.85719967561141985</v>
      </c>
      <c r="J396" s="29">
        <f t="shared" si="83"/>
        <v>2468662.2037884621</v>
      </c>
      <c r="K396" s="68">
        <f>IFERROR(VLOOKUP($A396,'NECA 5 year Projections'!$A:$C,3,FALSE),0)</f>
        <v>1650329.98052616</v>
      </c>
      <c r="L396" s="68">
        <f t="shared" si="84"/>
        <v>1650329.98052616</v>
      </c>
      <c r="M396" s="29">
        <f t="shared" si="85"/>
        <v>2468662.2037884621</v>
      </c>
      <c r="N396" s="29">
        <f>VLOOKUP($A396,'CAF BLS Adjustment'!$B394:$I1023,8,FALSE)</f>
        <v>71502</v>
      </c>
      <c r="O396" s="34">
        <f t="shared" si="81"/>
        <v>61291.491205567741</v>
      </c>
      <c r="P396" s="60">
        <f t="shared" si="86"/>
        <v>2529953.6949940301</v>
      </c>
      <c r="Q396" s="60">
        <f t="shared" si="87"/>
        <v>1072890.829587792</v>
      </c>
      <c r="R396" s="60">
        <f t="shared" si="88"/>
        <v>1395771.37420067</v>
      </c>
      <c r="S396" s="60">
        <f t="shared" si="89"/>
        <v>0</v>
      </c>
    </row>
    <row r="397" spans="1:19" ht="14.45" customHeight="1">
      <c r="A397" s="48">
        <v>492264</v>
      </c>
      <c r="B397" s="47" t="s">
        <v>427</v>
      </c>
      <c r="C397" s="24" t="s">
        <v>421</v>
      </c>
      <c r="D397" s="85" t="s">
        <v>495</v>
      </c>
      <c r="E397" s="34">
        <f>VLOOKUP($A397,'CAF BLS Adjustment'!$B:$H,7,FALSE)</f>
        <v>1917896</v>
      </c>
      <c r="F397" s="5">
        <f>SUMIFS('HCLS Adjustment'!$F:$F,'HCLS Adjustment'!$B:$B,Main!$A397)</f>
        <v>1012104</v>
      </c>
      <c r="G397" s="29">
        <f>VLOOKUP(A397,'SVS Adjustment'!$B$3:$E$451,4,FALSE)</f>
        <v>0</v>
      </c>
      <c r="H397" s="29">
        <f t="shared" si="82"/>
        <v>2930000</v>
      </c>
      <c r="I397" s="87">
        <f>'Demand Calcs'!$B$11</f>
        <v>0.85719967561141985</v>
      </c>
      <c r="J397" s="29">
        <f t="shared" si="83"/>
        <v>2511595.0495414604</v>
      </c>
      <c r="K397" s="68">
        <f>IFERROR(VLOOKUP($A397,'NECA 5 year Projections'!$A:$C,3,FALSE),0)</f>
        <v>1607877.0203889799</v>
      </c>
      <c r="L397" s="68">
        <f t="shared" si="84"/>
        <v>1607877.0203889799</v>
      </c>
      <c r="M397" s="29">
        <f t="shared" si="85"/>
        <v>2511595.0495414604</v>
      </c>
      <c r="N397" s="29">
        <f>VLOOKUP($A397,'CAF BLS Adjustment'!$B395:$I1024,8,FALSE)</f>
        <v>-299862</v>
      </c>
      <c r="O397" s="34">
        <f t="shared" si="81"/>
        <v>-299862</v>
      </c>
      <c r="P397" s="60">
        <f t="shared" si="86"/>
        <v>2211733.0495414604</v>
      </c>
      <c r="Q397" s="60">
        <f t="shared" si="87"/>
        <v>1644019.8290564397</v>
      </c>
      <c r="R397" s="60">
        <f t="shared" si="88"/>
        <v>867575.22048502055</v>
      </c>
      <c r="S397" s="60">
        <f t="shared" si="89"/>
        <v>0</v>
      </c>
    </row>
    <row r="398" spans="1:19" ht="14.45" customHeight="1">
      <c r="A398" s="48">
        <v>492265</v>
      </c>
      <c r="B398" s="47" t="s">
        <v>428</v>
      </c>
      <c r="C398" s="24" t="s">
        <v>421</v>
      </c>
      <c r="D398" s="85" t="s">
        <v>495</v>
      </c>
      <c r="E398" s="34">
        <f>VLOOKUP($A398,'CAF BLS Adjustment'!$B:$H,7,FALSE)</f>
        <v>1780311</v>
      </c>
      <c r="F398" s="5">
        <f>SUMIFS('HCLS Adjustment'!$F:$F,'HCLS Adjustment'!$B:$B,Main!$A398)</f>
        <v>899712</v>
      </c>
      <c r="G398" s="29">
        <f>VLOOKUP(A398,'SVS Adjustment'!$B$3:$E$451,4,FALSE)</f>
        <v>0</v>
      </c>
      <c r="H398" s="29">
        <f t="shared" si="82"/>
        <v>2680023</v>
      </c>
      <c r="I398" s="87">
        <f>'Demand Calcs'!$B$11</f>
        <v>0.85719967561141985</v>
      </c>
      <c r="J398" s="29">
        <f t="shared" si="83"/>
        <v>2297314.8462311444</v>
      </c>
      <c r="K398" s="68">
        <f>IFERROR(VLOOKUP($A398,'NECA 5 year Projections'!$A:$C,3,FALSE),0)</f>
        <v>1588383.8566778</v>
      </c>
      <c r="L398" s="68">
        <f t="shared" si="84"/>
        <v>1588383.8566778</v>
      </c>
      <c r="M398" s="29">
        <f t="shared" si="85"/>
        <v>2297314.8462311444</v>
      </c>
      <c r="N398" s="29">
        <f>VLOOKUP($A398,'CAF BLS Adjustment'!$B396:$I1025,8,FALSE)</f>
        <v>85056</v>
      </c>
      <c r="O398" s="34">
        <f t="shared" si="81"/>
        <v>72909.975608804933</v>
      </c>
      <c r="P398" s="60">
        <f t="shared" si="86"/>
        <v>2370224.8218399491</v>
      </c>
      <c r="Q398" s="60">
        <f t="shared" si="87"/>
        <v>1526082.0116874424</v>
      </c>
      <c r="R398" s="60">
        <f t="shared" si="88"/>
        <v>771232.83454370173</v>
      </c>
      <c r="S398" s="60">
        <f t="shared" si="89"/>
        <v>0</v>
      </c>
    </row>
    <row r="399" spans="1:19" ht="14.45" customHeight="1">
      <c r="A399" s="48">
        <v>492270</v>
      </c>
      <c r="B399" s="47" t="s">
        <v>429</v>
      </c>
      <c r="C399" s="24" t="s">
        <v>421</v>
      </c>
      <c r="D399" s="85" t="s">
        <v>495</v>
      </c>
      <c r="E399" s="34">
        <f>VLOOKUP($A399,'CAF BLS Adjustment'!$B:$H,7,FALSE)</f>
        <v>2796643</v>
      </c>
      <c r="F399" s="5">
        <f>SUMIFS('HCLS Adjustment'!$F:$F,'HCLS Adjustment'!$B:$B,Main!$A399)</f>
        <v>3639492</v>
      </c>
      <c r="G399" s="29">
        <f>VLOOKUP(A399,'SVS Adjustment'!$B$3:$E$451,4,FALSE)</f>
        <v>0</v>
      </c>
      <c r="H399" s="29">
        <f t="shared" si="82"/>
        <v>6436135</v>
      </c>
      <c r="I399" s="87">
        <f>'Demand Calcs'!$B$11</f>
        <v>0.85719967561141985</v>
      </c>
      <c r="J399" s="29">
        <f t="shared" si="83"/>
        <v>5517052.8341913056</v>
      </c>
      <c r="K399" s="68">
        <f>IFERROR(VLOOKUP($A399,'NECA 5 year Projections'!$A:$C,3,FALSE),0)</f>
        <v>2903363.1793673001</v>
      </c>
      <c r="L399" s="68">
        <f t="shared" si="84"/>
        <v>2903363.1793673001</v>
      </c>
      <c r="M399" s="29">
        <f t="shared" si="85"/>
        <v>5517052.8341913056</v>
      </c>
      <c r="N399" s="29">
        <f>VLOOKUP($A399,'CAF BLS Adjustment'!$B397:$I1026,8,FALSE)</f>
        <v>828948</v>
      </c>
      <c r="O399" s="34">
        <f t="shared" si="81"/>
        <v>710573.95669873524</v>
      </c>
      <c r="P399" s="60">
        <f t="shared" si="86"/>
        <v>6227626.7908900408</v>
      </c>
      <c r="Q399" s="60">
        <f t="shared" si="87"/>
        <v>2397281.4724009479</v>
      </c>
      <c r="R399" s="60">
        <f t="shared" si="88"/>
        <v>3119771.3617903572</v>
      </c>
      <c r="S399" s="60">
        <f t="shared" si="89"/>
        <v>0</v>
      </c>
    </row>
    <row r="400" spans="1:19" ht="14.45" customHeight="1">
      <c r="A400" s="48">
        <v>493403</v>
      </c>
      <c r="B400" s="47" t="s">
        <v>430</v>
      </c>
      <c r="C400" s="24" t="s">
        <v>421</v>
      </c>
      <c r="D400" s="85" t="s">
        <v>495</v>
      </c>
      <c r="E400" s="34">
        <f>VLOOKUP($A400,'CAF BLS Adjustment'!$B:$H,7,FALSE)</f>
        <v>5029799</v>
      </c>
      <c r="F400" s="5">
        <f>SUMIFS('HCLS Adjustment'!$F:$F,'HCLS Adjustment'!$B:$B,Main!$A400)</f>
        <v>4158432</v>
      </c>
      <c r="G400" s="29">
        <f>VLOOKUP(A400,'SVS Adjustment'!$B$3:$E$451,4,FALSE)</f>
        <v>0</v>
      </c>
      <c r="H400" s="29">
        <f t="shared" si="82"/>
        <v>9188231</v>
      </c>
      <c r="I400" s="87">
        <f>'Demand Calcs'!$B$11</f>
        <v>0.85719967561141985</v>
      </c>
      <c r="J400" s="29">
        <f t="shared" si="83"/>
        <v>7876148.6326427916</v>
      </c>
      <c r="K400" s="68">
        <f>IFERROR(VLOOKUP($A400,'NECA 5 year Projections'!$A:$C,3,FALSE),0)</f>
        <v>3780599.20848255</v>
      </c>
      <c r="L400" s="68">
        <f t="shared" si="84"/>
        <v>3780599.20848255</v>
      </c>
      <c r="M400" s="29">
        <f t="shared" si="85"/>
        <v>7876148.6326427916</v>
      </c>
      <c r="N400" s="29">
        <f>VLOOKUP($A400,'CAF BLS Adjustment'!$B398:$I1027,8,FALSE)</f>
        <v>268902</v>
      </c>
      <c r="O400" s="34">
        <f t="shared" si="81"/>
        <v>230502.70717126201</v>
      </c>
      <c r="P400" s="60">
        <f t="shared" si="86"/>
        <v>8106651.3398140538</v>
      </c>
      <c r="Q400" s="60">
        <f t="shared" si="87"/>
        <v>4311542.0711906441</v>
      </c>
      <c r="R400" s="60">
        <f t="shared" si="88"/>
        <v>3564606.561452148</v>
      </c>
      <c r="S400" s="60">
        <f t="shared" si="89"/>
        <v>0</v>
      </c>
    </row>
    <row r="401" spans="1:19" ht="14.45" customHeight="1">
      <c r="A401" s="48">
        <v>500758</v>
      </c>
      <c r="B401" s="47" t="s">
        <v>432</v>
      </c>
      <c r="C401" s="24" t="s">
        <v>431</v>
      </c>
      <c r="D401" s="85" t="s">
        <v>495</v>
      </c>
      <c r="E401" s="34">
        <f>VLOOKUP($A401,'CAF BLS Adjustment'!$B:$H,7,FALSE)</f>
        <v>828722</v>
      </c>
      <c r="F401" s="5">
        <f>SUMIFS('HCLS Adjustment'!$F:$F,'HCLS Adjustment'!$B:$B,Main!$A401)</f>
        <v>0</v>
      </c>
      <c r="G401" s="29">
        <f>VLOOKUP(A401,'SVS Adjustment'!$B$3:$E$451,4,FALSE)</f>
        <v>0</v>
      </c>
      <c r="H401" s="29">
        <f t="shared" si="82"/>
        <v>828722</v>
      </c>
      <c r="I401" s="87">
        <f>'Demand Calcs'!$B$11</f>
        <v>0.85719967561141985</v>
      </c>
      <c r="J401" s="29">
        <f t="shared" si="83"/>
        <v>710380.22957204713</v>
      </c>
      <c r="K401" s="68">
        <f>IFERROR(VLOOKUP($A401,'NECA 5 year Projections'!$A:$C,3,FALSE),0)</f>
        <v>1736051.7931206001</v>
      </c>
      <c r="L401" s="68">
        <f t="shared" si="84"/>
        <v>828722</v>
      </c>
      <c r="M401" s="29">
        <f t="shared" si="85"/>
        <v>828722</v>
      </c>
      <c r="N401" s="29">
        <f>VLOOKUP($A401,'CAF BLS Adjustment'!$B399:$I1028,8,FALSE)</f>
        <v>-241302</v>
      </c>
      <c r="O401" s="34">
        <f t="shared" si="81"/>
        <v>-241302</v>
      </c>
      <c r="P401" s="60">
        <f t="shared" si="86"/>
        <v>587420</v>
      </c>
      <c r="Q401" s="60">
        <f t="shared" si="87"/>
        <v>828722</v>
      </c>
      <c r="R401" s="60">
        <f t="shared" si="88"/>
        <v>0</v>
      </c>
      <c r="S401" s="60">
        <f t="shared" si="89"/>
        <v>0</v>
      </c>
    </row>
    <row r="402" spans="1:19" ht="14.45" customHeight="1">
      <c r="A402" s="48">
        <v>502278</v>
      </c>
      <c r="B402" s="47" t="s">
        <v>433</v>
      </c>
      <c r="C402" s="24" t="s">
        <v>431</v>
      </c>
      <c r="D402" s="85" t="s">
        <v>495</v>
      </c>
      <c r="E402" s="34">
        <f>VLOOKUP($A402,'CAF BLS Adjustment'!$B:$H,7,FALSE)</f>
        <v>2898703</v>
      </c>
      <c r="F402" s="5">
        <f>SUMIFS('HCLS Adjustment'!$F:$F,'HCLS Adjustment'!$B:$B,Main!$A402)</f>
        <v>139464</v>
      </c>
      <c r="G402" s="29">
        <f>VLOOKUP(A402,'SVS Adjustment'!$B$3:$E$451,4,FALSE)</f>
        <v>0</v>
      </c>
      <c r="H402" s="29">
        <f t="shared" si="82"/>
        <v>3038167</v>
      </c>
      <c r="I402" s="87">
        <f>'Demand Calcs'!$B$11</f>
        <v>0.85719967561141985</v>
      </c>
      <c r="J402" s="29">
        <f t="shared" si="83"/>
        <v>2604315.7668533204</v>
      </c>
      <c r="K402" s="68">
        <f>IFERROR(VLOOKUP($A402,'NECA 5 year Projections'!$A:$C,3,FALSE),0)</f>
        <v>1608303.3004803499</v>
      </c>
      <c r="L402" s="68">
        <f t="shared" si="84"/>
        <v>1608303.3004803499</v>
      </c>
      <c r="M402" s="29">
        <f t="shared" si="85"/>
        <v>2604315.7668533204</v>
      </c>
      <c r="N402" s="29">
        <f>VLOOKUP($A402,'CAF BLS Adjustment'!$B400:$I1029,8,FALSE)</f>
        <v>176466</v>
      </c>
      <c r="O402" s="34">
        <f t="shared" si="81"/>
        <v>151266.59795644481</v>
      </c>
      <c r="P402" s="60">
        <f t="shared" si="86"/>
        <v>2755582.364809765</v>
      </c>
      <c r="Q402" s="60">
        <f t="shared" si="87"/>
        <v>2484767.2712938492</v>
      </c>
      <c r="R402" s="60">
        <f t="shared" si="88"/>
        <v>119548.49555947105</v>
      </c>
      <c r="S402" s="60">
        <f t="shared" si="89"/>
        <v>0</v>
      </c>
    </row>
    <row r="403" spans="1:19" ht="14.45" customHeight="1">
      <c r="A403" s="48">
        <v>502282</v>
      </c>
      <c r="B403" s="47" t="s">
        <v>434</v>
      </c>
      <c r="C403" s="24" t="s">
        <v>431</v>
      </c>
      <c r="D403" s="85" t="s">
        <v>495</v>
      </c>
      <c r="E403" s="34">
        <f>VLOOKUP($A403,'CAF BLS Adjustment'!$B:$H,7,FALSE)</f>
        <v>913843</v>
      </c>
      <c r="F403" s="5">
        <f>SUMIFS('HCLS Adjustment'!$F:$F,'HCLS Adjustment'!$B:$B,Main!$A403)</f>
        <v>21132</v>
      </c>
      <c r="G403" s="29">
        <f>VLOOKUP(A403,'SVS Adjustment'!$B$3:$E$451,4,FALSE)</f>
        <v>0</v>
      </c>
      <c r="H403" s="29">
        <f t="shared" si="82"/>
        <v>934975</v>
      </c>
      <c r="I403" s="87">
        <f>'Demand Calcs'!$B$11</f>
        <v>0.85719967561141985</v>
      </c>
      <c r="J403" s="29">
        <f t="shared" si="83"/>
        <v>801460.26670478727</v>
      </c>
      <c r="K403" s="68">
        <f>IFERROR(VLOOKUP($A403,'NECA 5 year Projections'!$A:$C,3,FALSE),0)</f>
        <v>615338.87963304296</v>
      </c>
      <c r="L403" s="68">
        <f t="shared" si="84"/>
        <v>615338.87963304296</v>
      </c>
      <c r="M403" s="29">
        <f t="shared" si="85"/>
        <v>801460.26670478727</v>
      </c>
      <c r="N403" s="29">
        <f>VLOOKUP($A403,'CAF BLS Adjustment'!$B401:$I1030,8,FALSE)</f>
        <v>-10464</v>
      </c>
      <c r="O403" s="34">
        <f t="shared" si="81"/>
        <v>-10464</v>
      </c>
      <c r="P403" s="60">
        <f t="shared" si="86"/>
        <v>790996.26670478727</v>
      </c>
      <c r="Q403" s="60">
        <f t="shared" si="87"/>
        <v>783345.92315976671</v>
      </c>
      <c r="R403" s="60">
        <f t="shared" si="88"/>
        <v>18114.343545020522</v>
      </c>
      <c r="S403" s="60">
        <f t="shared" si="89"/>
        <v>0</v>
      </c>
    </row>
    <row r="404" spans="1:19" ht="14.45" customHeight="1">
      <c r="A404" s="48">
        <v>502286</v>
      </c>
      <c r="B404" s="47" t="s">
        <v>435</v>
      </c>
      <c r="C404" s="24" t="s">
        <v>431</v>
      </c>
      <c r="D404" s="85" t="s">
        <v>495</v>
      </c>
      <c r="E404" s="34">
        <f>VLOOKUP($A404,'CAF BLS Adjustment'!$B:$H,7,FALSE)</f>
        <v>3831747</v>
      </c>
      <c r="F404" s="5">
        <f>SUMIFS('HCLS Adjustment'!$F:$F,'HCLS Adjustment'!$B:$B,Main!$A404)</f>
        <v>1861104</v>
      </c>
      <c r="G404" s="29">
        <f>VLOOKUP(A404,'SVS Adjustment'!$B$3:$E$451,4,FALSE)</f>
        <v>0</v>
      </c>
      <c r="H404" s="29">
        <f t="shared" si="82"/>
        <v>5692851</v>
      </c>
      <c r="I404" s="87">
        <f>'Demand Calcs'!$B$11</f>
        <v>0.85719967561141985</v>
      </c>
      <c r="J404" s="29">
        <f t="shared" si="83"/>
        <v>4879910.0305041475</v>
      </c>
      <c r="K404" s="68">
        <f>IFERROR(VLOOKUP($A404,'NECA 5 year Projections'!$A:$C,3,FALSE),0)</f>
        <v>3810138.8631281001</v>
      </c>
      <c r="L404" s="68">
        <f t="shared" si="84"/>
        <v>3810138.8631281001</v>
      </c>
      <c r="M404" s="29">
        <f t="shared" si="85"/>
        <v>4879910.0305041475</v>
      </c>
      <c r="N404" s="29">
        <f>VLOOKUP($A404,'CAF BLS Adjustment'!$B403:$I1032,8,FALSE)</f>
        <v>-141402</v>
      </c>
      <c r="O404" s="34">
        <f t="shared" si="81"/>
        <v>-141402</v>
      </c>
      <c r="P404" s="60">
        <f t="shared" si="86"/>
        <v>4738508.0305041475</v>
      </c>
      <c r="Q404" s="60">
        <f t="shared" si="87"/>
        <v>3284572.2854250316</v>
      </c>
      <c r="R404" s="60">
        <f t="shared" si="88"/>
        <v>1595337.7450791162</v>
      </c>
      <c r="S404" s="60">
        <f t="shared" si="89"/>
        <v>0</v>
      </c>
    </row>
    <row r="405" spans="1:19" ht="14.45" customHeight="1">
      <c r="A405" s="48">
        <v>512296</v>
      </c>
      <c r="B405" s="47" t="s">
        <v>437</v>
      </c>
      <c r="C405" s="24" t="s">
        <v>436</v>
      </c>
      <c r="D405" s="85" t="s">
        <v>495</v>
      </c>
      <c r="E405" s="34">
        <f>VLOOKUP($A405,'CAF BLS Adjustment'!$B:$H,7,FALSE)</f>
        <v>1824574</v>
      </c>
      <c r="F405" s="5">
        <f>SUMIFS('HCLS Adjustment'!$F:$F,'HCLS Adjustment'!$B:$B,Main!$A405)</f>
        <v>2957148</v>
      </c>
      <c r="G405" s="29">
        <f>VLOOKUP(A405,'SVS Adjustment'!$B$3:$E$451,4,FALSE)</f>
        <v>0</v>
      </c>
      <c r="H405" s="29">
        <f t="shared" si="82"/>
        <v>4781722</v>
      </c>
      <c r="I405" s="87">
        <f>'Demand Calcs'!$B$11</f>
        <v>0.85719967561141985</v>
      </c>
      <c r="J405" s="29">
        <f t="shared" si="83"/>
        <v>4098890.5472639897</v>
      </c>
      <c r="K405" s="68">
        <f>IFERROR(VLOOKUP($A405,'NECA 5 year Projections'!$A:$C,3,FALSE),0)</f>
        <v>2941714.1009159498</v>
      </c>
      <c r="L405" s="68">
        <f t="shared" si="84"/>
        <v>2941714.1009159498</v>
      </c>
      <c r="M405" s="29">
        <f t="shared" si="85"/>
        <v>4098890.5472639897</v>
      </c>
      <c r="N405" s="29">
        <f>VLOOKUP($A405,'CAF BLS Adjustment'!$B404:$I1038,8,FALSE)</f>
        <v>-30450</v>
      </c>
      <c r="O405" s="34">
        <f t="shared" si="81"/>
        <v>-30450</v>
      </c>
      <c r="P405" s="60">
        <f t="shared" si="86"/>
        <v>4068440.5472639897</v>
      </c>
      <c r="Q405" s="60">
        <f t="shared" si="87"/>
        <v>1564024.2409290308</v>
      </c>
      <c r="R405" s="60">
        <f t="shared" si="88"/>
        <v>2534866.3063349589</v>
      </c>
      <c r="S405" s="60">
        <f t="shared" si="89"/>
        <v>0</v>
      </c>
    </row>
    <row r="406" spans="1:19" ht="14.45" customHeight="1">
      <c r="A406" s="48">
        <v>520581</v>
      </c>
      <c r="B406" s="47" t="s">
        <v>439</v>
      </c>
      <c r="C406" s="24" t="s">
        <v>438</v>
      </c>
      <c r="D406" s="85" t="s">
        <v>495</v>
      </c>
      <c r="E406" s="34">
        <f>VLOOKUP($A406,'CAF BLS Adjustment'!$B:$H,7,FALSE)</f>
        <v>86076</v>
      </c>
      <c r="F406" s="5">
        <f>SUMIFS('HCLS Adjustment'!$F:$F,'HCLS Adjustment'!$B:$B,Main!$A406)</f>
        <v>146712</v>
      </c>
      <c r="G406" s="29">
        <f>VLOOKUP(A406,'SVS Adjustment'!$B$3:$E$451,4,FALSE)</f>
        <v>0</v>
      </c>
      <c r="H406" s="29">
        <f t="shared" si="82"/>
        <v>232788</v>
      </c>
      <c r="I406" s="87">
        <f>'Demand Calcs'!$B$11</f>
        <v>0.85719967561141985</v>
      </c>
      <c r="J406" s="29">
        <f t="shared" si="83"/>
        <v>199545.7980862312</v>
      </c>
      <c r="K406" s="68">
        <f>IFERROR(VLOOKUP($A406,'NECA 5 year Projections'!$A:$C,3,FALSE),0)</f>
        <v>96281.236435470506</v>
      </c>
      <c r="L406" s="68">
        <f t="shared" si="84"/>
        <v>96281.236435470506</v>
      </c>
      <c r="M406" s="29">
        <f t="shared" si="85"/>
        <v>199545.7980862312</v>
      </c>
      <c r="N406" s="29">
        <f>VLOOKUP($A406,'CAF BLS Adjustment'!$B405:$I1040,8,FALSE)</f>
        <v>3348</v>
      </c>
      <c r="O406" s="34">
        <f t="shared" si="81"/>
        <v>2869.9045139470336</v>
      </c>
      <c r="P406" s="60">
        <f t="shared" si="86"/>
        <v>202415.70260017822</v>
      </c>
      <c r="Q406" s="60">
        <f t="shared" si="87"/>
        <v>73784.319277928575</v>
      </c>
      <c r="R406" s="60">
        <f t="shared" si="88"/>
        <v>125761.47880830264</v>
      </c>
      <c r="S406" s="60">
        <f t="shared" si="89"/>
        <v>0</v>
      </c>
    </row>
    <row r="407" spans="1:19" ht="14.45" customHeight="1">
      <c r="A407" s="48">
        <v>522417</v>
      </c>
      <c r="B407" s="47" t="s">
        <v>440</v>
      </c>
      <c r="C407" s="24" t="s">
        <v>438</v>
      </c>
      <c r="D407" s="85" t="s">
        <v>495</v>
      </c>
      <c r="E407" s="34">
        <f>VLOOKUP($A407,'CAF BLS Adjustment'!$B:$H,7,FALSE)</f>
        <v>80380</v>
      </c>
      <c r="F407" s="5">
        <f>SUMIFS('HCLS Adjustment'!$F:$F,'HCLS Adjustment'!$B:$B,Main!$A407)</f>
        <v>0</v>
      </c>
      <c r="G407" s="29">
        <f>VLOOKUP(A407,'SVS Adjustment'!$B$3:$E$451,4,FALSE)</f>
        <v>0</v>
      </c>
      <c r="H407" s="29">
        <f t="shared" si="82"/>
        <v>80380</v>
      </c>
      <c r="I407" s="87">
        <f>'Demand Calcs'!$B$11</f>
        <v>0.85719967561141985</v>
      </c>
      <c r="J407" s="29">
        <f t="shared" si="83"/>
        <v>68901.709925645933</v>
      </c>
      <c r="K407" s="68">
        <f>IFERROR(VLOOKUP($A407,'NECA 5 year Projections'!$A:$C,3,FALSE),0)</f>
        <v>32921.232512610797</v>
      </c>
      <c r="L407" s="68">
        <f t="shared" si="84"/>
        <v>32921.232512610797</v>
      </c>
      <c r="M407" s="29">
        <f t="shared" si="85"/>
        <v>68901.709925645933</v>
      </c>
      <c r="N407" s="29">
        <f>VLOOKUP($A407,'CAF BLS Adjustment'!$B405:$I1041,8,FALSE)</f>
        <v>13908</v>
      </c>
      <c r="O407" s="34">
        <f t="shared" si="81"/>
        <v>11921.933088403628</v>
      </c>
      <c r="P407" s="60">
        <f t="shared" si="86"/>
        <v>80823.643014049565</v>
      </c>
      <c r="Q407" s="60">
        <f t="shared" si="87"/>
        <v>68901.709925645933</v>
      </c>
      <c r="R407" s="60">
        <f t="shared" si="88"/>
        <v>0</v>
      </c>
      <c r="S407" s="60">
        <f t="shared" si="89"/>
        <v>0</v>
      </c>
    </row>
    <row r="408" spans="1:19" ht="14.45" customHeight="1">
      <c r="A408" s="48">
        <v>522419</v>
      </c>
      <c r="B408" s="47" t="s">
        <v>441</v>
      </c>
      <c r="C408" s="24" t="s">
        <v>438</v>
      </c>
      <c r="D408" s="85" t="s">
        <v>495</v>
      </c>
      <c r="E408" s="34">
        <f>VLOOKUP($A408,'CAF BLS Adjustment'!$B:$H,7,FALSE)</f>
        <v>1398557</v>
      </c>
      <c r="F408" s="5">
        <f>SUMIFS('HCLS Adjustment'!$F:$F,'HCLS Adjustment'!$B:$B,Main!$A408)</f>
        <v>170712</v>
      </c>
      <c r="G408" s="29">
        <f>VLOOKUP(A408,'SVS Adjustment'!$B$3:$E$451,4,FALSE)</f>
        <v>0</v>
      </c>
      <c r="H408" s="29">
        <f t="shared" si="82"/>
        <v>1569269</v>
      </c>
      <c r="I408" s="87">
        <f>'Demand Calcs'!$B$11</f>
        <v>0.85719967561141985</v>
      </c>
      <c r="J408" s="29">
        <f t="shared" si="83"/>
        <v>1345176.8777470572</v>
      </c>
      <c r="K408" s="68">
        <f>IFERROR(VLOOKUP($A408,'NECA 5 year Projections'!$A:$C,3,FALSE),0)</f>
        <v>515173.09983607498</v>
      </c>
      <c r="L408" s="68">
        <f t="shared" si="84"/>
        <v>515173.09983607498</v>
      </c>
      <c r="M408" s="29">
        <f t="shared" si="85"/>
        <v>1345176.8777470572</v>
      </c>
      <c r="N408" s="29">
        <f>VLOOKUP($A408,'CAF BLS Adjustment'!$B406:$I1042,8,FALSE)</f>
        <v>78636</v>
      </c>
      <c r="O408" s="34">
        <f t="shared" si="81"/>
        <v>67406.753691379607</v>
      </c>
      <c r="P408" s="60">
        <f t="shared" si="86"/>
        <v>1412583.6314384369</v>
      </c>
      <c r="Q408" s="60">
        <f t="shared" si="87"/>
        <v>1198842.6067240806</v>
      </c>
      <c r="R408" s="60">
        <f t="shared" si="88"/>
        <v>146334.2710229767</v>
      </c>
      <c r="S408" s="60">
        <f t="shared" si="89"/>
        <v>0</v>
      </c>
    </row>
    <row r="409" spans="1:19" ht="14.45" customHeight="1">
      <c r="A409" s="48">
        <v>522426</v>
      </c>
      <c r="B409" s="47" t="s">
        <v>442</v>
      </c>
      <c r="C409" s="24" t="s">
        <v>438</v>
      </c>
      <c r="D409" s="85" t="s">
        <v>495</v>
      </c>
      <c r="E409" s="34">
        <f>VLOOKUP($A409,'CAF BLS Adjustment'!$B:$H,7,FALSE)</f>
        <v>793586</v>
      </c>
      <c r="F409" s="5">
        <f>SUMIFS('HCLS Adjustment'!$F:$F,'HCLS Adjustment'!$B:$B,Main!$A409)</f>
        <v>256308</v>
      </c>
      <c r="G409" s="29">
        <f>VLOOKUP(A409,'SVS Adjustment'!$B$3:$E$451,4,FALSE)</f>
        <v>0</v>
      </c>
      <c r="H409" s="29">
        <f t="shared" si="82"/>
        <v>1049894</v>
      </c>
      <c r="I409" s="87">
        <f>'Demand Calcs'!$B$11</f>
        <v>0.85719967561141985</v>
      </c>
      <c r="J409" s="29">
        <f t="shared" si="83"/>
        <v>899968.79622637609</v>
      </c>
      <c r="K409" s="68">
        <f>IFERROR(VLOOKUP($A409,'NECA 5 year Projections'!$A:$C,3,FALSE),0)</f>
        <v>707969.05984826596</v>
      </c>
      <c r="L409" s="68">
        <f t="shared" si="84"/>
        <v>707969.05984826596</v>
      </c>
      <c r="M409" s="29">
        <f t="shared" si="85"/>
        <v>899968.79622637609</v>
      </c>
      <c r="N409" s="29">
        <f>VLOOKUP($A409,'CAF BLS Adjustment'!$B408:$I1044,8,FALSE)</f>
        <v>64686</v>
      </c>
      <c r="O409" s="34">
        <f t="shared" si="81"/>
        <v>55448.818216600303</v>
      </c>
      <c r="P409" s="60">
        <f t="shared" si="86"/>
        <v>955417.61444297642</v>
      </c>
      <c r="Q409" s="60">
        <f t="shared" si="87"/>
        <v>680261.66176976427</v>
      </c>
      <c r="R409" s="60">
        <f t="shared" si="88"/>
        <v>219707.13445661182</v>
      </c>
      <c r="S409" s="60">
        <f t="shared" si="89"/>
        <v>0</v>
      </c>
    </row>
    <row r="410" spans="1:19" ht="14.45" customHeight="1">
      <c r="A410" s="48">
        <v>522431</v>
      </c>
      <c r="B410" s="47" t="s">
        <v>443</v>
      </c>
      <c r="C410" s="24" t="s">
        <v>438</v>
      </c>
      <c r="D410" s="85" t="s">
        <v>495</v>
      </c>
      <c r="E410" s="34">
        <f>VLOOKUP($A410,'CAF BLS Adjustment'!$B:$H,7,FALSE)</f>
        <v>3182687</v>
      </c>
      <c r="F410" s="5">
        <f>SUMIFS('HCLS Adjustment'!$F:$F,'HCLS Adjustment'!$B:$B,Main!$A410)</f>
        <v>617340</v>
      </c>
      <c r="G410" s="29">
        <f>VLOOKUP(A410,'SVS Adjustment'!$B$3:$E$451,4,FALSE)</f>
        <v>0</v>
      </c>
      <c r="H410" s="29">
        <f t="shared" si="82"/>
        <v>3800027</v>
      </c>
      <c r="I410" s="87">
        <f>'Demand Calcs'!$B$11</f>
        <v>0.85719967561141985</v>
      </c>
      <c r="J410" s="29">
        <f t="shared" si="83"/>
        <v>3257381.9117146367</v>
      </c>
      <c r="K410" s="68">
        <f>IFERROR(VLOOKUP($A410,'NECA 5 year Projections'!$A:$C,3,FALSE),0)</f>
        <v>2681699.5297759599</v>
      </c>
      <c r="L410" s="68">
        <f t="shared" si="84"/>
        <v>2681699.5297759599</v>
      </c>
      <c r="M410" s="29">
        <f t="shared" si="85"/>
        <v>3257381.9117146367</v>
      </c>
      <c r="N410" s="29">
        <f>VLOOKUP($A410,'CAF BLS Adjustment'!$B408:$I1045,8,FALSE)</f>
        <v>427170</v>
      </c>
      <c r="O410" s="34">
        <f t="shared" si="81"/>
        <v>366169.98543093022</v>
      </c>
      <c r="P410" s="60">
        <f t="shared" si="86"/>
        <v>3623551.897145567</v>
      </c>
      <c r="Q410" s="60">
        <f t="shared" si="87"/>
        <v>2728198.2639726829</v>
      </c>
      <c r="R410" s="60">
        <f t="shared" si="88"/>
        <v>529183.64774195384</v>
      </c>
      <c r="S410" s="60">
        <f t="shared" si="89"/>
        <v>0</v>
      </c>
    </row>
    <row r="411" spans="1:19" ht="14.45" customHeight="1">
      <c r="A411" s="48">
        <v>522442</v>
      </c>
      <c r="B411" s="47" t="s">
        <v>444</v>
      </c>
      <c r="C411" s="24" t="s">
        <v>438</v>
      </c>
      <c r="D411" s="85" t="s">
        <v>495</v>
      </c>
      <c r="E411" s="34">
        <f>VLOOKUP($A411,'CAF BLS Adjustment'!$B:$H,7,FALSE)</f>
        <v>649540</v>
      </c>
      <c r="F411" s="5">
        <f>SUMIFS('HCLS Adjustment'!$F:$F,'HCLS Adjustment'!$B:$B,Main!$A411)</f>
        <v>331860</v>
      </c>
      <c r="G411" s="29">
        <f>VLOOKUP(A411,'SVS Adjustment'!$B$3:$E$451,4,FALSE)</f>
        <v>0</v>
      </c>
      <c r="H411" s="29">
        <f t="shared" si="82"/>
        <v>981400</v>
      </c>
      <c r="I411" s="87">
        <f>'Demand Calcs'!$B$11</f>
        <v>0.85719967561141985</v>
      </c>
      <c r="J411" s="29">
        <f t="shared" si="83"/>
        <v>841255.76164504746</v>
      </c>
      <c r="K411" s="68">
        <f>IFERROR(VLOOKUP($A411,'NECA 5 year Projections'!$A:$C,3,FALSE),0)</f>
        <v>718139.56985472003</v>
      </c>
      <c r="L411" s="68">
        <f t="shared" si="84"/>
        <v>718139.56985472003</v>
      </c>
      <c r="M411" s="29">
        <f t="shared" si="85"/>
        <v>841255.76164504746</v>
      </c>
      <c r="N411" s="29">
        <f>VLOOKUP($A411,'CAF BLS Adjustment'!$B409:$I1046,8,FALSE)</f>
        <v>-16254</v>
      </c>
      <c r="O411" s="34">
        <f t="shared" si="81"/>
        <v>-16254</v>
      </c>
      <c r="P411" s="60">
        <f t="shared" si="86"/>
        <v>825001.76164504746</v>
      </c>
      <c r="Q411" s="60">
        <f t="shared" si="87"/>
        <v>556785.47729664168</v>
      </c>
      <c r="R411" s="60">
        <f t="shared" si="88"/>
        <v>284470.28434840578</v>
      </c>
      <c r="S411" s="60">
        <f t="shared" si="89"/>
        <v>0</v>
      </c>
    </row>
    <row r="412" spans="1:19" ht="14.45" customHeight="1">
      <c r="A412" s="48">
        <v>522446</v>
      </c>
      <c r="B412" s="47" t="s">
        <v>445</v>
      </c>
      <c r="C412" s="24" t="s">
        <v>438</v>
      </c>
      <c r="D412" s="85" t="s">
        <v>495</v>
      </c>
      <c r="E412" s="34">
        <f>VLOOKUP($A412,'CAF BLS Adjustment'!$B:$H,7,FALSE)</f>
        <v>958679</v>
      </c>
      <c r="F412" s="5">
        <f>SUMIFS('HCLS Adjustment'!$F:$F,'HCLS Adjustment'!$B:$B,Main!$A412)</f>
        <v>138000</v>
      </c>
      <c r="G412" s="29">
        <f>VLOOKUP(A412,'SVS Adjustment'!$B$3:$E$451,4,FALSE)</f>
        <v>0</v>
      </c>
      <c r="H412" s="29">
        <f t="shared" si="82"/>
        <v>1096679</v>
      </c>
      <c r="I412" s="87">
        <f>'Demand Calcs'!$B$11</f>
        <v>0.85719967561141985</v>
      </c>
      <c r="J412" s="29">
        <f t="shared" si="83"/>
        <v>940072.88304985629</v>
      </c>
      <c r="K412" s="68">
        <f>IFERROR(VLOOKUP($A412,'NECA 5 year Projections'!$A:$C,3,FALSE),0)</f>
        <v>895544.09775730898</v>
      </c>
      <c r="L412" s="68">
        <f t="shared" si="84"/>
        <v>895544.09775730898</v>
      </c>
      <c r="M412" s="29">
        <f t="shared" si="85"/>
        <v>940072.88304985629</v>
      </c>
      <c r="N412" s="29">
        <f>VLOOKUP($A412,'CAF BLS Adjustment'!$B410:$I1047,8,FALSE)</f>
        <v>-14910</v>
      </c>
      <c r="O412" s="34">
        <f t="shared" si="81"/>
        <v>-14910</v>
      </c>
      <c r="P412" s="60">
        <f t="shared" si="86"/>
        <v>925162.88304985629</v>
      </c>
      <c r="Q412" s="60">
        <f t="shared" si="87"/>
        <v>821779.3278154803</v>
      </c>
      <c r="R412" s="60">
        <f t="shared" si="88"/>
        <v>118293.55523437595</v>
      </c>
      <c r="S412" s="60">
        <f t="shared" si="89"/>
        <v>0</v>
      </c>
    </row>
    <row r="413" spans="1:19" ht="14.45" customHeight="1">
      <c r="A413" s="48">
        <v>522447</v>
      </c>
      <c r="B413" s="47" t="s">
        <v>446</v>
      </c>
      <c r="C413" s="24" t="s">
        <v>438</v>
      </c>
      <c r="D413" s="85" t="s">
        <v>495</v>
      </c>
      <c r="E413" s="34">
        <f>VLOOKUP($A413,'CAF BLS Adjustment'!$B:$H,7,FALSE)</f>
        <v>3798381</v>
      </c>
      <c r="F413" s="5">
        <f>SUMIFS('HCLS Adjustment'!$F:$F,'HCLS Adjustment'!$B:$B,Main!$A413)</f>
        <v>151404</v>
      </c>
      <c r="G413" s="29">
        <f>VLOOKUP(A413,'SVS Adjustment'!$B$3:$E$451,4,FALSE)</f>
        <v>0</v>
      </c>
      <c r="H413" s="29">
        <f t="shared" si="82"/>
        <v>3949785</v>
      </c>
      <c r="I413" s="87">
        <f>'Demand Calcs'!$B$11</f>
        <v>0.85719967561141985</v>
      </c>
      <c r="J413" s="29">
        <f t="shared" si="83"/>
        <v>3385754.4207348521</v>
      </c>
      <c r="K413" s="68">
        <f>IFERROR(VLOOKUP($A413,'NECA 5 year Projections'!$A:$C,3,FALSE),0)</f>
        <v>3238182.26473008</v>
      </c>
      <c r="L413" s="68">
        <f t="shared" si="84"/>
        <v>3238182.26473008</v>
      </c>
      <c r="M413" s="29">
        <f t="shared" si="85"/>
        <v>3385754.4207348521</v>
      </c>
      <c r="N413" s="29">
        <f>VLOOKUP($A413,'CAF BLS Adjustment'!$B411:$I1048,8,FALSE)</f>
        <v>-261102</v>
      </c>
      <c r="O413" s="34">
        <f t="shared" si="81"/>
        <v>-261102</v>
      </c>
      <c r="P413" s="60">
        <f t="shared" si="86"/>
        <v>3124652.4207348521</v>
      </c>
      <c r="Q413" s="60">
        <f t="shared" si="87"/>
        <v>3255970.9610485807</v>
      </c>
      <c r="R413" s="60">
        <f t="shared" si="88"/>
        <v>129783.45968627142</v>
      </c>
      <c r="S413" s="60">
        <f t="shared" si="89"/>
        <v>0</v>
      </c>
    </row>
    <row r="414" spans="1:19" ht="14.45" customHeight="1">
      <c r="A414" s="48">
        <v>522451</v>
      </c>
      <c r="B414" s="47" t="s">
        <v>447</v>
      </c>
      <c r="C414" s="24" t="s">
        <v>438</v>
      </c>
      <c r="D414" s="85" t="s">
        <v>495</v>
      </c>
      <c r="E414" s="34">
        <f>VLOOKUP($A414,'CAF BLS Adjustment'!$B:$H,7,FALSE)</f>
        <v>1029333</v>
      </c>
      <c r="F414" s="5">
        <f>SUMIFS('HCLS Adjustment'!$F:$F,'HCLS Adjustment'!$B:$B,Main!$A414)</f>
        <v>799500</v>
      </c>
      <c r="G414" s="29">
        <f>VLOOKUP(A414,'SVS Adjustment'!$B$3:$E$451,4,FALSE)</f>
        <v>0</v>
      </c>
      <c r="H414" s="29">
        <f t="shared" si="82"/>
        <v>1828833</v>
      </c>
      <c r="I414" s="87">
        <f>'Demand Calcs'!$B$11</f>
        <v>0.85719967561141985</v>
      </c>
      <c r="J414" s="29">
        <f t="shared" si="83"/>
        <v>1567675.0543474597</v>
      </c>
      <c r="K414" s="68">
        <f>IFERROR(VLOOKUP($A414,'NECA 5 year Projections'!$A:$C,3,FALSE),0)</f>
        <v>1093964.44960201</v>
      </c>
      <c r="L414" s="68">
        <f t="shared" si="84"/>
        <v>1093964.44960201</v>
      </c>
      <c r="M414" s="29">
        <f t="shared" si="85"/>
        <v>1567675.0543474597</v>
      </c>
      <c r="N414" s="29">
        <f>VLOOKUP($A414,'CAF BLS Adjustment'!$B412:$I1049,8,FALSE)</f>
        <v>28602</v>
      </c>
      <c r="O414" s="34">
        <f t="shared" si="81"/>
        <v>24517.625121837831</v>
      </c>
      <c r="P414" s="60">
        <f t="shared" si="86"/>
        <v>1592192.6794692976</v>
      </c>
      <c r="Q414" s="60">
        <f t="shared" si="87"/>
        <v>882343.91369612957</v>
      </c>
      <c r="R414" s="60">
        <f t="shared" si="88"/>
        <v>685331.14065133012</v>
      </c>
      <c r="S414" s="60">
        <f t="shared" si="89"/>
        <v>0</v>
      </c>
    </row>
    <row r="415" spans="1:19" ht="14.45" customHeight="1">
      <c r="A415" s="48">
        <v>522452</v>
      </c>
      <c r="B415" s="47" t="s">
        <v>448</v>
      </c>
      <c r="C415" s="24" t="s">
        <v>438</v>
      </c>
      <c r="D415" s="85" t="s">
        <v>495</v>
      </c>
      <c r="E415" s="34">
        <f>VLOOKUP($A415,'CAF BLS Adjustment'!$B:$H,7,FALSE)</f>
        <v>6574539</v>
      </c>
      <c r="F415" s="5">
        <f>SUMIFS('HCLS Adjustment'!$F:$F,'HCLS Adjustment'!$B:$B,Main!$A415)</f>
        <v>522216</v>
      </c>
      <c r="G415" s="29">
        <f>VLOOKUP(A415,'SVS Adjustment'!$B$3:$E$451,4,FALSE)</f>
        <v>0</v>
      </c>
      <c r="H415" s="29">
        <f t="shared" si="82"/>
        <v>7096755</v>
      </c>
      <c r="I415" s="87">
        <f>'Demand Calcs'!$B$11</f>
        <v>0.85719967561141985</v>
      </c>
      <c r="J415" s="29">
        <f t="shared" si="83"/>
        <v>6083336.0838937219</v>
      </c>
      <c r="K415" s="68">
        <f>IFERROR(VLOOKUP($A415,'NECA 5 year Projections'!$A:$C,3,FALSE),0)</f>
        <v>2678152.8342290702</v>
      </c>
      <c r="L415" s="68">
        <f t="shared" si="84"/>
        <v>2678152.8342290702</v>
      </c>
      <c r="M415" s="29">
        <f t="shared" si="85"/>
        <v>6083336.0838937219</v>
      </c>
      <c r="N415" s="29">
        <f>VLOOKUP($A415,'CAF BLS Adjustment'!$B413:$I1050,8,FALSE)</f>
        <v>3418548</v>
      </c>
      <c r="O415" s="34">
        <f t="shared" si="81"/>
        <v>2930378.2366620679</v>
      </c>
      <c r="P415" s="60">
        <f t="shared" si="86"/>
        <v>9013714.3205557894</v>
      </c>
      <c r="Q415" s="60">
        <f t="shared" si="87"/>
        <v>5635692.6980946288</v>
      </c>
      <c r="R415" s="60">
        <f t="shared" si="88"/>
        <v>447643.38579909323</v>
      </c>
      <c r="S415" s="60">
        <f t="shared" si="89"/>
        <v>0</v>
      </c>
    </row>
    <row r="416" spans="1:19" ht="14.45" customHeight="1">
      <c r="A416" s="48">
        <v>532359</v>
      </c>
      <c r="B416" s="47" t="s">
        <v>450</v>
      </c>
      <c r="C416" s="24" t="s">
        <v>449</v>
      </c>
      <c r="D416" s="85" t="s">
        <v>495</v>
      </c>
      <c r="E416" s="34">
        <f>VLOOKUP($A416,'CAF BLS Adjustment'!$B:$H,7,FALSE)</f>
        <v>1398075</v>
      </c>
      <c r="F416" s="5">
        <f>SUMIFS('HCLS Adjustment'!$F:$F,'HCLS Adjustment'!$B:$B,Main!$A416)</f>
        <v>0</v>
      </c>
      <c r="G416" s="29">
        <f>VLOOKUP(A416,'SVS Adjustment'!$B$3:$E$451,4,FALSE)</f>
        <v>0</v>
      </c>
      <c r="H416" s="29">
        <f t="shared" si="82"/>
        <v>1398075</v>
      </c>
      <c r="I416" s="87">
        <f>'Demand Calcs'!$B$11</f>
        <v>0.85719967561141985</v>
      </c>
      <c r="J416" s="29">
        <f t="shared" si="83"/>
        <v>1198429.4364804358</v>
      </c>
      <c r="K416" s="68">
        <f>IFERROR(VLOOKUP($A416,'NECA 5 year Projections'!$A:$C,3,FALSE),0)</f>
        <v>685265.23430091201</v>
      </c>
      <c r="L416" s="68">
        <f t="shared" si="84"/>
        <v>685265.23430091201</v>
      </c>
      <c r="M416" s="29">
        <f t="shared" si="85"/>
        <v>1198429.4364804358</v>
      </c>
      <c r="N416" s="29">
        <f>VLOOKUP($A416,'CAF BLS Adjustment'!$B414:$I1051,8,FALSE)</f>
        <v>-175014</v>
      </c>
      <c r="O416" s="34">
        <f t="shared" si="81"/>
        <v>-175014</v>
      </c>
      <c r="P416" s="60">
        <f t="shared" si="86"/>
        <v>1023415.4364804358</v>
      </c>
      <c r="Q416" s="60">
        <f t="shared" si="87"/>
        <v>1198429.4364804358</v>
      </c>
      <c r="R416" s="60">
        <f t="shared" si="88"/>
        <v>0</v>
      </c>
      <c r="S416" s="60">
        <f t="shared" si="89"/>
        <v>0</v>
      </c>
    </row>
    <row r="417" spans="1:19" ht="14.45" customHeight="1">
      <c r="A417" s="48">
        <v>532362</v>
      </c>
      <c r="B417" s="47" t="s">
        <v>451</v>
      </c>
      <c r="C417" s="24" t="s">
        <v>449</v>
      </c>
      <c r="D417" s="85" t="s">
        <v>495</v>
      </c>
      <c r="E417" s="34">
        <f>VLOOKUP($A417,'CAF BLS Adjustment'!$B:$H,7,FALSE)</f>
        <v>4392957</v>
      </c>
      <c r="F417" s="5">
        <f>SUMIFS('HCLS Adjustment'!$F:$F,'HCLS Adjustment'!$B:$B,Main!$A417)</f>
        <v>701532</v>
      </c>
      <c r="G417" s="29">
        <f>VLOOKUP(A417,'SVS Adjustment'!$B$3:$E$451,4,FALSE)</f>
        <v>0</v>
      </c>
      <c r="H417" s="29">
        <f t="shared" si="82"/>
        <v>5094489</v>
      </c>
      <c r="I417" s="87">
        <f>'Demand Calcs'!$B$11</f>
        <v>0.85719967561141985</v>
      </c>
      <c r="J417" s="29">
        <f t="shared" si="83"/>
        <v>4366994.3182059471</v>
      </c>
      <c r="K417" s="68">
        <f>IFERROR(VLOOKUP($A417,'NECA 5 year Projections'!$A:$C,3,FALSE),0)</f>
        <v>2935269.3998499499</v>
      </c>
      <c r="L417" s="68">
        <f t="shared" si="84"/>
        <v>2935269.3998499499</v>
      </c>
      <c r="M417" s="29">
        <f t="shared" si="85"/>
        <v>4366994.3182059471</v>
      </c>
      <c r="N417" s="29">
        <f>VLOOKUP($A417,'CAF BLS Adjustment'!$B415:$I1052,8,FALSE)</f>
        <v>-213672</v>
      </c>
      <c r="O417" s="34">
        <f t="shared" si="81"/>
        <v>-213672</v>
      </c>
      <c r="P417" s="60">
        <f t="shared" si="86"/>
        <v>4153322.3182059471</v>
      </c>
      <c r="Q417" s="60">
        <f t="shared" si="87"/>
        <v>3765641.3153749164</v>
      </c>
      <c r="R417" s="60">
        <f t="shared" si="88"/>
        <v>601353.00283103064</v>
      </c>
      <c r="S417" s="60">
        <f t="shared" si="89"/>
        <v>0</v>
      </c>
    </row>
    <row r="418" spans="1:19" ht="14.45" customHeight="1">
      <c r="A418" s="48">
        <v>532363</v>
      </c>
      <c r="B418" s="47" t="s">
        <v>452</v>
      </c>
      <c r="C418" s="24" t="s">
        <v>449</v>
      </c>
      <c r="D418" s="85" t="s">
        <v>495</v>
      </c>
      <c r="E418" s="34">
        <f>VLOOKUP($A418,'CAF BLS Adjustment'!$B:$H,7,FALSE)</f>
        <v>834882</v>
      </c>
      <c r="F418" s="5">
        <f>SUMIFS('HCLS Adjustment'!$F:$F,'HCLS Adjustment'!$B:$B,Main!$A418)</f>
        <v>0</v>
      </c>
      <c r="G418" s="29">
        <f>VLOOKUP(A418,'SVS Adjustment'!$B$3:$E$451,4,FALSE)</f>
        <v>0</v>
      </c>
      <c r="H418" s="29">
        <f t="shared" si="82"/>
        <v>834882</v>
      </c>
      <c r="I418" s="87">
        <f>'Demand Calcs'!$B$11</f>
        <v>0.85719967561141985</v>
      </c>
      <c r="J418" s="29">
        <f t="shared" si="83"/>
        <v>715660.57957381348</v>
      </c>
      <c r="K418" s="68">
        <f>IFERROR(VLOOKUP($A418,'NECA 5 year Projections'!$A:$C,3,FALSE),0)</f>
        <v>619592.59740262898</v>
      </c>
      <c r="L418" s="68">
        <f t="shared" si="84"/>
        <v>619592.59740262898</v>
      </c>
      <c r="M418" s="29">
        <f t="shared" si="85"/>
        <v>715660.57957381348</v>
      </c>
      <c r="N418" s="29">
        <f>VLOOKUP($A418,'CAF BLS Adjustment'!$B416:$I1053,8,FALSE)</f>
        <v>-45354</v>
      </c>
      <c r="O418" s="34">
        <f t="shared" si="81"/>
        <v>-45354</v>
      </c>
      <c r="P418" s="60">
        <f t="shared" si="86"/>
        <v>670306.57957381348</v>
      </c>
      <c r="Q418" s="60">
        <f t="shared" si="87"/>
        <v>715660.57957381348</v>
      </c>
      <c r="R418" s="60">
        <f t="shared" si="88"/>
        <v>0</v>
      </c>
      <c r="S418" s="60">
        <f t="shared" si="89"/>
        <v>0</v>
      </c>
    </row>
    <row r="419" spans="1:19" ht="14.45" customHeight="1">
      <c r="A419" s="48">
        <v>532364</v>
      </c>
      <c r="B419" s="47" t="s">
        <v>453</v>
      </c>
      <c r="C419" s="24" t="s">
        <v>449</v>
      </c>
      <c r="D419" s="85" t="s">
        <v>495</v>
      </c>
      <c r="E419" s="34">
        <f>VLOOKUP($A419,'CAF BLS Adjustment'!$B:$H,7,FALSE)</f>
        <v>1376308</v>
      </c>
      <c r="F419" s="5">
        <f>SUMIFS('HCLS Adjustment'!$F:$F,'HCLS Adjustment'!$B:$B,Main!$A419)</f>
        <v>378804</v>
      </c>
      <c r="G419" s="29">
        <f>VLOOKUP(A419,'SVS Adjustment'!$B$3:$E$451,4,FALSE)</f>
        <v>0</v>
      </c>
      <c r="H419" s="29">
        <f t="shared" si="82"/>
        <v>1755112</v>
      </c>
      <c r="I419" s="87">
        <f>'Demand Calcs'!$B$11</f>
        <v>0.85719967561141985</v>
      </c>
      <c r="J419" s="29">
        <f t="shared" si="83"/>
        <v>1504481.4370617103</v>
      </c>
      <c r="K419" s="68">
        <f>IFERROR(VLOOKUP($A419,'NECA 5 year Projections'!$A:$C,3,FALSE),0)</f>
        <v>1438621.7762245601</v>
      </c>
      <c r="L419" s="68">
        <f t="shared" si="84"/>
        <v>1438621.7762245601</v>
      </c>
      <c r="M419" s="29">
        <f t="shared" si="85"/>
        <v>1504481.4370617103</v>
      </c>
      <c r="N419" s="29">
        <f>VLOOKUP($A419,'CAF BLS Adjustment'!$B417:$I1054,8,FALSE)</f>
        <v>154506</v>
      </c>
      <c r="O419" s="34">
        <f t="shared" si="81"/>
        <v>132442.49308001803</v>
      </c>
      <c r="P419" s="60">
        <f t="shared" si="86"/>
        <v>1636923.9301417284</v>
      </c>
      <c r="Q419" s="60">
        <f t="shared" si="87"/>
        <v>1179770.771141402</v>
      </c>
      <c r="R419" s="60">
        <f t="shared" si="88"/>
        <v>324710.66592030827</v>
      </c>
      <c r="S419" s="60">
        <f t="shared" si="89"/>
        <v>0</v>
      </c>
    </row>
    <row r="420" spans="1:19" ht="14.45" customHeight="1">
      <c r="A420" s="48">
        <v>532369</v>
      </c>
      <c r="B420" s="47" t="s">
        <v>454</v>
      </c>
      <c r="C420" s="24" t="s">
        <v>449</v>
      </c>
      <c r="D420" s="85" t="s">
        <v>495</v>
      </c>
      <c r="E420" s="34">
        <f>VLOOKUP($A420,'CAF BLS Adjustment'!$B:$H,7,FALSE)</f>
        <v>474475</v>
      </c>
      <c r="F420" s="5">
        <f>SUMIFS('HCLS Adjustment'!$F:$F,'HCLS Adjustment'!$B:$B,Main!$A420)</f>
        <v>384852</v>
      </c>
      <c r="G420" s="29">
        <f>VLOOKUP(A420,'SVS Adjustment'!$B$3:$E$451,4,FALSE)</f>
        <v>0</v>
      </c>
      <c r="H420" s="29">
        <f t="shared" si="82"/>
        <v>859327</v>
      </c>
      <c r="I420" s="87">
        <f>'Demand Calcs'!$B$11</f>
        <v>0.85719967561141985</v>
      </c>
      <c r="J420" s="29">
        <f t="shared" si="83"/>
        <v>736614.82564413454</v>
      </c>
      <c r="K420" s="68">
        <f>IFERROR(VLOOKUP($A420,'NECA 5 year Projections'!$A:$C,3,FALSE),0)</f>
        <v>435783.13270998799</v>
      </c>
      <c r="L420" s="68">
        <f t="shared" si="84"/>
        <v>435783.13270998799</v>
      </c>
      <c r="M420" s="29">
        <f t="shared" si="85"/>
        <v>736614.82564413454</v>
      </c>
      <c r="N420" s="29">
        <f>VLOOKUP($A420,'CAF BLS Adjustment'!$B418:$I1055,8,FALSE)</f>
        <v>12432</v>
      </c>
      <c r="O420" s="34">
        <f t="shared" si="81"/>
        <v>10656.706367201172</v>
      </c>
      <c r="P420" s="60">
        <f t="shared" si="86"/>
        <v>747271.53201133572</v>
      </c>
      <c r="Q420" s="60">
        <f t="shared" si="87"/>
        <v>406719.81608572835</v>
      </c>
      <c r="R420" s="60">
        <f t="shared" si="88"/>
        <v>329895.00955840613</v>
      </c>
      <c r="S420" s="60">
        <f t="shared" si="89"/>
        <v>0</v>
      </c>
    </row>
    <row r="421" spans="1:19" ht="14.45" customHeight="1">
      <c r="A421" s="48">
        <v>532373</v>
      </c>
      <c r="B421" s="47" t="s">
        <v>455</v>
      </c>
      <c r="C421" s="24" t="s">
        <v>449</v>
      </c>
      <c r="D421" s="85" t="s">
        <v>495</v>
      </c>
      <c r="E421" s="34">
        <f>VLOOKUP($A421,'CAF BLS Adjustment'!$B:$H,7,FALSE)</f>
        <v>693018</v>
      </c>
      <c r="F421" s="5">
        <f>SUMIFS('HCLS Adjustment'!$F:$F,'HCLS Adjustment'!$B:$B,Main!$A421)</f>
        <v>202692</v>
      </c>
      <c r="G421" s="29">
        <f>VLOOKUP(A421,'SVS Adjustment'!$B$3:$E$451,4,FALSE)</f>
        <v>0</v>
      </c>
      <c r="H421" s="29">
        <f t="shared" si="82"/>
        <v>895710</v>
      </c>
      <c r="I421" s="87">
        <f>'Demand Calcs'!$B$11</f>
        <v>0.85719967561141985</v>
      </c>
      <c r="J421" s="29">
        <f t="shared" si="83"/>
        <v>767802.32144190487</v>
      </c>
      <c r="K421" s="68">
        <f>IFERROR(VLOOKUP($A421,'NECA 5 year Projections'!$A:$C,3,FALSE),0)</f>
        <v>562598.03895554401</v>
      </c>
      <c r="L421" s="68">
        <f t="shared" si="84"/>
        <v>562598.03895554401</v>
      </c>
      <c r="M421" s="29">
        <f t="shared" si="85"/>
        <v>767802.32144190487</v>
      </c>
      <c r="N421" s="29">
        <f>VLOOKUP($A421,'CAF BLS Adjustment'!$B419:$I1056,8,FALSE)</f>
        <v>38592</v>
      </c>
      <c r="O421" s="34">
        <f t="shared" si="81"/>
        <v>33081.049881195911</v>
      </c>
      <c r="P421" s="60">
        <f t="shared" si="86"/>
        <v>800883.37132310076</v>
      </c>
      <c r="Q421" s="60">
        <f t="shared" si="87"/>
        <v>594054.80479287496</v>
      </c>
      <c r="R421" s="60">
        <f t="shared" si="88"/>
        <v>173747.51664902992</v>
      </c>
      <c r="S421" s="60">
        <f t="shared" si="89"/>
        <v>0</v>
      </c>
    </row>
    <row r="422" spans="1:19" ht="14.45" customHeight="1">
      <c r="A422" s="48">
        <v>532383</v>
      </c>
      <c r="B422" s="47" t="s">
        <v>456</v>
      </c>
      <c r="C422" s="24" t="s">
        <v>449</v>
      </c>
      <c r="D422" s="85" t="s">
        <v>495</v>
      </c>
      <c r="E422" s="34">
        <f>VLOOKUP($A422,'CAF BLS Adjustment'!$B:$H,7,FALSE)</f>
        <v>8509700</v>
      </c>
      <c r="F422" s="5">
        <f>SUMIFS('HCLS Adjustment'!$F:$F,'HCLS Adjustment'!$B:$B,Main!$A422)</f>
        <v>167592</v>
      </c>
      <c r="G422" s="29">
        <f>VLOOKUP(A422,'SVS Adjustment'!$B$3:$E$451,4,FALSE)</f>
        <v>0</v>
      </c>
      <c r="H422" s="29">
        <f t="shared" si="82"/>
        <v>8677292</v>
      </c>
      <c r="I422" s="87">
        <f>'Demand Calcs'!$B$11</f>
        <v>0.85719967561141985</v>
      </c>
      <c r="J422" s="29">
        <f t="shared" si="83"/>
        <v>7438171.8875855682</v>
      </c>
      <c r="K422" s="68">
        <f>IFERROR(VLOOKUP($A422,'NECA 5 year Projections'!$A:$C,3,FALSE),0)</f>
        <v>4827286.13845562</v>
      </c>
      <c r="L422" s="68">
        <f t="shared" si="84"/>
        <v>4827286.13845562</v>
      </c>
      <c r="M422" s="29">
        <f t="shared" si="85"/>
        <v>7438171.8875855682</v>
      </c>
      <c r="N422" s="29">
        <f>VLOOKUP($A422,'CAF BLS Adjustment'!$B421:$I1058,8,FALSE)</f>
        <v>2146584</v>
      </c>
      <c r="O422" s="34">
        <f t="shared" si="81"/>
        <v>1840051.1084726641</v>
      </c>
      <c r="P422" s="60">
        <f t="shared" si="86"/>
        <v>9278222.9960582331</v>
      </c>
      <c r="Q422" s="60">
        <f t="shared" si="87"/>
        <v>7294512.0795504991</v>
      </c>
      <c r="R422" s="60">
        <f t="shared" si="88"/>
        <v>143659.80803506906</v>
      </c>
      <c r="S422" s="60">
        <f t="shared" si="89"/>
        <v>0</v>
      </c>
    </row>
    <row r="423" spans="1:19" ht="14.45" customHeight="1">
      <c r="A423" s="48">
        <v>532384</v>
      </c>
      <c r="B423" s="47" t="s">
        <v>457</v>
      </c>
      <c r="C423" s="24" t="s">
        <v>449</v>
      </c>
      <c r="D423" s="85" t="s">
        <v>495</v>
      </c>
      <c r="E423" s="34">
        <f>VLOOKUP($A423,'CAF BLS Adjustment'!$B:$H,7,FALSE)</f>
        <v>674941</v>
      </c>
      <c r="F423" s="5">
        <f>SUMIFS('HCLS Adjustment'!$F:$F,'HCLS Adjustment'!$B:$B,Main!$A423)</f>
        <v>171072</v>
      </c>
      <c r="G423" s="29">
        <f>VLOOKUP(A423,'SVS Adjustment'!$B$3:$E$451,4,FALSE)</f>
        <v>0</v>
      </c>
      <c r="H423" s="29">
        <f t="shared" si="82"/>
        <v>846013</v>
      </c>
      <c r="I423" s="87">
        <f>'Demand Calcs'!$B$11</f>
        <v>0.85719967561141985</v>
      </c>
      <c r="J423" s="29">
        <f t="shared" si="83"/>
        <v>725202.0691630441</v>
      </c>
      <c r="K423" s="68">
        <f>IFERROR(VLOOKUP($A423,'NECA 5 year Projections'!$A:$C,3,FALSE),0)</f>
        <v>427346.93507134798</v>
      </c>
      <c r="L423" s="68">
        <f t="shared" si="84"/>
        <v>427346.93507134798</v>
      </c>
      <c r="M423" s="29">
        <f t="shared" si="85"/>
        <v>725202.0691630441</v>
      </c>
      <c r="N423" s="29">
        <f>VLOOKUP($A423,'CAF BLS Adjustment'!$B421:$I1059,8,FALSE)</f>
        <v>-7632</v>
      </c>
      <c r="O423" s="34">
        <f t="shared" si="81"/>
        <v>-7632</v>
      </c>
      <c r="P423" s="60">
        <f t="shared" si="86"/>
        <v>717570.0691630441</v>
      </c>
      <c r="Q423" s="60">
        <f t="shared" si="87"/>
        <v>578559.20625684725</v>
      </c>
      <c r="R423" s="60">
        <f t="shared" si="88"/>
        <v>146642.86290619679</v>
      </c>
      <c r="S423" s="60">
        <f t="shared" si="89"/>
        <v>0</v>
      </c>
    </row>
    <row r="424" spans="1:19" ht="14.45" customHeight="1">
      <c r="A424" s="48">
        <v>532386</v>
      </c>
      <c r="B424" s="47" t="s">
        <v>458</v>
      </c>
      <c r="C424" s="24" t="s">
        <v>449</v>
      </c>
      <c r="D424" s="85" t="s">
        <v>495</v>
      </c>
      <c r="E424" s="34">
        <f>VLOOKUP($A424,'CAF BLS Adjustment'!$B:$H,7,FALSE)</f>
        <v>660979</v>
      </c>
      <c r="F424" s="5">
        <f>SUMIFS('HCLS Adjustment'!$F:$F,'HCLS Adjustment'!$B:$B,Main!$A424)</f>
        <v>34188</v>
      </c>
      <c r="G424" s="29">
        <f>VLOOKUP(A424,'SVS Adjustment'!$B$3:$E$451,4,FALSE)</f>
        <v>0</v>
      </c>
      <c r="H424" s="29">
        <f t="shared" si="82"/>
        <v>695167</v>
      </c>
      <c r="I424" s="87">
        <f>'Demand Calcs'!$B$11</f>
        <v>0.85719967561141985</v>
      </c>
      <c r="J424" s="29">
        <f t="shared" si="83"/>
        <v>595896.92689576396</v>
      </c>
      <c r="K424" s="68">
        <f>IFERROR(VLOOKUP($A424,'NECA 5 year Projections'!$A:$C,3,FALSE),0)</f>
        <v>342734.81208077498</v>
      </c>
      <c r="L424" s="68">
        <f t="shared" si="84"/>
        <v>342734.81208077498</v>
      </c>
      <c r="M424" s="29">
        <f t="shared" si="85"/>
        <v>595896.92689576396</v>
      </c>
      <c r="N424" s="29">
        <f>VLOOKUP($A424,'CAF BLS Adjustment'!$B422:$I1060,8,FALSE)</f>
        <v>3966</v>
      </c>
      <c r="O424" s="34">
        <f t="shared" si="81"/>
        <v>3399.6539134748909</v>
      </c>
      <c r="P424" s="60">
        <f t="shared" si="86"/>
        <v>599296.58080923883</v>
      </c>
      <c r="Q424" s="60">
        <f t="shared" si="87"/>
        <v>566590.98438596074</v>
      </c>
      <c r="R424" s="60">
        <f t="shared" si="88"/>
        <v>29305.942509803226</v>
      </c>
      <c r="S424" s="60">
        <f t="shared" si="89"/>
        <v>0</v>
      </c>
    </row>
    <row r="425" spans="1:19" ht="14.45" customHeight="1">
      <c r="A425" s="48">
        <v>532387</v>
      </c>
      <c r="B425" s="47" t="s">
        <v>459</v>
      </c>
      <c r="C425" s="24" t="s">
        <v>449</v>
      </c>
      <c r="D425" s="85" t="s">
        <v>495</v>
      </c>
      <c r="E425" s="34">
        <f>VLOOKUP($A425,'CAF BLS Adjustment'!$B:$H,7,FALSE)</f>
        <v>334717</v>
      </c>
      <c r="F425" s="5">
        <f>SUMIFS('HCLS Adjustment'!$F:$F,'HCLS Adjustment'!$B:$B,Main!$A425)</f>
        <v>0</v>
      </c>
      <c r="G425" s="29">
        <f>VLOOKUP(A425,'SVS Adjustment'!$B$3:$E$451,4,FALSE)</f>
        <v>0</v>
      </c>
      <c r="H425" s="29">
        <f t="shared" si="82"/>
        <v>334717</v>
      </c>
      <c r="I425" s="87">
        <f>'Demand Calcs'!$B$11</f>
        <v>0.85719967561141985</v>
      </c>
      <c r="J425" s="29">
        <f t="shared" si="83"/>
        <v>286919.30382162763</v>
      </c>
      <c r="K425" s="68">
        <f>IFERROR(VLOOKUP($A425,'NECA 5 year Projections'!$A:$C,3,FALSE),0)</f>
        <v>348120.94765082002</v>
      </c>
      <c r="L425" s="68">
        <f t="shared" si="84"/>
        <v>334717</v>
      </c>
      <c r="M425" s="29">
        <f t="shared" si="85"/>
        <v>334717</v>
      </c>
      <c r="N425" s="29">
        <f>VLOOKUP($A425,'CAF BLS Adjustment'!$B423:$I1061,8,FALSE)</f>
        <v>91956</v>
      </c>
      <c r="O425" s="34">
        <f t="shared" si="81"/>
        <v>78824.653370523723</v>
      </c>
      <c r="P425" s="60">
        <f t="shared" si="86"/>
        <v>413541.65337052371</v>
      </c>
      <c r="Q425" s="60">
        <f t="shared" si="87"/>
        <v>334717</v>
      </c>
      <c r="R425" s="60">
        <f t="shared" si="88"/>
        <v>0</v>
      </c>
      <c r="S425" s="60">
        <f t="shared" si="89"/>
        <v>0</v>
      </c>
    </row>
    <row r="426" spans="1:19" ht="14.45" customHeight="1">
      <c r="A426" s="48">
        <v>532390</v>
      </c>
      <c r="B426" s="47" t="s">
        <v>460</v>
      </c>
      <c r="C426" s="24" t="s">
        <v>449</v>
      </c>
      <c r="D426" s="85" t="s">
        <v>495</v>
      </c>
      <c r="E426" s="34">
        <f>VLOOKUP($A426,'CAF BLS Adjustment'!$B:$H,7,FALSE)</f>
        <v>549204</v>
      </c>
      <c r="F426" s="5">
        <f>SUMIFS('HCLS Adjustment'!$F:$F,'HCLS Adjustment'!$B:$B,Main!$A426)</f>
        <v>603108</v>
      </c>
      <c r="G426" s="29">
        <f>VLOOKUP(A426,'SVS Adjustment'!$B$3:$E$451,4,FALSE)</f>
        <v>0</v>
      </c>
      <c r="H426" s="29">
        <f t="shared" si="82"/>
        <v>1152312</v>
      </c>
      <c r="I426" s="87">
        <f>'Demand Calcs'!$B$11</f>
        <v>0.85719967561141985</v>
      </c>
      <c r="J426" s="29">
        <f t="shared" si="83"/>
        <v>987761.47260314645</v>
      </c>
      <c r="K426" s="68">
        <f>IFERROR(VLOOKUP($A426,'NECA 5 year Projections'!$A:$C,3,FALSE),0)</f>
        <v>608939.60393088101</v>
      </c>
      <c r="L426" s="68">
        <f t="shared" si="84"/>
        <v>608939.60393088101</v>
      </c>
      <c r="M426" s="29">
        <f t="shared" si="85"/>
        <v>987761.47260314645</v>
      </c>
      <c r="N426" s="29">
        <f>VLOOKUP($A426,'CAF BLS Adjustment'!$B425:$I1064,8,FALSE)</f>
        <v>-4542</v>
      </c>
      <c r="O426" s="34">
        <f t="shared" si="81"/>
        <v>-4542</v>
      </c>
      <c r="P426" s="60">
        <f t="shared" si="86"/>
        <v>983219.47260314645</v>
      </c>
      <c r="Q426" s="60">
        <f t="shared" si="87"/>
        <v>470777.49064449425</v>
      </c>
      <c r="R426" s="60">
        <f t="shared" si="88"/>
        <v>516983.98195865226</v>
      </c>
      <c r="S426" s="60">
        <f t="shared" si="89"/>
        <v>0</v>
      </c>
    </row>
    <row r="427" spans="1:19" ht="14.45" customHeight="1">
      <c r="A427" s="48">
        <v>532391</v>
      </c>
      <c r="B427" s="47" t="s">
        <v>461</v>
      </c>
      <c r="C427" s="24" t="s">
        <v>449</v>
      </c>
      <c r="D427" s="85" t="s">
        <v>495</v>
      </c>
      <c r="E427" s="34">
        <f>VLOOKUP($A427,'CAF BLS Adjustment'!$B:$H,7,FALSE)</f>
        <v>1051064</v>
      </c>
      <c r="F427" s="5">
        <f>SUMIFS('HCLS Adjustment'!$F:$F,'HCLS Adjustment'!$B:$B,Main!$A427)</f>
        <v>489444</v>
      </c>
      <c r="G427" s="29">
        <f>VLOOKUP(A427,'SVS Adjustment'!$B$3:$E$451,4,FALSE)</f>
        <v>0</v>
      </c>
      <c r="H427" s="29">
        <f t="shared" si="82"/>
        <v>1540508</v>
      </c>
      <c r="I427" s="87">
        <f>'Demand Calcs'!$B$11</f>
        <v>0.85719967561141985</v>
      </c>
      <c r="J427" s="29">
        <f t="shared" si="83"/>
        <v>1320522.9578767971</v>
      </c>
      <c r="K427" s="68">
        <f>IFERROR(VLOOKUP($A427,'NECA 5 year Projections'!$A:$C,3,FALSE),0)</f>
        <v>801944.25053423003</v>
      </c>
      <c r="L427" s="68">
        <f t="shared" si="84"/>
        <v>801944.25053423003</v>
      </c>
      <c r="M427" s="29">
        <f t="shared" si="85"/>
        <v>1320522.9578767971</v>
      </c>
      <c r="N427" s="29">
        <f>VLOOKUP($A427,'CAF BLS Adjustment'!$B425:$I1065,8,FALSE)</f>
        <v>94026</v>
      </c>
      <c r="O427" s="34">
        <f t="shared" si="81"/>
        <v>80599.056699039356</v>
      </c>
      <c r="P427" s="60">
        <f t="shared" si="86"/>
        <v>1401122.0145758365</v>
      </c>
      <c r="Q427" s="60">
        <f t="shared" si="87"/>
        <v>900971.7198468413</v>
      </c>
      <c r="R427" s="60">
        <f t="shared" si="88"/>
        <v>419551.23802995571</v>
      </c>
      <c r="S427" s="60">
        <f t="shared" si="89"/>
        <v>0</v>
      </c>
    </row>
    <row r="428" spans="1:19" ht="14.45" customHeight="1">
      <c r="A428" s="48">
        <v>532397</v>
      </c>
      <c r="B428" s="47" t="s">
        <v>462</v>
      </c>
      <c r="C428" s="24" t="s">
        <v>449</v>
      </c>
      <c r="D428" s="85" t="s">
        <v>495</v>
      </c>
      <c r="E428" s="34">
        <f>VLOOKUP($A428,'CAF BLS Adjustment'!$B:$H,7,FALSE)</f>
        <v>2050965</v>
      </c>
      <c r="F428" s="5">
        <f>SUMIFS('HCLS Adjustment'!$F:$F,'HCLS Adjustment'!$B:$B,Main!$A428)</f>
        <v>67596</v>
      </c>
      <c r="G428" s="29">
        <f>VLOOKUP(A428,'SVS Adjustment'!$B$3:$E$451,4,FALSE)</f>
        <v>0</v>
      </c>
      <c r="H428" s="29">
        <f t="shared" si="82"/>
        <v>2118561</v>
      </c>
      <c r="I428" s="87">
        <f>'Demand Calcs'!$B$11</f>
        <v>0.85719967561141985</v>
      </c>
      <c r="J428" s="29">
        <f t="shared" si="83"/>
        <v>1816029.8019630052</v>
      </c>
      <c r="K428" s="68">
        <f>IFERROR(VLOOKUP($A428,'NECA 5 year Projections'!$A:$C,3,FALSE),0)</f>
        <v>2926371.9175853902</v>
      </c>
      <c r="L428" s="68">
        <f t="shared" si="84"/>
        <v>2118561</v>
      </c>
      <c r="M428" s="29">
        <f t="shared" si="85"/>
        <v>2118561</v>
      </c>
      <c r="N428" s="29">
        <f>VLOOKUP($A428,'CAF BLS Adjustment'!$B427:$I1068,8,FALSE)</f>
        <v>-108804</v>
      </c>
      <c r="O428" s="34">
        <f t="shared" si="81"/>
        <v>-108804</v>
      </c>
      <c r="P428" s="60">
        <f t="shared" si="86"/>
        <v>2009757</v>
      </c>
      <c r="Q428" s="60">
        <f t="shared" si="87"/>
        <v>2050965</v>
      </c>
      <c r="R428" s="60">
        <f t="shared" si="88"/>
        <v>67596</v>
      </c>
      <c r="S428" s="60">
        <f t="shared" si="89"/>
        <v>0</v>
      </c>
    </row>
    <row r="429" spans="1:19" ht="14.45" customHeight="1">
      <c r="A429" s="48">
        <v>532399</v>
      </c>
      <c r="B429" s="47" t="s">
        <v>463</v>
      </c>
      <c r="C429" s="24" t="s">
        <v>449</v>
      </c>
      <c r="D429" s="85" t="s">
        <v>495</v>
      </c>
      <c r="E429" s="34">
        <f>VLOOKUP($A429,'CAF BLS Adjustment'!$B:$H,7,FALSE)</f>
        <v>3275865</v>
      </c>
      <c r="F429" s="5">
        <f>SUMIFS('HCLS Adjustment'!$F:$F,'HCLS Adjustment'!$B:$B,Main!$A429)</f>
        <v>725040</v>
      </c>
      <c r="G429" s="29">
        <f>VLOOKUP(A429,'SVS Adjustment'!$B$3:$E$451,4,FALSE)</f>
        <v>0</v>
      </c>
      <c r="H429" s="29">
        <f t="shared" si="82"/>
        <v>4000905</v>
      </c>
      <c r="I429" s="87">
        <f>'Demand Calcs'!$B$11</f>
        <v>0.85719967561141985</v>
      </c>
      <c r="J429" s="29">
        <f t="shared" si="83"/>
        <v>3429574.4681521077</v>
      </c>
      <c r="K429" s="68">
        <f>IFERROR(VLOOKUP($A429,'NECA 5 year Projections'!$A:$C,3,FALSE),0)</f>
        <v>2093160.20587024</v>
      </c>
      <c r="L429" s="68">
        <f t="shared" si="84"/>
        <v>2093160.20587024</v>
      </c>
      <c r="M429" s="29">
        <f t="shared" si="85"/>
        <v>3429574.4681521077</v>
      </c>
      <c r="N429" s="29">
        <f>VLOOKUP($A429,'CAF BLS Adjustment'!$B427:$I1069,8,FALSE)</f>
        <v>52422</v>
      </c>
      <c r="O429" s="34">
        <f t="shared" si="81"/>
        <v>44936.121394901849</v>
      </c>
      <c r="P429" s="60">
        <f t="shared" si="86"/>
        <v>3474510.5895470097</v>
      </c>
      <c r="Q429" s="60">
        <f t="shared" si="87"/>
        <v>2808070.4153468036</v>
      </c>
      <c r="R429" s="60">
        <f t="shared" si="88"/>
        <v>621504.05280530383</v>
      </c>
      <c r="S429" s="60">
        <f t="shared" si="89"/>
        <v>0</v>
      </c>
    </row>
    <row r="430" spans="1:19" ht="14.45" customHeight="1">
      <c r="A430" s="48">
        <v>542301</v>
      </c>
      <c r="B430" s="47" t="s">
        <v>465</v>
      </c>
      <c r="C430" s="24" t="s">
        <v>464</v>
      </c>
      <c r="D430" s="85" t="s">
        <v>495</v>
      </c>
      <c r="E430" s="34">
        <f>VLOOKUP($A430,'CAF BLS Adjustment'!$B:$H,7,FALSE)</f>
        <v>1418954</v>
      </c>
      <c r="F430" s="5">
        <f>SUMIFS('HCLS Adjustment'!$F:$F,'HCLS Adjustment'!$B:$B,Main!$A430)</f>
        <v>1215504</v>
      </c>
      <c r="G430" s="29">
        <f>VLOOKUP(A430,'SVS Adjustment'!$B$3:$E$451,4,FALSE)</f>
        <v>0</v>
      </c>
      <c r="H430" s="29">
        <f t="shared" ref="H430:H439" si="90">SUM(E430:G430)</f>
        <v>2634458</v>
      </c>
      <c r="I430" s="87">
        <f>'Demand Calcs'!$B$11</f>
        <v>0.85719967561141985</v>
      </c>
      <c r="J430" s="29">
        <f t="shared" ref="J430:J439" si="91">I430*H430</f>
        <v>2258256.5430119098</v>
      </c>
      <c r="K430" s="68">
        <f>IFERROR(VLOOKUP($A430,'NECA 5 year Projections'!$A:$C,3,FALSE),0)</f>
        <v>1948971.3574689601</v>
      </c>
      <c r="L430" s="68">
        <f t="shared" ref="L430:L439" si="92">MIN(H430,K430)</f>
        <v>1948971.3574689601</v>
      </c>
      <c r="M430" s="29">
        <f t="shared" ref="M430:M439" si="93">MAX(J430,L430)</f>
        <v>2258256.5430119098</v>
      </c>
      <c r="N430" s="29">
        <f>VLOOKUP($A430,'CAF BLS Adjustment'!$B429:$I1071,8,FALSE)</f>
        <v>8562</v>
      </c>
      <c r="O430" s="34">
        <f t="shared" ref="O430:O439" si="94">IF(N430&lt;0,N430,N430*I430)</f>
        <v>7339.3436225849764</v>
      </c>
      <c r="P430" s="60">
        <f t="shared" ref="P430:P439" si="95">O430+M430</f>
        <v>2265595.8866344946</v>
      </c>
      <c r="Q430" s="60">
        <f t="shared" ref="Q430:Q439" si="96">IFERROR((E430/H430)*$M430,0)</f>
        <v>1216326.9085075266</v>
      </c>
      <c r="R430" s="60">
        <f t="shared" ref="R430:R439" si="97">IFERROR((F430/$H430)*$M430,0)</f>
        <v>1041929.6345043832</v>
      </c>
      <c r="S430" s="60">
        <f t="shared" ref="S430:S439" si="98">IFERROR((G430/$H430)*$M430,0)</f>
        <v>0</v>
      </c>
    </row>
    <row r="431" spans="1:19" ht="14.45" customHeight="1">
      <c r="A431" s="48">
        <v>542318</v>
      </c>
      <c r="B431" s="47" t="s">
        <v>466</v>
      </c>
      <c r="C431" s="24" t="s">
        <v>464</v>
      </c>
      <c r="D431" s="85" t="s">
        <v>495</v>
      </c>
      <c r="E431" s="34">
        <f>VLOOKUP($A431,'CAF BLS Adjustment'!$B:$H,7,FALSE)</f>
        <v>1731449</v>
      </c>
      <c r="F431" s="5">
        <f>SUMIFS('HCLS Adjustment'!$F:$F,'HCLS Adjustment'!$B:$B,Main!$A431)</f>
        <v>1103604</v>
      </c>
      <c r="G431" s="29">
        <f>VLOOKUP(A431,'SVS Adjustment'!$B$3:$E$451,4,FALSE)</f>
        <v>0</v>
      </c>
      <c r="H431" s="29">
        <f t="shared" si="90"/>
        <v>2835053</v>
      </c>
      <c r="I431" s="87">
        <f>'Demand Calcs'!$B$11</f>
        <v>0.85719967561141985</v>
      </c>
      <c r="J431" s="29">
        <f t="shared" si="91"/>
        <v>2430206.5119411829</v>
      </c>
      <c r="K431" s="68">
        <f>IFERROR(VLOOKUP($A431,'NECA 5 year Projections'!$A:$C,3,FALSE),0)</f>
        <v>1657485.6754231099</v>
      </c>
      <c r="L431" s="68">
        <f t="shared" si="92"/>
        <v>1657485.6754231099</v>
      </c>
      <c r="M431" s="29">
        <f t="shared" si="93"/>
        <v>2430206.5119411829</v>
      </c>
      <c r="N431" s="29">
        <f>VLOOKUP($A431,'CAF BLS Adjustment'!$B430:$I1073,8,FALSE)</f>
        <v>501612</v>
      </c>
      <c r="O431" s="34">
        <f t="shared" si="94"/>
        <v>429981.64368279552</v>
      </c>
      <c r="P431" s="60">
        <f t="shared" si="95"/>
        <v>2860188.1556239785</v>
      </c>
      <c r="Q431" s="60">
        <f t="shared" si="96"/>
        <v>1484197.5211377174</v>
      </c>
      <c r="R431" s="60">
        <f t="shared" si="97"/>
        <v>946008.99080346536</v>
      </c>
      <c r="S431" s="60">
        <f t="shared" si="98"/>
        <v>0</v>
      </c>
    </row>
    <row r="432" spans="1:19" ht="14.45" customHeight="1">
      <c r="A432" s="48">
        <v>542324</v>
      </c>
      <c r="B432" s="47" t="s">
        <v>467</v>
      </c>
      <c r="C432" s="24" t="s">
        <v>464</v>
      </c>
      <c r="D432" s="85" t="s">
        <v>495</v>
      </c>
      <c r="E432" s="34">
        <f>VLOOKUP($A432,'CAF BLS Adjustment'!$B:$H,7,FALSE)</f>
        <v>2757456</v>
      </c>
      <c r="F432" s="5">
        <f>SUMIFS('HCLS Adjustment'!$F:$F,'HCLS Adjustment'!$B:$B,Main!$A432)</f>
        <v>2000124</v>
      </c>
      <c r="G432" s="29">
        <f>VLOOKUP(A432,'SVS Adjustment'!$B$3:$E$451,4,FALSE)</f>
        <v>0</v>
      </c>
      <c r="H432" s="29">
        <f t="shared" si="90"/>
        <v>4757580</v>
      </c>
      <c r="I432" s="87">
        <f>'Demand Calcs'!$B$11</f>
        <v>0.85719967561141985</v>
      </c>
      <c r="J432" s="29">
        <f t="shared" si="91"/>
        <v>4078196.0326953786</v>
      </c>
      <c r="K432" s="68">
        <f>IFERROR(VLOOKUP($A432,'NECA 5 year Projections'!$A:$C,3,FALSE),0)</f>
        <v>2688458.06352705</v>
      </c>
      <c r="L432" s="68">
        <f t="shared" si="92"/>
        <v>2688458.06352705</v>
      </c>
      <c r="M432" s="29">
        <f t="shared" si="93"/>
        <v>4078196.0326953786</v>
      </c>
      <c r="N432" s="29">
        <f>VLOOKUP($A432,'CAF BLS Adjustment'!$B430:$I1074,8,FALSE)</f>
        <v>130956</v>
      </c>
      <c r="O432" s="34">
        <f t="shared" si="94"/>
        <v>112255.4407193691</v>
      </c>
      <c r="P432" s="60">
        <f t="shared" si="95"/>
        <v>4190451.473414748</v>
      </c>
      <c r="Q432" s="60">
        <f t="shared" si="96"/>
        <v>2363690.3887127633</v>
      </c>
      <c r="R432" s="60">
        <f t="shared" si="97"/>
        <v>1714505.6439826156</v>
      </c>
      <c r="S432" s="60">
        <f t="shared" si="98"/>
        <v>0</v>
      </c>
    </row>
    <row r="433" spans="1:19" ht="14.45" customHeight="1">
      <c r="A433" s="48">
        <v>542332</v>
      </c>
      <c r="B433" s="47" t="s">
        <v>468</v>
      </c>
      <c r="C433" s="24" t="s">
        <v>464</v>
      </c>
      <c r="D433" s="85" t="s">
        <v>495</v>
      </c>
      <c r="E433" s="34">
        <f>VLOOKUP($A433,'CAF BLS Adjustment'!$B:$H,7,FALSE)</f>
        <v>3356217</v>
      </c>
      <c r="F433" s="5">
        <f>SUMIFS('HCLS Adjustment'!$F:$F,'HCLS Adjustment'!$B:$B,Main!$A433)</f>
        <v>3079200</v>
      </c>
      <c r="G433" s="29">
        <f>VLOOKUP(A433,'SVS Adjustment'!$B$3:$E$451,4,FALSE)</f>
        <v>0</v>
      </c>
      <c r="H433" s="29">
        <f t="shared" si="90"/>
        <v>6435417</v>
      </c>
      <c r="I433" s="87">
        <f>'Demand Calcs'!$B$11</f>
        <v>0.85719967561141985</v>
      </c>
      <c r="J433" s="29">
        <f t="shared" si="91"/>
        <v>5516437.3648242168</v>
      </c>
      <c r="K433" s="68">
        <f>IFERROR(VLOOKUP($A433,'NECA 5 year Projections'!$A:$C,3,FALSE),0)</f>
        <v>4657111.7016544398</v>
      </c>
      <c r="L433" s="68">
        <f t="shared" si="92"/>
        <v>4657111.7016544398</v>
      </c>
      <c r="M433" s="29">
        <f t="shared" si="93"/>
        <v>5516437.3648242168</v>
      </c>
      <c r="N433" s="29">
        <f>VLOOKUP($A433,'CAF BLS Adjustment'!$B431:$I1075,8,FALSE)</f>
        <v>115734</v>
      </c>
      <c r="O433" s="34">
        <f t="shared" si="94"/>
        <v>99207.147257212069</v>
      </c>
      <c r="P433" s="60">
        <f t="shared" si="95"/>
        <v>5615644.5120814284</v>
      </c>
      <c r="Q433" s="60">
        <f t="shared" si="96"/>
        <v>2876948.1236815327</v>
      </c>
      <c r="R433" s="60">
        <f t="shared" si="97"/>
        <v>2639489.2411426841</v>
      </c>
      <c r="S433" s="60">
        <f t="shared" si="98"/>
        <v>0</v>
      </c>
    </row>
    <row r="434" spans="1:19" ht="14.45" customHeight="1">
      <c r="A434" s="48">
        <v>542338</v>
      </c>
      <c r="B434" s="47" t="s">
        <v>469</v>
      </c>
      <c r="C434" s="24" t="s">
        <v>464</v>
      </c>
      <c r="D434" s="85" t="s">
        <v>495</v>
      </c>
      <c r="E434" s="34">
        <f>VLOOKUP($A434,'CAF BLS Adjustment'!$B:$H,7,FALSE)</f>
        <v>6015730</v>
      </c>
      <c r="F434" s="5">
        <f>SUMIFS('HCLS Adjustment'!$F:$F,'HCLS Adjustment'!$B:$B,Main!$A434)</f>
        <v>4199304</v>
      </c>
      <c r="G434" s="29">
        <f>VLOOKUP(A434,'SVS Adjustment'!$B$3:$E$451,4,FALSE)</f>
        <v>0</v>
      </c>
      <c r="H434" s="29">
        <f t="shared" si="90"/>
        <v>10215034</v>
      </c>
      <c r="I434" s="87">
        <f>'Demand Calcs'!$B$11</f>
        <v>0.85719967561141985</v>
      </c>
      <c r="J434" s="29">
        <f t="shared" si="91"/>
        <v>8756323.8311596252</v>
      </c>
      <c r="K434" s="68">
        <f>IFERROR(VLOOKUP($A434,'NECA 5 year Projections'!$A:$C,3,FALSE),0)</f>
        <v>5396474.4303951096</v>
      </c>
      <c r="L434" s="68">
        <f t="shared" si="92"/>
        <v>5396474.4303951096</v>
      </c>
      <c r="M434" s="29">
        <f t="shared" si="93"/>
        <v>8756323.8311596252</v>
      </c>
      <c r="N434" s="29">
        <f>VLOOKUP($A434,'CAF BLS Adjustment'!$B432:$I1076,8,FALSE)</f>
        <v>-11922</v>
      </c>
      <c r="O434" s="34">
        <f t="shared" si="94"/>
        <v>-11922</v>
      </c>
      <c r="P434" s="60">
        <f t="shared" si="95"/>
        <v>8744401.8311596252</v>
      </c>
      <c r="Q434" s="60">
        <f t="shared" si="96"/>
        <v>5156681.804565887</v>
      </c>
      <c r="R434" s="60">
        <f t="shared" si="97"/>
        <v>3599642.0265937378</v>
      </c>
      <c r="S434" s="60">
        <f t="shared" si="98"/>
        <v>0</v>
      </c>
    </row>
    <row r="435" spans="1:19" ht="14.45" customHeight="1">
      <c r="A435" s="48">
        <v>542339</v>
      </c>
      <c r="B435" s="47" t="s">
        <v>470</v>
      </c>
      <c r="C435" s="24" t="s">
        <v>464</v>
      </c>
      <c r="D435" s="85" t="s">
        <v>495</v>
      </c>
      <c r="E435" s="34">
        <f>VLOOKUP($A435,'CAF BLS Adjustment'!$B:$H,7,FALSE)</f>
        <v>4054828</v>
      </c>
      <c r="F435" s="5">
        <f>SUMIFS('HCLS Adjustment'!$F:$F,'HCLS Adjustment'!$B:$B,Main!$A435)</f>
        <v>4978764</v>
      </c>
      <c r="G435" s="29">
        <f>VLOOKUP(A435,'SVS Adjustment'!$B$3:$E$451,4,FALSE)</f>
        <v>0</v>
      </c>
      <c r="H435" s="29">
        <f t="shared" si="90"/>
        <v>9033592</v>
      </c>
      <c r="I435" s="87">
        <f>'Demand Calcs'!$B$11</f>
        <v>0.85719967561141985</v>
      </c>
      <c r="J435" s="29">
        <f t="shared" si="91"/>
        <v>7743592.1320059178</v>
      </c>
      <c r="K435" s="68">
        <f>IFERROR(VLOOKUP($A435,'NECA 5 year Projections'!$A:$C,3,FALSE),0)</f>
        <v>3954024.78837898</v>
      </c>
      <c r="L435" s="68">
        <f t="shared" si="92"/>
        <v>3954024.78837898</v>
      </c>
      <c r="M435" s="29">
        <f t="shared" si="93"/>
        <v>7743592.1320059178</v>
      </c>
      <c r="N435" s="29">
        <f>VLOOKUP($A435,'CAF BLS Adjustment'!$B433:$I1077,8,FALSE)</f>
        <v>-122112</v>
      </c>
      <c r="O435" s="34">
        <f t="shared" si="94"/>
        <v>-122112</v>
      </c>
      <c r="P435" s="60">
        <f t="shared" si="95"/>
        <v>7621480.1320059178</v>
      </c>
      <c r="Q435" s="60">
        <f t="shared" si="96"/>
        <v>3475797.2462601024</v>
      </c>
      <c r="R435" s="60">
        <f t="shared" si="97"/>
        <v>4267794.885745815</v>
      </c>
      <c r="S435" s="60">
        <f t="shared" si="98"/>
        <v>0</v>
      </c>
    </row>
    <row r="436" spans="1:19" ht="14.45" customHeight="1">
      <c r="A436" s="48">
        <v>542343</v>
      </c>
      <c r="B436" s="47" t="s">
        <v>471</v>
      </c>
      <c r="C436" s="24" t="s">
        <v>464</v>
      </c>
      <c r="D436" s="85" t="s">
        <v>495</v>
      </c>
      <c r="E436" s="34">
        <f>VLOOKUP($A436,'CAF BLS Adjustment'!$B:$H,7,FALSE)</f>
        <v>3356317</v>
      </c>
      <c r="F436" s="5">
        <f>SUMIFS('HCLS Adjustment'!$F:$F,'HCLS Adjustment'!$B:$B,Main!$A436)</f>
        <v>1859088</v>
      </c>
      <c r="G436" s="29">
        <f>VLOOKUP(A436,'SVS Adjustment'!$B$3:$E$451,4,FALSE)</f>
        <v>0</v>
      </c>
      <c r="H436" s="29">
        <f t="shared" si="90"/>
        <v>5215405</v>
      </c>
      <c r="I436" s="87">
        <f>'Demand Calcs'!$B$11</f>
        <v>0.85719967561141985</v>
      </c>
      <c r="J436" s="29">
        <f t="shared" si="91"/>
        <v>4470643.4741821773</v>
      </c>
      <c r="K436" s="68">
        <f>IFERROR(VLOOKUP($A436,'NECA 5 year Projections'!$A:$C,3,FALSE),0)</f>
        <v>3013268.28834537</v>
      </c>
      <c r="L436" s="68">
        <f t="shared" si="92"/>
        <v>3013268.28834537</v>
      </c>
      <c r="M436" s="29">
        <f t="shared" si="93"/>
        <v>4470643.4741821773</v>
      </c>
      <c r="N436" s="29">
        <f>VLOOKUP($A436,'CAF BLS Adjustment'!$B434:$I1078,8,FALSE)</f>
        <v>34596</v>
      </c>
      <c r="O436" s="34">
        <f t="shared" si="94"/>
        <v>29655.679977452681</v>
      </c>
      <c r="P436" s="60">
        <f t="shared" si="95"/>
        <v>4500299.1541596297</v>
      </c>
      <c r="Q436" s="60">
        <f t="shared" si="96"/>
        <v>2877033.843649094</v>
      </c>
      <c r="R436" s="60">
        <f t="shared" si="97"/>
        <v>1593609.6305330836</v>
      </c>
      <c r="S436" s="60">
        <f t="shared" si="98"/>
        <v>0</v>
      </c>
    </row>
    <row r="437" spans="1:19" ht="14.45" customHeight="1">
      <c r="A437" s="48">
        <v>552349</v>
      </c>
      <c r="B437" s="47" t="s">
        <v>473</v>
      </c>
      <c r="C437" s="24" t="s">
        <v>472</v>
      </c>
      <c r="D437" s="85" t="s">
        <v>495</v>
      </c>
      <c r="E437" s="34">
        <f>VLOOKUP($A437,'CAF BLS Adjustment'!$B:$H,7,FALSE)</f>
        <v>4731619</v>
      </c>
      <c r="F437" s="5">
        <f>SUMIFS('HCLS Adjustment'!$F:$F,'HCLS Adjustment'!$B:$B,Main!$A437)</f>
        <v>1409784</v>
      </c>
      <c r="G437" s="29">
        <f>VLOOKUP(A437,'SVS Adjustment'!$B$3:$E$451,4,FALSE)</f>
        <v>0</v>
      </c>
      <c r="H437" s="29">
        <f t="shared" si="90"/>
        <v>6141403</v>
      </c>
      <c r="I437" s="87">
        <f>'Demand Calcs'!$B$11</f>
        <v>0.85719967561141985</v>
      </c>
      <c r="J437" s="29">
        <f t="shared" si="91"/>
        <v>5264408.6593990009</v>
      </c>
      <c r="K437" s="68">
        <f>IFERROR(VLOOKUP($A437,'NECA 5 year Projections'!$A:$C,3,FALSE),0)</f>
        <v>2700622.9435024001</v>
      </c>
      <c r="L437" s="68">
        <f t="shared" si="92"/>
        <v>2700622.9435024001</v>
      </c>
      <c r="M437" s="29">
        <f t="shared" si="93"/>
        <v>5264408.6593990009</v>
      </c>
      <c r="N437" s="29">
        <f>VLOOKUP($A437,'CAF BLS Adjustment'!$B436:$I1080,8,FALSE)</f>
        <v>-109278</v>
      </c>
      <c r="O437" s="34">
        <f t="shared" si="94"/>
        <v>-109278</v>
      </c>
      <c r="P437" s="60">
        <f t="shared" si="95"/>
        <v>5155130.6593990009</v>
      </c>
      <c r="Q437" s="60">
        <f t="shared" si="96"/>
        <v>4055942.2719168314</v>
      </c>
      <c r="R437" s="60">
        <f t="shared" si="97"/>
        <v>1208466.38748217</v>
      </c>
      <c r="S437" s="60">
        <f t="shared" si="98"/>
        <v>0</v>
      </c>
    </row>
    <row r="438" spans="1:19" ht="14.45" customHeight="1">
      <c r="A438" s="48">
        <v>553304</v>
      </c>
      <c r="B438" s="47" t="s">
        <v>474</v>
      </c>
      <c r="C438" s="24" t="s">
        <v>472</v>
      </c>
      <c r="D438" s="85" t="s">
        <v>495</v>
      </c>
      <c r="E438" s="34">
        <f>VLOOKUP($A438,'CAF BLS Adjustment'!$B:$H,7,FALSE)</f>
        <v>480146</v>
      </c>
      <c r="F438" s="5">
        <f>SUMIFS('HCLS Adjustment'!$F:$F,'HCLS Adjustment'!$B:$B,Main!$A438)</f>
        <v>555204</v>
      </c>
      <c r="G438" s="29">
        <f>VLOOKUP(A438,'SVS Adjustment'!$B$3:$E$451,4,FALSE)</f>
        <v>0</v>
      </c>
      <c r="H438" s="29">
        <f t="shared" si="90"/>
        <v>1035350</v>
      </c>
      <c r="I438" s="87">
        <f>'Demand Calcs'!$B$11</f>
        <v>0.85719967561141985</v>
      </c>
      <c r="J438" s="29">
        <f t="shared" si="91"/>
        <v>887501.68414428353</v>
      </c>
      <c r="K438" s="68">
        <f>IFERROR(VLOOKUP($A438,'NECA 5 year Projections'!$A:$C,3,FALSE),0)</f>
        <v>718236.29393816402</v>
      </c>
      <c r="L438" s="68">
        <f t="shared" si="92"/>
        <v>718236.29393816402</v>
      </c>
      <c r="M438" s="29">
        <f t="shared" si="93"/>
        <v>887501.68414428353</v>
      </c>
      <c r="N438" s="29">
        <f>VLOOKUP($A438,'CAF BLS Adjustment'!$B436:$I1081,8,FALSE)</f>
        <v>-27324</v>
      </c>
      <c r="O438" s="34">
        <f t="shared" si="94"/>
        <v>-27324</v>
      </c>
      <c r="P438" s="60">
        <f t="shared" si="95"/>
        <v>860177.68414428353</v>
      </c>
      <c r="Q438" s="60">
        <f t="shared" si="96"/>
        <v>411580.9954461208</v>
      </c>
      <c r="R438" s="60">
        <f t="shared" si="97"/>
        <v>475920.68869816273</v>
      </c>
      <c r="S438" s="60">
        <f t="shared" si="98"/>
        <v>0</v>
      </c>
    </row>
    <row r="439" spans="1:19" ht="14.45" customHeight="1">
      <c r="A439" s="48">
        <v>663800</v>
      </c>
      <c r="B439" s="47" t="s">
        <v>476</v>
      </c>
      <c r="C439" s="24" t="s">
        <v>475</v>
      </c>
      <c r="D439" s="85" t="s">
        <v>495</v>
      </c>
      <c r="E439" s="34">
        <f>VLOOKUP($A439,'CAF BLS Adjustment'!$B:$H,7,FALSE)</f>
        <v>8704639</v>
      </c>
      <c r="F439" s="5">
        <f>SUMIFS('HCLS Adjustment'!$F:$F,'HCLS Adjustment'!$B:$B,Main!$A439)</f>
        <v>0</v>
      </c>
      <c r="G439" s="29">
        <f>VLOOKUP(A439,'SVS Adjustment'!$B$3:$E$451,4,FALSE)</f>
        <v>0</v>
      </c>
      <c r="H439" s="29">
        <f t="shared" si="90"/>
        <v>8704639</v>
      </c>
      <c r="I439" s="87">
        <f>'Demand Calcs'!$B$11</f>
        <v>0.85719967561141985</v>
      </c>
      <c r="J439" s="29">
        <f t="shared" si="91"/>
        <v>7461613.7271145144</v>
      </c>
      <c r="K439" s="68">
        <f>IFERROR(VLOOKUP($A439,'NECA 5 year Projections'!$A:$C,3,FALSE),0)</f>
        <v>7576193.4613188198</v>
      </c>
      <c r="L439" s="68">
        <f t="shared" si="92"/>
        <v>7576193.4613188198</v>
      </c>
      <c r="M439" s="29">
        <f t="shared" si="93"/>
        <v>7576193.4613188198</v>
      </c>
      <c r="N439" s="29">
        <f>VLOOKUP($A439,'CAF BLS Adjustment'!$B437:$I1082,8,FALSE)</f>
        <v>42186</v>
      </c>
      <c r="O439" s="34">
        <f t="shared" si="94"/>
        <v>36161.825515343357</v>
      </c>
      <c r="P439" s="60">
        <f t="shared" si="95"/>
        <v>7612355.2868341636</v>
      </c>
      <c r="Q439" s="60">
        <f t="shared" si="96"/>
        <v>7576193.4613188198</v>
      </c>
      <c r="R439" s="60">
        <f t="shared" si="97"/>
        <v>0</v>
      </c>
      <c r="S439" s="60">
        <f t="shared" si="98"/>
        <v>0</v>
      </c>
    </row>
    <row r="440" spans="1:19" ht="14.45" customHeight="1">
      <c r="A440" s="89"/>
      <c r="B440" s="30"/>
      <c r="E440" s="43"/>
      <c r="F440" s="44"/>
      <c r="G440" s="44"/>
      <c r="H440" s="44"/>
      <c r="I440" s="44"/>
      <c r="J440" s="44"/>
      <c r="N440" s="44"/>
      <c r="O440" s="44"/>
      <c r="P440" s="61"/>
      <c r="Q440" s="61"/>
      <c r="S440" s="34"/>
    </row>
    <row r="441" spans="1:19">
      <c r="C441" s="28" t="s">
        <v>480</v>
      </c>
      <c r="E441" s="44">
        <f>SUM(E4:E439)</f>
        <v>1011644986</v>
      </c>
      <c r="F441" s="44">
        <f>SUM(F4:F439)</f>
        <v>339490344</v>
      </c>
      <c r="G441" s="44">
        <f>SUM(G4:G439)</f>
        <v>579324</v>
      </c>
      <c r="H441" s="44">
        <f>SUM(H4:H439)</f>
        <v>1351714654</v>
      </c>
      <c r="I441" s="44"/>
      <c r="J441" s="44">
        <f t="shared" ref="J441:S441" si="99">SUM(J4:J439)</f>
        <v>1158689362.9280019</v>
      </c>
      <c r="K441" s="44">
        <f t="shared" si="99"/>
        <v>729474338.58707023</v>
      </c>
      <c r="L441" s="44">
        <f t="shared" si="99"/>
        <v>706762430.06139565</v>
      </c>
      <c r="M441" s="74">
        <f t="shared" si="99"/>
        <v>1165758486.4507039</v>
      </c>
      <c r="N441" s="44">
        <f t="shared" si="99"/>
        <v>48449049</v>
      </c>
      <c r="O441" s="44">
        <f t="shared" si="99"/>
        <v>39292435.873621978</v>
      </c>
      <c r="P441" s="34">
        <f t="shared" si="99"/>
        <v>1205050922.324327</v>
      </c>
      <c r="Q441" s="34">
        <f t="shared" si="99"/>
        <v>873760927.82873046</v>
      </c>
      <c r="R441" s="49">
        <f t="shared" si="99"/>
        <v>291500962.27710038</v>
      </c>
      <c r="S441" s="49">
        <f t="shared" si="99"/>
        <v>496596.34487391019</v>
      </c>
    </row>
    <row r="442" spans="1:19">
      <c r="E442" s="44"/>
      <c r="F442" s="44"/>
      <c r="G442" s="44"/>
      <c r="H442" s="44"/>
      <c r="I442" s="44"/>
      <c r="J442" s="44"/>
      <c r="N442" s="44"/>
      <c r="O442" s="44"/>
      <c r="P442" s="43"/>
      <c r="Q442" s="43"/>
      <c r="S442" s="49" t="s">
        <v>557</v>
      </c>
    </row>
    <row r="443" spans="1:19">
      <c r="R443" s="49" t="s">
        <v>557</v>
      </c>
    </row>
    <row r="448" spans="1:19">
      <c r="N448" s="46"/>
      <c r="O448" s="46"/>
    </row>
  </sheetData>
  <mergeCells count="2">
    <mergeCell ref="A1:S1"/>
    <mergeCell ref="Q2:S2"/>
  </mergeCells>
  <pageMargins left="0.7" right="0.7" top="0.75" bottom="0.75" header="0.3" footer="0.3"/>
  <pageSetup scale="3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3"/>
  <sheetViews>
    <sheetView zoomScale="90" zoomScaleNormal="90" workbookViewId="0">
      <pane ySplit="2" topLeftCell="A3" activePane="bottomLeft" state="frozen"/>
      <selection pane="bottomLeft" sqref="A1:I1"/>
    </sheetView>
  </sheetViews>
  <sheetFormatPr defaultColWidth="9.140625" defaultRowHeight="15"/>
  <cols>
    <col min="1" max="1" width="9.140625" style="12"/>
    <col min="2" max="2" width="26" style="12" bestFit="1" customWidth="1"/>
    <col min="3" max="3" width="18" style="12" customWidth="1"/>
    <col min="4" max="4" width="16" style="12" customWidth="1"/>
    <col min="5" max="5" width="18.42578125" style="12" customWidth="1"/>
    <col min="6" max="6" width="17.85546875" style="12" customWidth="1"/>
    <col min="7" max="7" width="13.85546875" style="12" customWidth="1"/>
    <col min="8" max="8" width="19.42578125" style="12" customWidth="1"/>
    <col min="9" max="9" width="17.5703125" style="12" customWidth="1"/>
    <col min="10" max="16384" width="9.140625" style="12"/>
  </cols>
  <sheetData>
    <row r="1" spans="1:9" s="14" customFormat="1" ht="27" customHeight="1">
      <c r="A1" s="99" t="s">
        <v>590</v>
      </c>
      <c r="B1" s="99"/>
      <c r="C1" s="99"/>
      <c r="D1" s="99"/>
      <c r="E1" s="99"/>
      <c r="F1" s="99"/>
      <c r="G1" s="99"/>
      <c r="H1" s="99"/>
      <c r="I1" s="99"/>
    </row>
    <row r="2" spans="1:9" ht="90">
      <c r="A2" s="80" t="s">
        <v>1</v>
      </c>
      <c r="B2" s="80" t="s">
        <v>2</v>
      </c>
      <c r="C2" s="80" t="s">
        <v>571</v>
      </c>
      <c r="D2" s="80" t="s">
        <v>572</v>
      </c>
      <c r="E2" s="81" t="s">
        <v>488</v>
      </c>
      <c r="F2" s="81" t="s">
        <v>489</v>
      </c>
      <c r="G2" s="82" t="s">
        <v>483</v>
      </c>
      <c r="H2" s="81" t="s">
        <v>487</v>
      </c>
      <c r="I2" s="83" t="s">
        <v>490</v>
      </c>
    </row>
    <row r="3" spans="1:9">
      <c r="A3" s="62">
        <v>100002</v>
      </c>
      <c r="B3" s="15" t="s">
        <v>4</v>
      </c>
      <c r="C3" s="1">
        <f>VLOOKUP(A3,Main!_xlnm.Print_Area,17,FALSE)+VLOOKUP(A3,Main!_xlnm.Print_Area,15,FALSE)</f>
        <v>704377.26024374028</v>
      </c>
      <c r="D3" s="1">
        <f>VLOOKUP(A3,Main!_xlnm.Print_Area,14,FALSE)</f>
        <v>58458</v>
      </c>
      <c r="E3" s="55">
        <f>VLOOKUP(A3,'CAF BLS Adjustment'!B3:J440,5)</f>
        <v>507156</v>
      </c>
      <c r="F3" s="55">
        <f>VLOOKUP(A3,'CAF BLS Adjustment'!$B$3:$J$440,6)</f>
        <v>256105</v>
      </c>
      <c r="G3" s="1">
        <f>MIN(D3,C3)</f>
        <v>58458</v>
      </c>
      <c r="H3" s="1">
        <f>MAX(MIN(C3-G3,E3),0)</f>
        <v>507156</v>
      </c>
      <c r="I3" s="1">
        <f>MIN(MAX(C3-G3-H3,0),F3)</f>
        <v>138763.26024374028</v>
      </c>
    </row>
    <row r="4" spans="1:9">
      <c r="A4" s="62">
        <v>100019</v>
      </c>
      <c r="B4" s="15" t="s">
        <v>5</v>
      </c>
      <c r="C4" s="1">
        <f>VLOOKUP(A4,Main!_xlnm.Print_Area,17,FALSE)+VLOOKUP(A4,Main!_xlnm.Print_Area,15,FALSE)</f>
        <v>1500937.7736027327</v>
      </c>
      <c r="D4" s="1">
        <f>VLOOKUP(A4,Main!_xlnm.Print_Area,14,FALSE)</f>
        <v>61314</v>
      </c>
      <c r="E4" s="1">
        <f>VLOOKUP(A4,'CAF BLS Adjustment'!B4:J442,5)</f>
        <v>732863</v>
      </c>
      <c r="F4" s="1">
        <f>VLOOKUP(A4,'CAF BLS Adjustment'!$B$3:$J$440,6)</f>
        <v>956801</v>
      </c>
      <c r="G4" s="1">
        <f t="shared" ref="G4:G53" si="0">MIN(D4,C4)</f>
        <v>61314</v>
      </c>
      <c r="H4" s="1">
        <f t="shared" ref="H4:H53" si="1">MAX(MIN(C4-G4,E4),0)</f>
        <v>732863</v>
      </c>
      <c r="I4" s="1">
        <f t="shared" ref="I4:I53" si="2">MIN(MAX(C4-G4-H4,0),F4)</f>
        <v>706760.77360273269</v>
      </c>
    </row>
    <row r="5" spans="1:9">
      <c r="A5" s="62">
        <v>100029</v>
      </c>
      <c r="B5" s="15" t="s">
        <v>6</v>
      </c>
      <c r="C5" s="1">
        <f>VLOOKUP(A5,Main!_xlnm.Print_Area,17,FALSE)+VLOOKUP(A5,Main!_xlnm.Print_Area,15,FALSE)</f>
        <v>862892.3386571554</v>
      </c>
      <c r="D5" s="1">
        <f>VLOOKUP(A5,Main!_xlnm.Print_Area,14,FALSE)</f>
        <v>81714</v>
      </c>
      <c r="E5" s="1">
        <f>VLOOKUP(A5,'CAF BLS Adjustment'!B5:J444,5)</f>
        <v>720240</v>
      </c>
      <c r="F5" s="1">
        <f>VLOOKUP(A5,'CAF BLS Adjustment'!$B$3:$J$440,6)</f>
        <v>204687</v>
      </c>
      <c r="G5" s="1">
        <f t="shared" si="0"/>
        <v>81714</v>
      </c>
      <c r="H5" s="1">
        <f t="shared" si="1"/>
        <v>720240</v>
      </c>
      <c r="I5" s="1">
        <f t="shared" si="2"/>
        <v>60938.3386571554</v>
      </c>
    </row>
    <row r="6" spans="1:9">
      <c r="A6" s="62">
        <v>120039</v>
      </c>
      <c r="B6" s="15" t="s">
        <v>8</v>
      </c>
      <c r="C6" s="1">
        <f>VLOOKUP(A6,Main!_xlnm.Print_Area,17,FALSE)+VLOOKUP(A6,Main!_xlnm.Print_Area,15,FALSE)</f>
        <v>1105781.0888029935</v>
      </c>
      <c r="D6" s="1">
        <f>VLOOKUP(A6,Main!_xlnm.Print_Area,14,FALSE)</f>
        <v>-96024</v>
      </c>
      <c r="E6" s="1">
        <f>VLOOKUP(A6,'CAF BLS Adjustment'!B6:J446,5)</f>
        <v>904940</v>
      </c>
      <c r="F6" s="1">
        <f>VLOOKUP(A6,'CAF BLS Adjustment'!$B$3:$J$440,6)</f>
        <v>497073</v>
      </c>
      <c r="G6" s="1">
        <f t="shared" si="0"/>
        <v>-96024</v>
      </c>
      <c r="H6" s="1">
        <f t="shared" si="1"/>
        <v>904940</v>
      </c>
      <c r="I6" s="1">
        <f t="shared" si="2"/>
        <v>296865.08880299353</v>
      </c>
    </row>
    <row r="7" spans="1:9">
      <c r="A7" s="62">
        <v>120043</v>
      </c>
      <c r="B7" s="15" t="s">
        <v>10</v>
      </c>
      <c r="C7" s="1">
        <f>VLOOKUP(A7,Main!_xlnm.Print_Area,17,FALSE)+VLOOKUP(A7,Main!_xlnm.Print_Area,15,FALSE)</f>
        <v>422890.03076646233</v>
      </c>
      <c r="D7" s="1">
        <f>VLOOKUP(A7,Main!_xlnm.Print_Area,14,FALSE)</f>
        <v>8676</v>
      </c>
      <c r="E7" s="1">
        <f>VLOOKUP(A7,'CAF BLS Adjustment'!B7:J448,5)</f>
        <v>484663</v>
      </c>
      <c r="F7" s="1">
        <f>VLOOKUP(A7,'CAF BLS Adjustment'!$B$3:$J$440,6)</f>
        <v>0</v>
      </c>
      <c r="G7" s="1">
        <f t="shared" si="0"/>
        <v>8676</v>
      </c>
      <c r="H7" s="1">
        <f t="shared" si="1"/>
        <v>414214.03076646233</v>
      </c>
      <c r="I7" s="1">
        <f t="shared" si="2"/>
        <v>0</v>
      </c>
    </row>
    <row r="8" spans="1:9">
      <c r="A8" s="62">
        <v>140053</v>
      </c>
      <c r="B8" s="15" t="s">
        <v>12</v>
      </c>
      <c r="C8" s="1">
        <f>VLOOKUP(A8,Main!_xlnm.Print_Area,17,FALSE)+VLOOKUP(A8,Main!_xlnm.Print_Area,15,FALSE)</f>
        <v>273750.14520520932</v>
      </c>
      <c r="D8" s="1">
        <f>VLOOKUP(A8,Main!_xlnm.Print_Area,14,FALSE)</f>
        <v>10170</v>
      </c>
      <c r="E8" s="1">
        <f>VLOOKUP(A8,'CAF BLS Adjustment'!B8:J449,5)</f>
        <v>308264</v>
      </c>
      <c r="F8" s="1">
        <f>VLOOKUP(A8,'CAF BLS Adjustment'!$B$3:$J$440,6)</f>
        <v>920</v>
      </c>
      <c r="G8" s="1">
        <f t="shared" si="0"/>
        <v>10170</v>
      </c>
      <c r="H8" s="1">
        <f t="shared" si="1"/>
        <v>263580.14520520932</v>
      </c>
      <c r="I8" s="1">
        <f t="shared" si="2"/>
        <v>0</v>
      </c>
    </row>
    <row r="9" spans="1:9">
      <c r="A9" s="62">
        <v>140068</v>
      </c>
      <c r="B9" s="15" t="s">
        <v>13</v>
      </c>
      <c r="C9" s="1">
        <f>VLOOKUP(A9,Main!_xlnm.Print_Area,17,FALSE)+VLOOKUP(A9,Main!_xlnm.Print_Area,15,FALSE)</f>
        <v>457822.56931732723</v>
      </c>
      <c r="D9" s="1">
        <f>VLOOKUP(A9,Main!_xlnm.Print_Area,14,FALSE)</f>
        <v>-24918</v>
      </c>
      <c r="E9" s="1">
        <f>VLOOKUP(A9,'CAF BLS Adjustment'!B9:J451,5)</f>
        <v>452217</v>
      </c>
      <c r="F9" s="1">
        <f>VLOOKUP(A9,'CAF BLS Adjustment'!$B$3:$J$440,6)</f>
        <v>110943</v>
      </c>
      <c r="G9" s="1">
        <f t="shared" si="0"/>
        <v>-24918</v>
      </c>
      <c r="H9" s="1">
        <f t="shared" si="1"/>
        <v>452217</v>
      </c>
      <c r="I9" s="1">
        <f t="shared" si="2"/>
        <v>30523.56931732723</v>
      </c>
    </row>
    <row r="10" spans="1:9">
      <c r="A10" s="62">
        <v>140069</v>
      </c>
      <c r="B10" s="15" t="s">
        <v>14</v>
      </c>
      <c r="C10" s="1">
        <f>VLOOKUP(A10,Main!_xlnm.Print_Area,17,FALSE)+VLOOKUP(A10,Main!_xlnm.Print_Area,15,FALSE)</f>
        <v>3219082.7761807251</v>
      </c>
      <c r="D10" s="1">
        <f>VLOOKUP(A10,Main!_xlnm.Print_Area,14,FALSE)</f>
        <v>-189276</v>
      </c>
      <c r="E10" s="1">
        <f>VLOOKUP(A10,'CAF BLS Adjustment'!B10:J452,5)</f>
        <v>2548783</v>
      </c>
      <c r="F10" s="1">
        <f>VLOOKUP(A10,'CAF BLS Adjustment'!$B$3:$J$440,6)</f>
        <v>1427372</v>
      </c>
      <c r="G10" s="1">
        <f t="shared" si="0"/>
        <v>-189276</v>
      </c>
      <c r="H10" s="1">
        <f t="shared" si="1"/>
        <v>2548783</v>
      </c>
      <c r="I10" s="1">
        <f t="shared" si="2"/>
        <v>859575.77618072508</v>
      </c>
    </row>
    <row r="11" spans="1:9">
      <c r="A11" s="62">
        <v>147332</v>
      </c>
      <c r="B11" s="15" t="s">
        <v>15</v>
      </c>
      <c r="C11" s="1">
        <f>VLOOKUP(A11,Main!_xlnm.Print_Area,17,FALSE)+VLOOKUP(A11,Main!_xlnm.Print_Area,15,FALSE)</f>
        <v>2636067.1247786446</v>
      </c>
      <c r="D11" s="1">
        <f>VLOOKUP(A11,Main!_xlnm.Print_Area,14,FALSE)</f>
        <v>88878</v>
      </c>
      <c r="E11" s="1">
        <f>VLOOKUP(A11,'CAF BLS Adjustment'!B11:J453,5)</f>
        <v>2034436</v>
      </c>
      <c r="F11" s="1">
        <f>VLOOKUP(A11,'CAF BLS Adjustment'!$B$3:$J$440,6)</f>
        <v>588329</v>
      </c>
      <c r="G11" s="1">
        <f t="shared" si="0"/>
        <v>88878</v>
      </c>
      <c r="H11" s="1">
        <f t="shared" si="1"/>
        <v>2034436</v>
      </c>
      <c r="I11" s="1">
        <f t="shared" si="2"/>
        <v>512753.12477864465</v>
      </c>
    </row>
    <row r="12" spans="1:9">
      <c r="A12" s="62">
        <v>150076</v>
      </c>
      <c r="B12" s="15" t="s">
        <v>17</v>
      </c>
      <c r="C12" s="1">
        <f>VLOOKUP(A12,Main!_xlnm.Print_Area,17,FALSE)+VLOOKUP(A12,Main!_xlnm.Print_Area,15,FALSE)</f>
        <v>165901.56801815861</v>
      </c>
      <c r="D12" s="1">
        <f>VLOOKUP(A12,Main!_xlnm.Print_Area,14,FALSE)</f>
        <v>480</v>
      </c>
      <c r="E12" s="1">
        <f>VLOOKUP(A12,'CAF BLS Adjustment'!B12:J454,5)</f>
        <v>193059</v>
      </c>
      <c r="F12" s="1">
        <f>VLOOKUP(A12,'CAF BLS Adjustment'!$B$3:$J$440,6)</f>
        <v>0</v>
      </c>
      <c r="G12" s="1">
        <f t="shared" si="0"/>
        <v>480</v>
      </c>
      <c r="H12" s="1">
        <f t="shared" si="1"/>
        <v>165421.56801815861</v>
      </c>
      <c r="I12" s="1">
        <f t="shared" si="2"/>
        <v>0</v>
      </c>
    </row>
    <row r="13" spans="1:9">
      <c r="A13" s="62">
        <v>150077</v>
      </c>
      <c r="B13" s="15" t="s">
        <v>18</v>
      </c>
      <c r="C13" s="1">
        <f>VLOOKUP(A13,Main!_xlnm.Print_Area,17,FALSE)+VLOOKUP(A13,Main!_xlnm.Print_Area,15,FALSE)</f>
        <v>624762.18277956371</v>
      </c>
      <c r="D13" s="1">
        <f>VLOOKUP(A13,Main!_xlnm.Print_Area,14,FALSE)</f>
        <v>16602</v>
      </c>
      <c r="E13" s="1">
        <f>VLOOKUP(A13,'CAF BLS Adjustment'!B13:J455,5)</f>
        <v>707740</v>
      </c>
      <c r="F13" s="1">
        <f>VLOOKUP(A13,'CAF BLS Adjustment'!$B$3:$J$440,6)</f>
        <v>0</v>
      </c>
      <c r="G13" s="1">
        <f t="shared" si="0"/>
        <v>16602</v>
      </c>
      <c r="H13" s="1">
        <f t="shared" si="1"/>
        <v>608160.18277956371</v>
      </c>
      <c r="I13" s="1">
        <f t="shared" si="2"/>
        <v>0</v>
      </c>
    </row>
    <row r="14" spans="1:9">
      <c r="A14" s="62">
        <v>150085</v>
      </c>
      <c r="B14" s="15" t="s">
        <v>19</v>
      </c>
      <c r="C14" s="1">
        <f>VLOOKUP(A14,Main!_xlnm.Print_Area,17,FALSE)+VLOOKUP(A14,Main!_xlnm.Print_Area,15,FALSE)</f>
        <v>248302.45843533316</v>
      </c>
      <c r="D14" s="1">
        <f>VLOOKUP(A14,Main!_xlnm.Print_Area,14,FALSE)</f>
        <v>31356</v>
      </c>
      <c r="E14" s="1">
        <f>VLOOKUP(A14,'CAF BLS Adjustment'!B14:J456,5)</f>
        <v>241888</v>
      </c>
      <c r="F14" s="1">
        <f>VLOOKUP(A14,'CAF BLS Adjustment'!$B$3:$J$440,6)</f>
        <v>16423</v>
      </c>
      <c r="G14" s="1">
        <f t="shared" si="0"/>
        <v>31356</v>
      </c>
      <c r="H14" s="1">
        <f t="shared" si="1"/>
        <v>216946.45843533316</v>
      </c>
      <c r="I14" s="1">
        <f t="shared" si="2"/>
        <v>0</v>
      </c>
    </row>
    <row r="15" spans="1:9">
      <c r="A15" s="62">
        <v>150091</v>
      </c>
      <c r="B15" s="15" t="s">
        <v>20</v>
      </c>
      <c r="C15" s="1">
        <f>VLOOKUP(A15,Main!_xlnm.Print_Area,17,FALSE)+VLOOKUP(A15,Main!_xlnm.Print_Area,15,FALSE)</f>
        <v>733106.93220455584</v>
      </c>
      <c r="D15" s="1">
        <f>VLOOKUP(A15,Main!_xlnm.Print_Area,14,FALSE)</f>
        <v>-9426</v>
      </c>
      <c r="E15" s="1">
        <f>VLOOKUP(A15,'CAF BLS Adjustment'!B15:J457,5)</f>
        <v>352994</v>
      </c>
      <c r="F15" s="1">
        <f>VLOOKUP(A15,'CAF BLS Adjustment'!$B$3:$J$440,6)</f>
        <v>513237</v>
      </c>
      <c r="G15" s="1">
        <f t="shared" si="0"/>
        <v>-9426</v>
      </c>
      <c r="H15" s="1">
        <f t="shared" si="1"/>
        <v>352994</v>
      </c>
      <c r="I15" s="1">
        <f t="shared" si="2"/>
        <v>389538.93220455584</v>
      </c>
    </row>
    <row r="16" spans="1:9">
      <c r="A16" s="62">
        <v>150097</v>
      </c>
      <c r="B16" s="15" t="s">
        <v>21</v>
      </c>
      <c r="C16" s="1">
        <f>VLOOKUP(A16,Main!_xlnm.Print_Area,17,FALSE)+VLOOKUP(A16,Main!_xlnm.Print_Area,15,FALSE)</f>
        <v>471473.07485666184</v>
      </c>
      <c r="D16" s="1">
        <f>VLOOKUP(A16,Main!_xlnm.Print_Area,14,FALSE)</f>
        <v>-70620</v>
      </c>
      <c r="E16" s="1">
        <f>VLOOKUP(A16,'CAF BLS Adjustment'!B16:J458,5)</f>
        <v>420136</v>
      </c>
      <c r="F16" s="1">
        <f>VLOOKUP(A16,'CAF BLS Adjustment'!$B$3:$J$440,6)</f>
        <v>212264</v>
      </c>
      <c r="G16" s="1">
        <f t="shared" si="0"/>
        <v>-70620</v>
      </c>
      <c r="H16" s="1">
        <f t="shared" si="1"/>
        <v>420136</v>
      </c>
      <c r="I16" s="1">
        <f t="shared" si="2"/>
        <v>121957.07485666184</v>
      </c>
    </row>
    <row r="17" spans="1:9">
      <c r="A17" s="62">
        <v>150111</v>
      </c>
      <c r="B17" s="15" t="s">
        <v>22</v>
      </c>
      <c r="C17" s="1">
        <f>VLOOKUP(A17,Main!_xlnm.Print_Area,17,FALSE)+VLOOKUP(A17,Main!_xlnm.Print_Area,15,FALSE)</f>
        <v>151687</v>
      </c>
      <c r="D17" s="1">
        <f>VLOOKUP(A17,Main!_xlnm.Print_Area,14,FALSE)</f>
        <v>-141642</v>
      </c>
      <c r="E17" s="1">
        <f>VLOOKUP(A17,'CAF BLS Adjustment'!B17:J460,5)</f>
        <v>293329</v>
      </c>
      <c r="F17" s="1">
        <f>VLOOKUP(A17,'CAF BLS Adjustment'!$B$3:$J$440,6)</f>
        <v>0</v>
      </c>
      <c r="G17" s="1">
        <f t="shared" si="0"/>
        <v>-141642</v>
      </c>
      <c r="H17" s="1">
        <f t="shared" si="1"/>
        <v>293329</v>
      </c>
      <c r="I17" s="1">
        <f t="shared" si="2"/>
        <v>0</v>
      </c>
    </row>
    <row r="18" spans="1:9">
      <c r="A18" s="62">
        <v>150112</v>
      </c>
      <c r="B18" s="15" t="s">
        <v>23</v>
      </c>
      <c r="C18" s="1">
        <f>VLOOKUP(A18,Main!_xlnm.Print_Area,17,FALSE)+VLOOKUP(A18,Main!_xlnm.Print_Area,15,FALSE)</f>
        <v>886235.6002234054</v>
      </c>
      <c r="D18" s="1">
        <f>VLOOKUP(A18,Main!_xlnm.Print_Area,14,FALSE)</f>
        <v>22464</v>
      </c>
      <c r="E18" s="1">
        <f>VLOOKUP(A18,'CAF BLS Adjustment'!B18:J461,5)</f>
        <v>535695</v>
      </c>
      <c r="F18" s="1">
        <f>VLOOKUP(A18,'CAF BLS Adjustment'!$B$3:$J$440,6)</f>
        <v>475714</v>
      </c>
      <c r="G18" s="1">
        <f t="shared" si="0"/>
        <v>22464</v>
      </c>
      <c r="H18" s="1">
        <f t="shared" si="1"/>
        <v>535695</v>
      </c>
      <c r="I18" s="1">
        <f t="shared" si="2"/>
        <v>328076.6002234054</v>
      </c>
    </row>
    <row r="19" spans="1:9">
      <c r="A19" s="62">
        <v>150125</v>
      </c>
      <c r="B19" s="15" t="s">
        <v>24</v>
      </c>
      <c r="C19" s="1">
        <f>VLOOKUP(A19,Main!_xlnm.Print_Area,17,FALSE)+VLOOKUP(A19,Main!_xlnm.Print_Area,15,FALSE)</f>
        <v>1259340</v>
      </c>
      <c r="D19" s="1">
        <f>VLOOKUP(A19,Main!_xlnm.Print_Area,14,FALSE)</f>
        <v>0</v>
      </c>
      <c r="E19" s="1">
        <f>VLOOKUP(A19,'CAF BLS Adjustment'!B19:J462,5)</f>
        <v>703079</v>
      </c>
      <c r="F19" s="1">
        <f>VLOOKUP(A19,'CAF BLS Adjustment'!$B$3:$J$440,6)</f>
        <v>556261</v>
      </c>
      <c r="G19" s="1">
        <f t="shared" si="0"/>
        <v>0</v>
      </c>
      <c r="H19" s="1">
        <f t="shared" si="1"/>
        <v>703079</v>
      </c>
      <c r="I19" s="1">
        <f t="shared" si="2"/>
        <v>556261</v>
      </c>
    </row>
    <row r="20" spans="1:9">
      <c r="A20" s="62">
        <v>150131</v>
      </c>
      <c r="B20" s="15" t="s">
        <v>25</v>
      </c>
      <c r="C20" s="1">
        <f>VLOOKUP(A20,Main!_xlnm.Print_Area,17,FALSE)+VLOOKUP(A20,Main!_xlnm.Print_Area,15,FALSE)</f>
        <v>825164.12131501222</v>
      </c>
      <c r="D20" s="1">
        <f>VLOOKUP(A20,Main!_xlnm.Print_Area,14,FALSE)</f>
        <v>-242784</v>
      </c>
      <c r="E20" s="1">
        <f>VLOOKUP(A20,'CAF BLS Adjustment'!B20:J463,5)</f>
        <v>752656</v>
      </c>
      <c r="F20" s="1">
        <f>VLOOKUP(A20,'CAF BLS Adjustment'!$B$3:$J$440,6)</f>
        <v>407992</v>
      </c>
      <c r="G20" s="1">
        <f t="shared" si="0"/>
        <v>-242784</v>
      </c>
      <c r="H20" s="1">
        <f t="shared" si="1"/>
        <v>752656</v>
      </c>
      <c r="I20" s="1">
        <f t="shared" si="2"/>
        <v>315292.12131501222</v>
      </c>
    </row>
    <row r="21" spans="1:9">
      <c r="A21" s="62">
        <v>160135</v>
      </c>
      <c r="B21" s="15" t="s">
        <v>27</v>
      </c>
      <c r="C21" s="1">
        <f>VLOOKUP(A21,Main!_xlnm.Print_Area,17,FALSE)+VLOOKUP(A21,Main!_xlnm.Print_Area,15,FALSE)</f>
        <v>174782.86631642326</v>
      </c>
      <c r="D21" s="1">
        <f>VLOOKUP(A21,Main!_xlnm.Print_Area,14,FALSE)</f>
        <v>5190</v>
      </c>
      <c r="E21" s="1">
        <f>VLOOKUP(A21,'CAF BLS Adjustment'!B21:J464,5)</f>
        <v>170334</v>
      </c>
      <c r="F21" s="1">
        <f>VLOOKUP(A21,'CAF BLS Adjustment'!$B$3:$J$440,6)</f>
        <v>0</v>
      </c>
      <c r="G21" s="1">
        <f t="shared" si="0"/>
        <v>5190</v>
      </c>
      <c r="H21" s="1">
        <f t="shared" si="1"/>
        <v>169592.86631642326</v>
      </c>
      <c r="I21" s="1">
        <f t="shared" si="2"/>
        <v>0</v>
      </c>
    </row>
    <row r="22" spans="1:9">
      <c r="A22" s="62">
        <v>170156</v>
      </c>
      <c r="B22" s="15" t="s">
        <v>29</v>
      </c>
      <c r="C22" s="1">
        <f>VLOOKUP(A22,Main!_xlnm.Print_Area,17,FALSE)+VLOOKUP(A22,Main!_xlnm.Print_Area,15,FALSE)</f>
        <v>512093</v>
      </c>
      <c r="D22" s="1">
        <f>VLOOKUP(A22,Main!_xlnm.Print_Area,14,FALSE)</f>
        <v>-12168</v>
      </c>
      <c r="E22" s="1">
        <f>VLOOKUP(A22,'CAF BLS Adjustment'!B22:J465,5)</f>
        <v>464923</v>
      </c>
      <c r="F22" s="1">
        <f>VLOOKUP(A22,'CAF BLS Adjustment'!$B$3:$J$440,6)</f>
        <v>59338</v>
      </c>
      <c r="G22" s="1">
        <f t="shared" si="0"/>
        <v>-12168</v>
      </c>
      <c r="H22" s="1">
        <f t="shared" si="1"/>
        <v>464923</v>
      </c>
      <c r="I22" s="1">
        <f t="shared" si="2"/>
        <v>59338</v>
      </c>
    </row>
    <row r="23" spans="1:9">
      <c r="A23" s="62">
        <v>170171</v>
      </c>
      <c r="B23" s="15" t="s">
        <v>30</v>
      </c>
      <c r="C23" s="1">
        <f>VLOOKUP(A23,Main!_xlnm.Print_Area,17,FALSE)+VLOOKUP(A23,Main!_xlnm.Print_Area,15,FALSE)</f>
        <v>284165</v>
      </c>
      <c r="D23" s="1">
        <f>VLOOKUP(A23,Main!_xlnm.Print_Area,14,FALSE)</f>
        <v>-13794</v>
      </c>
      <c r="E23" s="1">
        <f>VLOOKUP(A23,'CAF BLS Adjustment'!B23:J466,5)</f>
        <v>297959</v>
      </c>
      <c r="F23" s="1">
        <f>VLOOKUP(A23,'CAF BLS Adjustment'!$B$3:$J$440,6)</f>
        <v>0</v>
      </c>
      <c r="G23" s="1">
        <f t="shared" si="0"/>
        <v>-13794</v>
      </c>
      <c r="H23" s="1">
        <f t="shared" si="1"/>
        <v>297959</v>
      </c>
      <c r="I23" s="1">
        <f t="shared" si="2"/>
        <v>0</v>
      </c>
    </row>
    <row r="24" spans="1:9">
      <c r="A24" s="62">
        <v>170175</v>
      </c>
      <c r="B24" s="15" t="s">
        <v>31</v>
      </c>
      <c r="C24" s="1">
        <f>VLOOKUP(A24,Main!_xlnm.Print_Area,17,FALSE)+VLOOKUP(A24,Main!_xlnm.Print_Area,15,FALSE)</f>
        <v>577488</v>
      </c>
      <c r="D24" s="1">
        <f>VLOOKUP(A24,Main!_xlnm.Print_Area,14,FALSE)</f>
        <v>-9048</v>
      </c>
      <c r="E24" s="1">
        <f>VLOOKUP(A24,'CAF BLS Adjustment'!B24:J467,5)</f>
        <v>502602</v>
      </c>
      <c r="F24" s="1">
        <f>VLOOKUP(A24,'CAF BLS Adjustment'!$B$3:$J$440,6)</f>
        <v>83934</v>
      </c>
      <c r="G24" s="1">
        <f t="shared" si="0"/>
        <v>-9048</v>
      </c>
      <c r="H24" s="1">
        <f t="shared" si="1"/>
        <v>502602</v>
      </c>
      <c r="I24" s="1">
        <f t="shared" si="2"/>
        <v>83934</v>
      </c>
    </row>
    <row r="25" spans="1:9">
      <c r="A25" s="62">
        <v>170177</v>
      </c>
      <c r="B25" s="15" t="s">
        <v>32</v>
      </c>
      <c r="C25" s="1">
        <f>VLOOKUP(A25,Main!_xlnm.Print_Area,17,FALSE)+VLOOKUP(A25,Main!_xlnm.Print_Area,15,FALSE)</f>
        <v>401834.63513441896</v>
      </c>
      <c r="D25" s="1">
        <f>VLOOKUP(A25,Main!_xlnm.Print_Area,14,FALSE)</f>
        <v>34746</v>
      </c>
      <c r="E25" s="1">
        <f>VLOOKUP(A25,'CAF BLS Adjustment'!B25:J468,5)</f>
        <v>384729</v>
      </c>
      <c r="F25" s="1">
        <f>VLOOKUP(A25,'CAF BLS Adjustment'!$B$3:$J$440,6)</f>
        <v>49301</v>
      </c>
      <c r="G25" s="1">
        <f t="shared" si="0"/>
        <v>34746</v>
      </c>
      <c r="H25" s="1">
        <f t="shared" si="1"/>
        <v>367088.63513441896</v>
      </c>
      <c r="I25" s="1">
        <f t="shared" si="2"/>
        <v>0</v>
      </c>
    </row>
    <row r="26" spans="1:9">
      <c r="A26" s="62">
        <v>170179</v>
      </c>
      <c r="B26" s="15" t="s">
        <v>33</v>
      </c>
      <c r="C26" s="1">
        <f>VLOOKUP(A26,Main!_xlnm.Print_Area,17,FALSE)+VLOOKUP(A26,Main!_xlnm.Print_Area,15,FALSE)</f>
        <v>865228.03677719703</v>
      </c>
      <c r="D26" s="1">
        <f>VLOOKUP(A26,Main!_xlnm.Print_Area,14,FALSE)</f>
        <v>25956</v>
      </c>
      <c r="E26" s="1">
        <f>VLOOKUP(A26,'CAF BLS Adjustment'!B26:J469,5)</f>
        <v>723043</v>
      </c>
      <c r="F26" s="1">
        <f>VLOOKUP(A26,'CAF BLS Adjustment'!$B$3:$J$440,6)</f>
        <v>256328</v>
      </c>
      <c r="G26" s="1">
        <f t="shared" si="0"/>
        <v>25956</v>
      </c>
      <c r="H26" s="1">
        <f t="shared" si="1"/>
        <v>723043</v>
      </c>
      <c r="I26" s="1">
        <f t="shared" si="2"/>
        <v>116229.03677719703</v>
      </c>
    </row>
    <row r="27" spans="1:9">
      <c r="A27" s="62">
        <v>170189</v>
      </c>
      <c r="B27" s="15" t="s">
        <v>34</v>
      </c>
      <c r="C27" s="1">
        <f>VLOOKUP(A27,Main!_xlnm.Print_Area,17,FALSE)+VLOOKUP(A27,Main!_xlnm.Print_Area,15,FALSE)</f>
        <v>327180</v>
      </c>
      <c r="D27" s="1">
        <f>VLOOKUP(A27,Main!_xlnm.Print_Area,14,FALSE)</f>
        <v>-148326</v>
      </c>
      <c r="E27" s="1">
        <f>VLOOKUP(A27,'CAF BLS Adjustment'!B27:J470,5)</f>
        <v>307277</v>
      </c>
      <c r="F27" s="1">
        <f>VLOOKUP(A27,'CAF BLS Adjustment'!$B$3:$J$440,6)</f>
        <v>168229</v>
      </c>
      <c r="G27" s="1">
        <f t="shared" si="0"/>
        <v>-148326</v>
      </c>
      <c r="H27" s="1">
        <f t="shared" si="1"/>
        <v>307277</v>
      </c>
      <c r="I27" s="1">
        <f t="shared" si="2"/>
        <v>168229</v>
      </c>
    </row>
    <row r="28" spans="1:9">
      <c r="A28" s="62">
        <v>170195</v>
      </c>
      <c r="B28" s="15" t="s">
        <v>35</v>
      </c>
      <c r="C28" s="1">
        <f>VLOOKUP(A28,Main!_xlnm.Print_Area,17,FALSE)+VLOOKUP(A28,Main!_xlnm.Print_Area,15,FALSE)</f>
        <v>119186.75729636304</v>
      </c>
      <c r="D28" s="1">
        <f>VLOOKUP(A28,Main!_xlnm.Print_Area,14,FALSE)</f>
        <v>2484</v>
      </c>
      <c r="E28" s="1">
        <f>VLOOKUP(A28,'CAF BLS Adjustment'!B28:J471,5)</f>
        <v>136558</v>
      </c>
      <c r="F28" s="1">
        <f>VLOOKUP(A28,'CAF BLS Adjustment'!$B$3:$J$440,6)</f>
        <v>0</v>
      </c>
      <c r="G28" s="1">
        <f t="shared" si="0"/>
        <v>2484</v>
      </c>
      <c r="H28" s="1">
        <f t="shared" si="1"/>
        <v>116702.75729636304</v>
      </c>
      <c r="I28" s="1">
        <f t="shared" si="2"/>
        <v>0</v>
      </c>
    </row>
    <row r="29" spans="1:9">
      <c r="A29" s="62">
        <v>170196</v>
      </c>
      <c r="B29" s="15" t="s">
        <v>36</v>
      </c>
      <c r="C29" s="1">
        <f>VLOOKUP(A29,Main!_xlnm.Print_Area,17,FALSE)+VLOOKUP(A29,Main!_xlnm.Print_Area,15,FALSE)</f>
        <v>1101402.2843930535</v>
      </c>
      <c r="D29" s="1">
        <f>VLOOKUP(A29,Main!_xlnm.Print_Area,14,FALSE)</f>
        <v>-7236</v>
      </c>
      <c r="E29" s="1">
        <f>VLOOKUP(A29,'CAF BLS Adjustment'!B29:J472,5)</f>
        <v>1060296</v>
      </c>
      <c r="F29" s="1">
        <f>VLOOKUP(A29,'CAF BLS Adjustment'!$B$3:$J$440,6)</f>
        <v>73750</v>
      </c>
      <c r="G29" s="1">
        <f t="shared" si="0"/>
        <v>-7236</v>
      </c>
      <c r="H29" s="1">
        <f t="shared" si="1"/>
        <v>1060296</v>
      </c>
      <c r="I29" s="1">
        <f t="shared" si="2"/>
        <v>48342.284393053502</v>
      </c>
    </row>
    <row r="30" spans="1:9">
      <c r="A30" s="62">
        <v>170197</v>
      </c>
      <c r="B30" s="15" t="s">
        <v>37</v>
      </c>
      <c r="C30" s="1">
        <f>VLOOKUP(A30,Main!_xlnm.Print_Area,17,FALSE)+VLOOKUP(A30,Main!_xlnm.Print_Area,15,FALSE)</f>
        <v>295390.00247684354</v>
      </c>
      <c r="D30" s="1">
        <f>VLOOKUP(A30,Main!_xlnm.Print_Area,14,FALSE)</f>
        <v>-23622</v>
      </c>
      <c r="E30" s="1">
        <f>VLOOKUP(A30,'CAF BLS Adjustment'!B30:J473,5)</f>
        <v>271368</v>
      </c>
      <c r="F30" s="1">
        <f>VLOOKUP(A30,'CAF BLS Adjustment'!$B$3:$J$440,6)</f>
        <v>100788</v>
      </c>
      <c r="G30" s="1">
        <f t="shared" si="0"/>
        <v>-23622</v>
      </c>
      <c r="H30" s="1">
        <f t="shared" si="1"/>
        <v>271368</v>
      </c>
      <c r="I30" s="1">
        <f t="shared" si="2"/>
        <v>47644.00247684354</v>
      </c>
    </row>
    <row r="31" spans="1:9">
      <c r="A31" s="62">
        <v>170205</v>
      </c>
      <c r="B31" s="15" t="s">
        <v>38</v>
      </c>
      <c r="C31" s="1">
        <f>VLOOKUP(A31,Main!_xlnm.Print_Area,17,FALSE)+VLOOKUP(A31,Main!_xlnm.Print_Area,15,FALSE)</f>
        <v>478251.35297814605</v>
      </c>
      <c r="D31" s="1">
        <f>VLOOKUP(A31,Main!_xlnm.Print_Area,14,FALSE)</f>
        <v>10440</v>
      </c>
      <c r="E31" s="1">
        <f>VLOOKUP(A31,'CAF BLS Adjustment'!B31:J474,5)</f>
        <v>496611</v>
      </c>
      <c r="F31" s="1">
        <f>VLOOKUP(A31,'CAF BLS Adjustment'!$B$3:$J$440,6)</f>
        <v>40403</v>
      </c>
      <c r="G31" s="1">
        <f t="shared" si="0"/>
        <v>10440</v>
      </c>
      <c r="H31" s="1">
        <f t="shared" si="1"/>
        <v>467811.35297814605</v>
      </c>
      <c r="I31" s="1">
        <f t="shared" si="2"/>
        <v>0</v>
      </c>
    </row>
    <row r="32" spans="1:9">
      <c r="A32" s="62">
        <v>170215</v>
      </c>
      <c r="B32" s="15" t="s">
        <v>39</v>
      </c>
      <c r="C32" s="1">
        <f>VLOOKUP(A32,Main!_xlnm.Print_Area,17,FALSE)+VLOOKUP(A32,Main!_xlnm.Print_Area,15,FALSE)</f>
        <v>99941</v>
      </c>
      <c r="D32" s="1">
        <f>VLOOKUP(A32,Main!_xlnm.Print_Area,14,FALSE)</f>
        <v>-20532</v>
      </c>
      <c r="E32" s="1">
        <f>VLOOKUP(A32,'CAF BLS Adjustment'!B32:J476,5)</f>
        <v>113045</v>
      </c>
      <c r="F32" s="1">
        <f>VLOOKUP(A32,'CAF BLS Adjustment'!$B$3:$J$440,6)</f>
        <v>7428</v>
      </c>
      <c r="G32" s="1">
        <f t="shared" si="0"/>
        <v>-20532</v>
      </c>
      <c r="H32" s="1">
        <f t="shared" si="1"/>
        <v>113045</v>
      </c>
      <c r="I32" s="1">
        <f t="shared" si="2"/>
        <v>7428</v>
      </c>
    </row>
    <row r="33" spans="1:9">
      <c r="A33" s="62">
        <v>180216</v>
      </c>
      <c r="B33" s="15" t="s">
        <v>41</v>
      </c>
      <c r="C33" s="1">
        <f>VLOOKUP(A33,Main!_xlnm.Print_Area,17,FALSE)+VLOOKUP(A33,Main!_xlnm.Print_Area,15,FALSE)</f>
        <v>114968</v>
      </c>
      <c r="D33" s="1">
        <f>VLOOKUP(A33,Main!_xlnm.Print_Area,14,FALSE)</f>
        <v>-348474</v>
      </c>
      <c r="E33" s="1">
        <f>VLOOKUP(A33,'CAF BLS Adjustment'!B33:J477,5)</f>
        <v>463442</v>
      </c>
      <c r="F33" s="1">
        <f>VLOOKUP(A33,'CAF BLS Adjustment'!$B$3:$J$440,6)</f>
        <v>0</v>
      </c>
      <c r="G33" s="1">
        <f t="shared" si="0"/>
        <v>-348474</v>
      </c>
      <c r="H33" s="1">
        <f t="shared" si="1"/>
        <v>463442</v>
      </c>
      <c r="I33" s="1">
        <f t="shared" si="2"/>
        <v>0</v>
      </c>
    </row>
    <row r="34" spans="1:9">
      <c r="A34" s="62">
        <v>190219</v>
      </c>
      <c r="B34" s="15" t="s">
        <v>43</v>
      </c>
      <c r="C34" s="1">
        <f>VLOOKUP(A34,Main!_xlnm.Print_Area,17,FALSE)+VLOOKUP(A34,Main!_xlnm.Print_Area,15,FALSE)</f>
        <v>301810.12833483348</v>
      </c>
      <c r="D34" s="1">
        <f>VLOOKUP(A34,Main!_xlnm.Print_Area,14,FALSE)</f>
        <v>29784</v>
      </c>
      <c r="E34" s="1">
        <f>VLOOKUP(A34,'CAF BLS Adjustment'!B34:J478,5)</f>
        <v>212010</v>
      </c>
      <c r="F34" s="1">
        <f>VLOOKUP(A34,'CAF BLS Adjustment'!$B$3:$J$440,6)</f>
        <v>70752</v>
      </c>
      <c r="G34" s="1">
        <f t="shared" si="0"/>
        <v>29784</v>
      </c>
      <c r="H34" s="1">
        <f t="shared" si="1"/>
        <v>212010</v>
      </c>
      <c r="I34" s="1">
        <f t="shared" si="2"/>
        <v>60016.128334833484</v>
      </c>
    </row>
    <row r="35" spans="1:9">
      <c r="A35" s="62">
        <v>190220</v>
      </c>
      <c r="B35" s="15" t="s">
        <v>44</v>
      </c>
      <c r="C35" s="1">
        <f>VLOOKUP(A35,Main!_xlnm.Print_Area,17,FALSE)+VLOOKUP(A35,Main!_xlnm.Print_Area,15,FALSE)</f>
        <v>77818.300951355923</v>
      </c>
      <c r="D35" s="1">
        <f>VLOOKUP(A35,Main!_xlnm.Print_Area,14,FALSE)</f>
        <v>1980</v>
      </c>
      <c r="E35" s="1">
        <f>VLOOKUP(A35,'CAF BLS Adjustment'!B35:J479,5)</f>
        <v>88802</v>
      </c>
      <c r="F35" s="1">
        <f>VLOOKUP(A35,'CAF BLS Adjustment'!$B$3:$J$440,6)</f>
        <v>0</v>
      </c>
      <c r="G35" s="1">
        <f t="shared" si="0"/>
        <v>1980</v>
      </c>
      <c r="H35" s="1">
        <f t="shared" si="1"/>
        <v>75838.300951355923</v>
      </c>
      <c r="I35" s="1">
        <f t="shared" si="2"/>
        <v>0</v>
      </c>
    </row>
    <row r="36" spans="1:9">
      <c r="A36" s="62">
        <v>190239</v>
      </c>
      <c r="B36" s="15" t="s">
        <v>45</v>
      </c>
      <c r="C36" s="1">
        <f>VLOOKUP(A36,Main!_xlnm.Print_Area,17,FALSE)+VLOOKUP(A36,Main!_xlnm.Print_Area,15,FALSE)</f>
        <v>816099.52276487905</v>
      </c>
      <c r="D36" s="1">
        <f>VLOOKUP(A36,Main!_xlnm.Print_Area,14,FALSE)</f>
        <v>163782</v>
      </c>
      <c r="E36" s="1">
        <f>VLOOKUP(A36,'CAF BLS Adjustment'!B36:J480,5)</f>
        <v>264362</v>
      </c>
      <c r="F36" s="1">
        <f>VLOOKUP(A36,'CAF BLS Adjustment'!$B$3:$J$440,6)</f>
        <v>523909</v>
      </c>
      <c r="G36" s="1">
        <f t="shared" si="0"/>
        <v>163782</v>
      </c>
      <c r="H36" s="1">
        <f t="shared" si="1"/>
        <v>264362</v>
      </c>
      <c r="I36" s="1">
        <f t="shared" si="2"/>
        <v>387955.52276487905</v>
      </c>
    </row>
    <row r="37" spans="1:9">
      <c r="A37" s="62">
        <v>190250</v>
      </c>
      <c r="B37" s="15" t="s">
        <v>46</v>
      </c>
      <c r="C37" s="1">
        <f>VLOOKUP(A37,Main!_xlnm.Print_Area,17,FALSE)+VLOOKUP(A37,Main!_xlnm.Print_Area,15,FALSE)</f>
        <v>5090122.7142527774</v>
      </c>
      <c r="D37" s="1">
        <f>VLOOKUP(A37,Main!_xlnm.Print_Area,14,FALSE)</f>
        <v>-66576</v>
      </c>
      <c r="E37" s="1">
        <f>VLOOKUP(A37,'CAF BLS Adjustment'!B37:J483,5)</f>
        <v>3272383</v>
      </c>
      <c r="F37" s="1">
        <f>VLOOKUP(A37,'CAF BLS Adjustment'!$B$3:$J$440,6)</f>
        <v>2009654</v>
      </c>
      <c r="G37" s="1">
        <f t="shared" si="0"/>
        <v>-66576</v>
      </c>
      <c r="H37" s="1">
        <f t="shared" si="1"/>
        <v>3272383</v>
      </c>
      <c r="I37" s="1">
        <f t="shared" si="2"/>
        <v>1884315.7142527774</v>
      </c>
    </row>
    <row r="38" spans="1:9">
      <c r="A38" s="62">
        <v>197251</v>
      </c>
      <c r="B38" s="15" t="s">
        <v>47</v>
      </c>
      <c r="C38" s="1">
        <f>VLOOKUP(A38,Main!_xlnm.Print_Area,17,FALSE)+VLOOKUP(A38,Main!_xlnm.Print_Area,15,FALSE)</f>
        <v>413685.42064974684</v>
      </c>
      <c r="D38" s="1">
        <f>VLOOKUP(A38,Main!_xlnm.Print_Area,14,FALSE)</f>
        <v>30558</v>
      </c>
      <c r="E38" s="1">
        <f>VLOOKUP(A38,'CAF BLS Adjustment'!B38:J484,5)</f>
        <v>138539</v>
      </c>
      <c r="F38" s="1">
        <f>VLOOKUP(A38,'CAF BLS Adjustment'!$B$3:$J$440,6)</f>
        <v>313504</v>
      </c>
      <c r="G38" s="1">
        <f t="shared" si="0"/>
        <v>30558</v>
      </c>
      <c r="H38" s="1">
        <f t="shared" si="1"/>
        <v>138539</v>
      </c>
      <c r="I38" s="1">
        <f t="shared" si="2"/>
        <v>244588.42064974684</v>
      </c>
    </row>
    <row r="39" spans="1:9">
      <c r="A39" s="62">
        <v>210331</v>
      </c>
      <c r="B39" s="15" t="s">
        <v>49</v>
      </c>
      <c r="C39" s="1">
        <f>VLOOKUP(A39,Main!_xlnm.Print_Area,17,FALSE)+VLOOKUP(A39,Main!_xlnm.Print_Area,15,FALSE)</f>
        <v>3157651.0154556264</v>
      </c>
      <c r="D39" s="1">
        <f>VLOOKUP(A39,Main!_xlnm.Print_Area,14,FALSE)</f>
        <v>441264</v>
      </c>
      <c r="E39" s="1">
        <f>VLOOKUP(A39,'CAF BLS Adjustment'!B39:J487,5)</f>
        <v>520195</v>
      </c>
      <c r="F39" s="1">
        <f>VLOOKUP(A39,'CAF BLS Adjustment'!$B$3:$J$440,6)</f>
        <v>2722223</v>
      </c>
      <c r="G39" s="1">
        <f t="shared" si="0"/>
        <v>441264</v>
      </c>
      <c r="H39" s="1">
        <f t="shared" si="1"/>
        <v>520195</v>
      </c>
      <c r="I39" s="1">
        <f t="shared" si="2"/>
        <v>2196192.0154556264</v>
      </c>
    </row>
    <row r="40" spans="1:9">
      <c r="A40" s="62">
        <v>220324</v>
      </c>
      <c r="B40" s="15" t="s">
        <v>51</v>
      </c>
      <c r="C40" s="1">
        <f>VLOOKUP(A40,Main!_xlnm.Print_Area,17,FALSE)+VLOOKUP(A40,Main!_xlnm.Print_Area,15,FALSE)</f>
        <v>201848.99999999997</v>
      </c>
      <c r="D40" s="1">
        <f>VLOOKUP(A40,Main!_xlnm.Print_Area,14,FALSE)</f>
        <v>-45798</v>
      </c>
      <c r="E40" s="1">
        <f>VLOOKUP(A40,'CAF BLS Adjustment'!B40:J489,5)</f>
        <v>240621</v>
      </c>
      <c r="F40" s="1">
        <f>VLOOKUP(A40,'CAF BLS Adjustment'!$B$3:$J$440,6)</f>
        <v>7026</v>
      </c>
      <c r="G40" s="1">
        <f t="shared" si="0"/>
        <v>-45798</v>
      </c>
      <c r="H40" s="1">
        <f t="shared" si="1"/>
        <v>240621</v>
      </c>
      <c r="I40" s="1">
        <f t="shared" si="2"/>
        <v>7025.9999999999709</v>
      </c>
    </row>
    <row r="41" spans="1:9">
      <c r="A41" s="62">
        <v>220347</v>
      </c>
      <c r="B41" s="15" t="s">
        <v>52</v>
      </c>
      <c r="C41" s="1">
        <f>VLOOKUP(A41,Main!_xlnm.Print_Area,17,FALSE)+VLOOKUP(A41,Main!_xlnm.Print_Area,15,FALSE)</f>
        <v>2288439.1592074558</v>
      </c>
      <c r="D41" s="1">
        <f>VLOOKUP(A41,Main!_xlnm.Print_Area,14,FALSE)</f>
        <v>-73944</v>
      </c>
      <c r="E41" s="1">
        <f>VLOOKUP(A41,'CAF BLS Adjustment'!B41:J490,5)</f>
        <v>616487</v>
      </c>
      <c r="F41" s="1">
        <f>VLOOKUP(A41,'CAF BLS Adjustment'!$B$3:$J$440,6)</f>
        <v>2139444</v>
      </c>
      <c r="G41" s="1">
        <f t="shared" si="0"/>
        <v>-73944</v>
      </c>
      <c r="H41" s="1">
        <f t="shared" si="1"/>
        <v>616487</v>
      </c>
      <c r="I41" s="1">
        <f t="shared" si="2"/>
        <v>1745896.1592074558</v>
      </c>
    </row>
    <row r="42" spans="1:9">
      <c r="A42" s="62">
        <v>220348</v>
      </c>
      <c r="B42" s="15" t="s">
        <v>53</v>
      </c>
      <c r="C42" s="1">
        <f>VLOOKUP(A42,Main!_xlnm.Print_Area,17,FALSE)+VLOOKUP(A42,Main!_xlnm.Print_Area,15,FALSE)</f>
        <v>3939434.2636067537</v>
      </c>
      <c r="D42" s="1">
        <f>VLOOKUP(A42,Main!_xlnm.Print_Area,14,FALSE)</f>
        <v>1133166</v>
      </c>
      <c r="E42" s="1">
        <f>VLOOKUP(A42,'CAF BLS Adjustment'!B42:J491,5)</f>
        <v>1150511</v>
      </c>
      <c r="F42" s="1">
        <f>VLOOKUP(A42,'CAF BLS Adjustment'!$B$3:$J$440,6)</f>
        <v>2312025</v>
      </c>
      <c r="G42" s="1">
        <f t="shared" si="0"/>
        <v>1133166</v>
      </c>
      <c r="H42" s="1">
        <f t="shared" si="1"/>
        <v>1150511</v>
      </c>
      <c r="I42" s="1">
        <f t="shared" si="2"/>
        <v>1655757.2636067537</v>
      </c>
    </row>
    <row r="43" spans="1:9">
      <c r="A43" s="62">
        <v>220358</v>
      </c>
      <c r="B43" s="15" t="s">
        <v>54</v>
      </c>
      <c r="C43" s="1">
        <f>VLOOKUP(A43,Main!_xlnm.Print_Area,17,FALSE)+VLOOKUP(A43,Main!_xlnm.Print_Area,15,FALSE)</f>
        <v>2444648.6120758839</v>
      </c>
      <c r="D43" s="1">
        <f>VLOOKUP(A43,Main!_xlnm.Print_Area,14,FALSE)</f>
        <v>251526</v>
      </c>
      <c r="E43" s="1">
        <f>VLOOKUP(A43,'CAF BLS Adjustment'!B43:J492,5)</f>
        <v>981612</v>
      </c>
      <c r="F43" s="1">
        <f>VLOOKUP(A43,'CAF BLS Adjustment'!$B$3:$J$440,6)</f>
        <v>1618763</v>
      </c>
      <c r="G43" s="1">
        <f t="shared" si="0"/>
        <v>251526</v>
      </c>
      <c r="H43" s="1">
        <f t="shared" si="1"/>
        <v>981612</v>
      </c>
      <c r="I43" s="1">
        <f t="shared" si="2"/>
        <v>1211510.6120758839</v>
      </c>
    </row>
    <row r="44" spans="1:9">
      <c r="A44" s="62">
        <v>220360</v>
      </c>
      <c r="B44" s="15" t="s">
        <v>55</v>
      </c>
      <c r="C44" s="1">
        <f>VLOOKUP(A44,Main!_xlnm.Print_Area,17,FALSE)+VLOOKUP(A44,Main!_xlnm.Print_Area,15,FALSE)</f>
        <v>4128273.6377445981</v>
      </c>
      <c r="D44" s="1">
        <f>VLOOKUP(A44,Main!_xlnm.Print_Area,14,FALSE)</f>
        <v>447582</v>
      </c>
      <c r="E44" s="1">
        <f>VLOOKUP(A44,'CAF BLS Adjustment'!B44:J493,5)</f>
        <v>2409079</v>
      </c>
      <c r="F44" s="1">
        <f>VLOOKUP(A44,'CAF BLS Adjustment'!$B$3:$J$440,6)</f>
        <v>1959339</v>
      </c>
      <c r="G44" s="1">
        <f t="shared" si="0"/>
        <v>447582</v>
      </c>
      <c r="H44" s="1">
        <f t="shared" si="1"/>
        <v>2409079</v>
      </c>
      <c r="I44" s="1">
        <f t="shared" si="2"/>
        <v>1271612.6377445981</v>
      </c>
    </row>
    <row r="45" spans="1:9">
      <c r="A45" s="62">
        <v>220365</v>
      </c>
      <c r="B45" s="15" t="s">
        <v>56</v>
      </c>
      <c r="C45" s="1">
        <f>VLOOKUP(A45,Main!_xlnm.Print_Area,17,FALSE)+VLOOKUP(A45,Main!_xlnm.Print_Area,15,FALSE)</f>
        <v>704116.67154235439</v>
      </c>
      <c r="D45" s="1">
        <f>VLOOKUP(A45,Main!_xlnm.Print_Area,14,FALSE)</f>
        <v>99222</v>
      </c>
      <c r="E45" s="1">
        <f>VLOOKUP(A45,'CAF BLS Adjustment'!B45:J494,5)</f>
        <v>270850</v>
      </c>
      <c r="F45" s="1">
        <f>VLOOKUP(A45,'CAF BLS Adjustment'!$B$3:$J$440,6)</f>
        <v>451343</v>
      </c>
      <c r="G45" s="1">
        <f t="shared" si="0"/>
        <v>99222</v>
      </c>
      <c r="H45" s="1">
        <f t="shared" si="1"/>
        <v>270850</v>
      </c>
      <c r="I45" s="1">
        <f t="shared" si="2"/>
        <v>334044.67154235439</v>
      </c>
    </row>
    <row r="46" spans="1:9">
      <c r="A46" s="62">
        <v>220368</v>
      </c>
      <c r="B46" s="15" t="s">
        <v>57</v>
      </c>
      <c r="C46" s="1">
        <f>VLOOKUP(A46,Main!_xlnm.Print_Area,17,FALSE)+VLOOKUP(A46,Main!_xlnm.Print_Area,15,FALSE)</f>
        <v>3004466.8618248389</v>
      </c>
      <c r="D46" s="1">
        <f>VLOOKUP(A46,Main!_xlnm.Print_Area,14,FALSE)</f>
        <v>98706</v>
      </c>
      <c r="E46" s="1">
        <f>VLOOKUP(A46,'CAF BLS Adjustment'!B46:J495,5)</f>
        <v>1339738</v>
      </c>
      <c r="F46" s="1">
        <f>VLOOKUP(A46,'CAF BLS Adjustment'!$B$3:$J$440,6)</f>
        <v>2066535</v>
      </c>
      <c r="G46" s="1">
        <f t="shared" si="0"/>
        <v>98706</v>
      </c>
      <c r="H46" s="1">
        <f t="shared" si="1"/>
        <v>1339738</v>
      </c>
      <c r="I46" s="1">
        <f t="shared" si="2"/>
        <v>1566022.8618248389</v>
      </c>
    </row>
    <row r="47" spans="1:9">
      <c r="A47" s="62">
        <v>220371</v>
      </c>
      <c r="B47" s="15" t="s">
        <v>58</v>
      </c>
      <c r="C47" s="1">
        <f>VLOOKUP(A47,Main!_xlnm.Print_Area,17,FALSE)+VLOOKUP(A47,Main!_xlnm.Print_Area,15,FALSE)</f>
        <v>781005.32720178703</v>
      </c>
      <c r="D47" s="1">
        <f>VLOOKUP(A47,Main!_xlnm.Print_Area,14,FALSE)</f>
        <v>129366</v>
      </c>
      <c r="E47" s="1">
        <f>VLOOKUP(A47,'CAF BLS Adjustment'!B47:J496,5)</f>
        <v>651083</v>
      </c>
      <c r="F47" s="1">
        <f>VLOOKUP(A47,'CAF BLS Adjustment'!$B$3:$J$440,6)</f>
        <v>37602</v>
      </c>
      <c r="G47" s="1">
        <f t="shared" si="0"/>
        <v>129366</v>
      </c>
      <c r="H47" s="1">
        <f t="shared" si="1"/>
        <v>651083</v>
      </c>
      <c r="I47" s="1">
        <f t="shared" si="2"/>
        <v>556.32720178703312</v>
      </c>
    </row>
    <row r="48" spans="1:9">
      <c r="A48" s="62">
        <v>220376</v>
      </c>
      <c r="B48" s="15" t="s">
        <v>59</v>
      </c>
      <c r="C48" s="1">
        <f>VLOOKUP(A48,Main!_xlnm.Print_Area,17,FALSE)+VLOOKUP(A48,Main!_xlnm.Print_Area,15,FALSE)</f>
        <v>1865219.3481482908</v>
      </c>
      <c r="D48" s="1">
        <f>VLOOKUP(A48,Main!_xlnm.Print_Area,14,FALSE)</f>
        <v>141252</v>
      </c>
      <c r="E48" s="1">
        <f>VLOOKUP(A48,'CAF BLS Adjustment'!B48:J497,5)</f>
        <v>531364</v>
      </c>
      <c r="F48" s="1">
        <f>VLOOKUP(A48,'CAF BLS Adjustment'!$B$3:$J$440,6)</f>
        <v>1503329</v>
      </c>
      <c r="G48" s="1">
        <f t="shared" si="0"/>
        <v>141252</v>
      </c>
      <c r="H48" s="1">
        <f t="shared" si="1"/>
        <v>531364</v>
      </c>
      <c r="I48" s="1">
        <f t="shared" si="2"/>
        <v>1192603.3481482908</v>
      </c>
    </row>
    <row r="49" spans="1:9">
      <c r="A49" s="62">
        <v>220378</v>
      </c>
      <c r="B49" s="15" t="s">
        <v>60</v>
      </c>
      <c r="C49" s="1">
        <f>VLOOKUP(A49,Main!_xlnm.Print_Area,17,FALSE)+VLOOKUP(A49,Main!_xlnm.Print_Area,15,FALSE)</f>
        <v>4902488.669959751</v>
      </c>
      <c r="D49" s="1">
        <f>VLOOKUP(A49,Main!_xlnm.Print_Area,14,FALSE)</f>
        <v>454614</v>
      </c>
      <c r="E49" s="1">
        <f>VLOOKUP(A49,'CAF BLS Adjustment'!B49:J498,5)</f>
        <v>1752158</v>
      </c>
      <c r="F49" s="1">
        <f>VLOOKUP(A49,'CAF BLS Adjustment'!$B$3:$J$440,6)</f>
        <v>3512419</v>
      </c>
      <c r="G49" s="1">
        <f t="shared" si="0"/>
        <v>454614</v>
      </c>
      <c r="H49" s="1">
        <f t="shared" si="1"/>
        <v>1752158</v>
      </c>
      <c r="I49" s="1">
        <f t="shared" si="2"/>
        <v>2695716.669959751</v>
      </c>
    </row>
    <row r="50" spans="1:9">
      <c r="A50" s="62">
        <v>220381</v>
      </c>
      <c r="B50" s="15" t="s">
        <v>61</v>
      </c>
      <c r="C50" s="1">
        <f>VLOOKUP(A50,Main!_xlnm.Print_Area,17,FALSE)+VLOOKUP(A50,Main!_xlnm.Print_Area,15,FALSE)</f>
        <v>3932427.513458305</v>
      </c>
      <c r="D50" s="1">
        <f>VLOOKUP(A50,Main!_xlnm.Print_Area,14,FALSE)</f>
        <v>684348</v>
      </c>
      <c r="E50" s="1">
        <f>VLOOKUP(A50,'CAF BLS Adjustment'!B50:J500,5)</f>
        <v>2000070</v>
      </c>
      <c r="F50" s="1">
        <f>VLOOKUP(A50,'CAF BLS Adjustment'!$B$3:$J$440,6)</f>
        <v>1903110</v>
      </c>
      <c r="G50" s="1">
        <f t="shared" si="0"/>
        <v>684348</v>
      </c>
      <c r="H50" s="1">
        <f t="shared" si="1"/>
        <v>2000070</v>
      </c>
      <c r="I50" s="1">
        <f t="shared" si="2"/>
        <v>1248009.513458305</v>
      </c>
    </row>
    <row r="51" spans="1:9">
      <c r="A51" s="62">
        <v>220382</v>
      </c>
      <c r="B51" s="15" t="s">
        <v>62</v>
      </c>
      <c r="C51" s="1">
        <f>VLOOKUP(A51,Main!_xlnm.Print_Area,17,FALSE)+VLOOKUP(A51,Main!_xlnm.Print_Area,15,FALSE)</f>
        <v>1640177.4820323745</v>
      </c>
      <c r="D51" s="1">
        <f>VLOOKUP(A51,Main!_xlnm.Print_Area,14,FALSE)</f>
        <v>10998</v>
      </c>
      <c r="E51" s="1">
        <f>VLOOKUP(A51,'CAF BLS Adjustment'!B51:J501,5)</f>
        <v>1630750</v>
      </c>
      <c r="F51" s="1">
        <f>VLOOKUP(A51,'CAF BLS Adjustment'!$B$3:$J$440,6)</f>
        <v>0</v>
      </c>
      <c r="G51" s="1">
        <f t="shared" si="0"/>
        <v>10998</v>
      </c>
      <c r="H51" s="1">
        <f t="shared" si="1"/>
        <v>1629179.4820323745</v>
      </c>
      <c r="I51" s="1">
        <f t="shared" si="2"/>
        <v>0</v>
      </c>
    </row>
    <row r="52" spans="1:9">
      <c r="A52" s="62">
        <v>220389</v>
      </c>
      <c r="B52" s="15" t="s">
        <v>63</v>
      </c>
      <c r="C52" s="1">
        <f>VLOOKUP(A52,Main!_xlnm.Print_Area,17,FALSE)+VLOOKUP(A52,Main!_xlnm.Print_Area,15,FALSE)</f>
        <v>1242652.4396665713</v>
      </c>
      <c r="D52" s="1">
        <f>VLOOKUP(A52,Main!_xlnm.Print_Area,14,FALSE)</f>
        <v>-65742</v>
      </c>
      <c r="E52" s="1">
        <f>VLOOKUP(A52,'CAF BLS Adjustment'!B52:J502,5)</f>
        <v>1145281</v>
      </c>
      <c r="F52" s="1">
        <f>VLOOKUP(A52,'CAF BLS Adjustment'!$B$3:$J$440,6)</f>
        <v>381078</v>
      </c>
      <c r="G52" s="1">
        <f t="shared" si="0"/>
        <v>-65742</v>
      </c>
      <c r="H52" s="1">
        <f t="shared" si="1"/>
        <v>1145281</v>
      </c>
      <c r="I52" s="1">
        <f t="shared" si="2"/>
        <v>163113.43966657133</v>
      </c>
    </row>
    <row r="53" spans="1:9">
      <c r="A53" s="62">
        <v>220392</v>
      </c>
      <c r="B53" s="15" t="s">
        <v>64</v>
      </c>
      <c r="C53" s="1">
        <f>VLOOKUP(A53,Main!_xlnm.Print_Area,17,FALSE)+VLOOKUP(A53,Main!_xlnm.Print_Area,15,FALSE)</f>
        <v>690184.60521464213</v>
      </c>
      <c r="D53" s="1">
        <f>VLOOKUP(A53,Main!_xlnm.Print_Area,14,FALSE)</f>
        <v>46944</v>
      </c>
      <c r="E53" s="1">
        <f>VLOOKUP(A53,'CAF BLS Adjustment'!B53:J503,5)</f>
        <v>203886</v>
      </c>
      <c r="F53" s="1">
        <f>VLOOKUP(A53,'CAF BLS Adjustment'!$B$3:$J$440,6)</f>
        <v>554332</v>
      </c>
      <c r="G53" s="1">
        <f t="shared" si="0"/>
        <v>46944</v>
      </c>
      <c r="H53" s="1">
        <f t="shared" si="1"/>
        <v>203886</v>
      </c>
      <c r="I53" s="1">
        <f t="shared" si="2"/>
        <v>439354.60521464213</v>
      </c>
    </row>
    <row r="54" spans="1:9">
      <c r="A54" s="62">
        <v>230468</v>
      </c>
      <c r="B54" s="15" t="s">
        <v>66</v>
      </c>
      <c r="C54" s="1">
        <f>VLOOKUP(A54,Main!_xlnm.Print_Area,17,FALSE)+VLOOKUP(A54,Main!_xlnm.Print_Area,15,FALSE)</f>
        <v>14350309.47903738</v>
      </c>
      <c r="D54" s="1">
        <f>VLOOKUP(A54,Main!_xlnm.Print_Area,14,FALSE)</f>
        <v>1668780</v>
      </c>
      <c r="E54" s="1">
        <f>VLOOKUP(A54,'CAF BLS Adjustment'!B54:J505,5)</f>
        <v>2353723</v>
      </c>
      <c r="F54" s="1">
        <f>VLOOKUP(A54,'CAF BLS Adjustment'!$B$3:$J$440,6)</f>
        <v>12718415</v>
      </c>
      <c r="G54" s="1">
        <f t="shared" ref="G54:G112" si="3">MIN(D54,C54)</f>
        <v>1668780</v>
      </c>
      <c r="H54" s="1">
        <f t="shared" ref="H54:H112" si="4">MAX(MIN(C54-G54,E54),0)</f>
        <v>2353723</v>
      </c>
      <c r="I54" s="1">
        <f t="shared" ref="I54:I112" si="5">MIN(MAX(C54-G54-H54,0),F54)</f>
        <v>10327806.47903738</v>
      </c>
    </row>
    <row r="55" spans="1:9">
      <c r="A55" s="62">
        <v>230469</v>
      </c>
      <c r="B55" s="15" t="s">
        <v>67</v>
      </c>
      <c r="C55" s="1">
        <f>VLOOKUP(A55,Main!_xlnm.Print_Area,17,FALSE)+VLOOKUP(A55,Main!_xlnm.Print_Area,15,FALSE)</f>
        <v>261942.83645869797</v>
      </c>
      <c r="D55" s="1">
        <f>VLOOKUP(A55,Main!_xlnm.Print_Area,14,FALSE)</f>
        <v>-22236</v>
      </c>
      <c r="E55" s="1">
        <f>VLOOKUP(A55,'CAF BLS Adjustment'!B55:J506,5)</f>
        <v>171243</v>
      </c>
      <c r="F55" s="1">
        <f>VLOOKUP(A55,'CAF BLS Adjustment'!$B$3:$J$440,6)</f>
        <v>160277</v>
      </c>
      <c r="G55" s="1">
        <f t="shared" si="3"/>
        <v>-22236</v>
      </c>
      <c r="H55" s="1">
        <f t="shared" si="4"/>
        <v>171243</v>
      </c>
      <c r="I55" s="1">
        <f t="shared" si="5"/>
        <v>112935.83645869797</v>
      </c>
    </row>
    <row r="56" spans="1:9">
      <c r="A56" s="62">
        <v>230473</v>
      </c>
      <c r="B56" s="15" t="s">
        <v>68</v>
      </c>
      <c r="C56" s="1">
        <f>VLOOKUP(A56,Main!_xlnm.Print_Area,17,FALSE)+VLOOKUP(A56,Main!_xlnm.Print_Area,15,FALSE)</f>
        <v>1902426.4690145936</v>
      </c>
      <c r="D56" s="1">
        <f>VLOOKUP(A56,Main!_xlnm.Print_Area,14,FALSE)</f>
        <v>186768</v>
      </c>
      <c r="E56" s="1">
        <f>VLOOKUP(A56,'CAF BLS Adjustment'!B56:J507,5)</f>
        <v>1614061</v>
      </c>
      <c r="F56" s="1">
        <f>VLOOKUP(A56,'CAF BLS Adjustment'!$B$3:$J$440,6)</f>
        <v>128268</v>
      </c>
      <c r="G56" s="1">
        <f t="shared" si="3"/>
        <v>186768</v>
      </c>
      <c r="H56" s="1">
        <f t="shared" si="4"/>
        <v>1614061</v>
      </c>
      <c r="I56" s="1">
        <f t="shared" si="5"/>
        <v>101597.46901459363</v>
      </c>
    </row>
    <row r="57" spans="1:9">
      <c r="A57" s="62">
        <v>230478</v>
      </c>
      <c r="B57" s="15" t="s">
        <v>69</v>
      </c>
      <c r="C57" s="1">
        <f>VLOOKUP(A57,Main!_xlnm.Print_Area,17,FALSE)+VLOOKUP(A57,Main!_xlnm.Print_Area,15,FALSE)</f>
        <v>276625</v>
      </c>
      <c r="D57" s="1">
        <f>VLOOKUP(A57,Main!_xlnm.Print_Area,14,FALSE)</f>
        <v>-31392</v>
      </c>
      <c r="E57" s="1">
        <f>VLOOKUP(A57,'CAF BLS Adjustment'!B57:J508,5)</f>
        <v>259068</v>
      </c>
      <c r="F57" s="1">
        <f>VLOOKUP(A57,'CAF BLS Adjustment'!$B$3:$J$440,6)</f>
        <v>48949</v>
      </c>
      <c r="G57" s="1">
        <f t="shared" si="3"/>
        <v>-31392</v>
      </c>
      <c r="H57" s="1">
        <f t="shared" si="4"/>
        <v>259068</v>
      </c>
      <c r="I57" s="1">
        <f t="shared" si="5"/>
        <v>48949</v>
      </c>
    </row>
    <row r="58" spans="1:9">
      <c r="A58" s="62">
        <v>230496</v>
      </c>
      <c r="B58" s="15" t="s">
        <v>70</v>
      </c>
      <c r="C58" s="1">
        <f>VLOOKUP(A58,Main!_xlnm.Print_Area,17,FALSE)+VLOOKUP(A58,Main!_xlnm.Print_Area,15,FALSE)</f>
        <v>4214836.5273296824</v>
      </c>
      <c r="D58" s="1">
        <f>VLOOKUP(A58,Main!_xlnm.Print_Area,14,FALSE)</f>
        <v>-56172</v>
      </c>
      <c r="E58" s="1">
        <f>VLOOKUP(A58,'CAF BLS Adjustment'!B58:J510,5)</f>
        <v>2915145</v>
      </c>
      <c r="F58" s="1">
        <f>VLOOKUP(A58,'CAF BLS Adjustment'!$B$3:$J$440,6)</f>
        <v>2067368</v>
      </c>
      <c r="G58" s="1">
        <f t="shared" si="3"/>
        <v>-56172</v>
      </c>
      <c r="H58" s="1">
        <f t="shared" si="4"/>
        <v>2915145</v>
      </c>
      <c r="I58" s="1">
        <f t="shared" si="5"/>
        <v>1355863.5273296824</v>
      </c>
    </row>
    <row r="59" spans="1:9">
      <c r="A59" s="62">
        <v>230497</v>
      </c>
      <c r="B59" s="15" t="s">
        <v>71</v>
      </c>
      <c r="C59" s="1">
        <f>VLOOKUP(A59,Main!_xlnm.Print_Area,17,FALSE)+VLOOKUP(A59,Main!_xlnm.Print_Area,15,FALSE)</f>
        <v>530703.462766813</v>
      </c>
      <c r="D59" s="1">
        <f>VLOOKUP(A59,Main!_xlnm.Print_Area,14,FALSE)</f>
        <v>14292</v>
      </c>
      <c r="E59" s="1">
        <f>VLOOKUP(A59,'CAF BLS Adjustment'!B59:J511,5)</f>
        <v>604821</v>
      </c>
      <c r="F59" s="1">
        <f>VLOOKUP(A59,'CAF BLS Adjustment'!$B$3:$J$440,6)</f>
        <v>0</v>
      </c>
      <c r="G59" s="1">
        <f t="shared" si="3"/>
        <v>14292</v>
      </c>
      <c r="H59" s="1">
        <f t="shared" si="4"/>
        <v>516411.462766813</v>
      </c>
      <c r="I59" s="1">
        <f t="shared" si="5"/>
        <v>0</v>
      </c>
    </row>
    <row r="60" spans="1:9">
      <c r="A60" s="62">
        <v>230498</v>
      </c>
      <c r="B60" s="15" t="s">
        <v>72</v>
      </c>
      <c r="C60" s="1">
        <f>VLOOKUP(A60,Main!_xlnm.Print_Area,17,FALSE)+VLOOKUP(A60,Main!_xlnm.Print_Area,15,FALSE)</f>
        <v>623707.05597162514</v>
      </c>
      <c r="D60" s="1">
        <f>VLOOKUP(A60,Main!_xlnm.Print_Area,14,FALSE)</f>
        <v>68526</v>
      </c>
      <c r="E60" s="1">
        <f>VLOOKUP(A60,'CAF BLS Adjustment'!B60:J512,5)</f>
        <v>283914</v>
      </c>
      <c r="F60" s="1">
        <f>VLOOKUP(A60,'CAF BLS Adjustment'!$B$3:$J$440,6)</f>
        <v>375170</v>
      </c>
      <c r="G60" s="1">
        <f t="shared" si="3"/>
        <v>68526</v>
      </c>
      <c r="H60" s="1">
        <f t="shared" si="4"/>
        <v>283914</v>
      </c>
      <c r="I60" s="1">
        <f t="shared" si="5"/>
        <v>271267.05597162514</v>
      </c>
    </row>
    <row r="61" spans="1:9">
      <c r="A61" s="62">
        <v>230500</v>
      </c>
      <c r="B61" s="15" t="s">
        <v>73</v>
      </c>
      <c r="C61" s="1">
        <f>VLOOKUP(A61,Main!_xlnm.Print_Area,17,FALSE)+VLOOKUP(A61,Main!_xlnm.Print_Area,15,FALSE)</f>
        <v>243507.51214429885</v>
      </c>
      <c r="D61" s="1">
        <f>VLOOKUP(A61,Main!_xlnm.Print_Area,14,FALSE)</f>
        <v>-3450</v>
      </c>
      <c r="E61" s="1">
        <f>VLOOKUP(A61,'CAF BLS Adjustment'!B61:J513,5)</f>
        <v>154512</v>
      </c>
      <c r="F61" s="1">
        <f>VLOOKUP(A61,'CAF BLS Adjustment'!$B$3:$J$440,6)</f>
        <v>133586</v>
      </c>
      <c r="G61" s="1">
        <f t="shared" si="3"/>
        <v>-3450</v>
      </c>
      <c r="H61" s="1">
        <f t="shared" si="4"/>
        <v>154512</v>
      </c>
      <c r="I61" s="1">
        <f t="shared" si="5"/>
        <v>92445.512144298846</v>
      </c>
    </row>
    <row r="62" spans="1:9">
      <c r="A62" s="62">
        <v>230501</v>
      </c>
      <c r="B62" s="15" t="s">
        <v>74</v>
      </c>
      <c r="C62" s="1">
        <f>VLOOKUP(A62,Main!_xlnm.Print_Area,17,FALSE)+VLOOKUP(A62,Main!_xlnm.Print_Area,15,FALSE)</f>
        <v>8040648.6791913258</v>
      </c>
      <c r="D62" s="1">
        <f>VLOOKUP(A62,Main!_xlnm.Print_Area,14,FALSE)</f>
        <v>320826</v>
      </c>
      <c r="E62" s="1">
        <f>VLOOKUP(A62,'CAF BLS Adjustment'!B62:J514,5)</f>
        <v>4323863</v>
      </c>
      <c r="F62" s="1">
        <f>VLOOKUP(A62,'CAF BLS Adjustment'!$B$3:$J$440,6)</f>
        <v>4735446</v>
      </c>
      <c r="G62" s="1">
        <f t="shared" si="3"/>
        <v>320826</v>
      </c>
      <c r="H62" s="1">
        <f t="shared" si="4"/>
        <v>4323863</v>
      </c>
      <c r="I62" s="1">
        <f t="shared" si="5"/>
        <v>3395959.6791913258</v>
      </c>
    </row>
    <row r="63" spans="1:9">
      <c r="A63" s="62">
        <v>230502</v>
      </c>
      <c r="B63" s="15" t="s">
        <v>75</v>
      </c>
      <c r="C63" s="1">
        <f>VLOOKUP(A63,Main!_xlnm.Print_Area,17,FALSE)+VLOOKUP(A63,Main!_xlnm.Print_Area,15,FALSE)</f>
        <v>2170242.24080612</v>
      </c>
      <c r="D63" s="1">
        <f>VLOOKUP(A63,Main!_xlnm.Print_Area,14,FALSE)</f>
        <v>-168222</v>
      </c>
      <c r="E63" s="1">
        <f>VLOOKUP(A63,'CAF BLS Adjustment'!B63:J515,5)</f>
        <v>1850880</v>
      </c>
      <c r="F63" s="1">
        <f>VLOOKUP(A63,'CAF BLS Adjustment'!$B$3:$J$440,6)</f>
        <v>699126</v>
      </c>
      <c r="G63" s="1">
        <f t="shared" si="3"/>
        <v>-168222</v>
      </c>
      <c r="H63" s="1">
        <f t="shared" si="4"/>
        <v>1850880</v>
      </c>
      <c r="I63" s="1">
        <f t="shared" si="5"/>
        <v>487584.24080611998</v>
      </c>
    </row>
    <row r="64" spans="1:9">
      <c r="A64" s="62">
        <v>230503</v>
      </c>
      <c r="B64" s="15" t="s">
        <v>76</v>
      </c>
      <c r="C64" s="1">
        <f>VLOOKUP(A64,Main!_xlnm.Print_Area,17,FALSE)+VLOOKUP(A64,Main!_xlnm.Print_Area,15,FALSE)</f>
        <v>2500202.7632749639</v>
      </c>
      <c r="D64" s="1">
        <f>VLOOKUP(A64,Main!_xlnm.Print_Area,14,FALSE)</f>
        <v>51330</v>
      </c>
      <c r="E64" s="1">
        <f>VLOOKUP(A64,'CAF BLS Adjustment'!B64:J516,5)</f>
        <v>2805483</v>
      </c>
      <c r="F64" s="1">
        <f>VLOOKUP(A64,'CAF BLS Adjustment'!$B$3:$J$440,6)</f>
        <v>0</v>
      </c>
      <c r="G64" s="1">
        <f t="shared" si="3"/>
        <v>51330</v>
      </c>
      <c r="H64" s="1">
        <f t="shared" si="4"/>
        <v>2448872.7632749639</v>
      </c>
      <c r="I64" s="1">
        <f t="shared" si="5"/>
        <v>0</v>
      </c>
    </row>
    <row r="65" spans="1:9">
      <c r="A65" s="62">
        <v>230505</v>
      </c>
      <c r="B65" s="15" t="s">
        <v>77</v>
      </c>
      <c r="C65" s="1">
        <f>VLOOKUP(A65,Main!_xlnm.Print_Area,17,FALSE)+VLOOKUP(A65,Main!_xlnm.Print_Area,15,FALSE)</f>
        <v>737738.16290648817</v>
      </c>
      <c r="D65" s="1">
        <f>VLOOKUP(A65,Main!_xlnm.Print_Area,14,FALSE)</f>
        <v>195882</v>
      </c>
      <c r="E65" s="1">
        <f>VLOOKUP(A65,'CAF BLS Adjustment'!B65:J517,5)</f>
        <v>624812</v>
      </c>
      <c r="F65" s="1">
        <f>VLOOKUP(A65,'CAF BLS Adjustment'!$B$3:$J$440,6)</f>
        <v>5881</v>
      </c>
      <c r="G65" s="1">
        <f t="shared" si="3"/>
        <v>195882</v>
      </c>
      <c r="H65" s="1">
        <f t="shared" si="4"/>
        <v>541856.16290648817</v>
      </c>
      <c r="I65" s="1">
        <f t="shared" si="5"/>
        <v>0</v>
      </c>
    </row>
    <row r="66" spans="1:9">
      <c r="A66" s="62">
        <v>230510</v>
      </c>
      <c r="B66" s="15" t="s">
        <v>78</v>
      </c>
      <c r="C66" s="1">
        <f>VLOOKUP(A66,Main!_xlnm.Print_Area,17,FALSE)+VLOOKUP(A66,Main!_xlnm.Print_Area,15,FALSE)</f>
        <v>5619518.1974155167</v>
      </c>
      <c r="D66" s="1">
        <f>VLOOKUP(A66,Main!_xlnm.Print_Area,14,FALSE)</f>
        <v>1510122</v>
      </c>
      <c r="E66" s="1">
        <f>VLOOKUP(A66,'CAF BLS Adjustment'!B66:J518,5)</f>
        <v>1605602</v>
      </c>
      <c r="F66" s="1">
        <f>VLOOKUP(A66,'CAF BLS Adjustment'!$B$3:$J$440,6)</f>
        <v>3439946</v>
      </c>
      <c r="G66" s="1">
        <f t="shared" si="3"/>
        <v>1510122</v>
      </c>
      <c r="H66" s="1">
        <f t="shared" si="4"/>
        <v>1605602</v>
      </c>
      <c r="I66" s="1">
        <f t="shared" si="5"/>
        <v>2503794.1974155167</v>
      </c>
    </row>
    <row r="67" spans="1:9">
      <c r="A67" s="62">
        <v>230511</v>
      </c>
      <c r="B67" s="15" t="s">
        <v>79</v>
      </c>
      <c r="C67" s="1">
        <f>VLOOKUP(A67,Main!_xlnm.Print_Area,17,FALSE)+VLOOKUP(A67,Main!_xlnm.Print_Area,15,FALSE)</f>
        <v>6116629.7575949775</v>
      </c>
      <c r="D67" s="1">
        <f>VLOOKUP(A67,Main!_xlnm.Print_Area,14,FALSE)</f>
        <v>-39372</v>
      </c>
      <c r="E67" s="1">
        <f>VLOOKUP(A67,'CAF BLS Adjustment'!B67:J519,5)</f>
        <v>2911700</v>
      </c>
      <c r="F67" s="1">
        <f>VLOOKUP(A67,'CAF BLS Adjustment'!$B$3:$J$440,6)</f>
        <v>4269826</v>
      </c>
      <c r="G67" s="1">
        <f t="shared" si="3"/>
        <v>-39372</v>
      </c>
      <c r="H67" s="1">
        <f t="shared" si="4"/>
        <v>2911700</v>
      </c>
      <c r="I67" s="1">
        <f t="shared" si="5"/>
        <v>3244301.7575949775</v>
      </c>
    </row>
    <row r="68" spans="1:9">
      <c r="A68" s="62">
        <v>240512</v>
      </c>
      <c r="B68" s="15" t="s">
        <v>81</v>
      </c>
      <c r="C68" s="1">
        <f>VLOOKUP(A68,Main!_xlnm.Print_Area,17,FALSE)+VLOOKUP(A68,Main!_xlnm.Print_Area,15,FALSE)</f>
        <v>6947897.3903192934</v>
      </c>
      <c r="D68" s="1">
        <f>VLOOKUP(A68,Main!_xlnm.Print_Area,14,FALSE)</f>
        <v>138858</v>
      </c>
      <c r="E68" s="1">
        <f>VLOOKUP(A68,'CAF BLS Adjustment'!B68:J520,5)</f>
        <v>2992504</v>
      </c>
      <c r="F68" s="1">
        <f>VLOOKUP(A68,'CAF BLS Adjustment'!$B$3:$J$440,6)</f>
        <v>4973981</v>
      </c>
      <c r="G68" s="1">
        <f t="shared" si="3"/>
        <v>138858</v>
      </c>
      <c r="H68" s="1">
        <f t="shared" si="4"/>
        <v>2992504</v>
      </c>
      <c r="I68" s="1">
        <f t="shared" si="5"/>
        <v>3816535.3903192934</v>
      </c>
    </row>
    <row r="69" spans="1:9">
      <c r="A69" s="62">
        <v>240515</v>
      </c>
      <c r="B69" s="15" t="s">
        <v>82</v>
      </c>
      <c r="C69" s="1">
        <f>VLOOKUP(A69,Main!_xlnm.Print_Area,17,FALSE)+VLOOKUP(A69,Main!_xlnm.Print_Area,15,FALSE)</f>
        <v>693982.85697727615</v>
      </c>
      <c r="D69" s="1">
        <f>VLOOKUP(A69,Main!_xlnm.Print_Area,14,FALSE)</f>
        <v>1146</v>
      </c>
      <c r="E69" s="1">
        <f>VLOOKUP(A69,'CAF BLS Adjustment'!B69:J521,5)</f>
        <v>427144</v>
      </c>
      <c r="F69" s="1">
        <f>VLOOKUP(A69,'CAF BLS Adjustment'!$B$3:$J$440,6)</f>
        <v>381303</v>
      </c>
      <c r="G69" s="1">
        <f t="shared" si="3"/>
        <v>1146</v>
      </c>
      <c r="H69" s="1">
        <f t="shared" si="4"/>
        <v>427144</v>
      </c>
      <c r="I69" s="1">
        <f t="shared" si="5"/>
        <v>265692.85697727615</v>
      </c>
    </row>
    <row r="70" spans="1:9">
      <c r="A70" s="62">
        <v>240516</v>
      </c>
      <c r="B70" s="15" t="s">
        <v>83</v>
      </c>
      <c r="C70" s="1">
        <f>VLOOKUP(A70,Main!_xlnm.Print_Area,17,FALSE)+VLOOKUP(A70,Main!_xlnm.Print_Area,15,FALSE)</f>
        <v>3245562.8425873066</v>
      </c>
      <c r="D70" s="1">
        <f>VLOOKUP(A70,Main!_xlnm.Print_Area,14,FALSE)</f>
        <v>140778</v>
      </c>
      <c r="E70" s="1">
        <f>VLOOKUP(A70,'CAF BLS Adjustment'!B70:J522,5)</f>
        <v>1961790</v>
      </c>
      <c r="F70" s="1">
        <f>VLOOKUP(A70,'CAF BLS Adjustment'!$B$3:$J$440,6)</f>
        <v>1683671</v>
      </c>
      <c r="G70" s="1">
        <f t="shared" si="3"/>
        <v>140778</v>
      </c>
      <c r="H70" s="1">
        <f t="shared" si="4"/>
        <v>1961790</v>
      </c>
      <c r="I70" s="1">
        <f t="shared" si="5"/>
        <v>1142994.8425873066</v>
      </c>
    </row>
    <row r="71" spans="1:9">
      <c r="A71" s="62">
        <v>240520</v>
      </c>
      <c r="B71" s="15" t="s">
        <v>84</v>
      </c>
      <c r="C71" s="1">
        <f>VLOOKUP(A71,Main!_xlnm.Print_Area,17,FALSE)+VLOOKUP(A71,Main!_xlnm.Print_Area,15,FALSE)</f>
        <v>13873266.71596384</v>
      </c>
      <c r="D71" s="1">
        <f>VLOOKUP(A71,Main!_xlnm.Print_Area,14,FALSE)</f>
        <v>172062</v>
      </c>
      <c r="E71" s="1">
        <f>VLOOKUP(A71,'CAF BLS Adjustment'!B71:J523,5)</f>
        <v>4167318</v>
      </c>
      <c r="F71" s="1">
        <f>VLOOKUP(A71,'CAF BLS Adjustment'!$B$3:$J$440,6)</f>
        <v>11845025</v>
      </c>
      <c r="G71" s="1">
        <f t="shared" si="3"/>
        <v>172062</v>
      </c>
      <c r="H71" s="1">
        <f t="shared" si="4"/>
        <v>4167318</v>
      </c>
      <c r="I71" s="1">
        <f t="shared" si="5"/>
        <v>9533886.7159638405</v>
      </c>
    </row>
    <row r="72" spans="1:9">
      <c r="A72" s="62">
        <v>240521</v>
      </c>
      <c r="B72" s="15" t="s">
        <v>85</v>
      </c>
      <c r="C72" s="1">
        <f>VLOOKUP(A72,Main!_xlnm.Print_Area,17,FALSE)+VLOOKUP(A72,Main!_xlnm.Print_Area,15,FALSE)</f>
        <v>871997</v>
      </c>
      <c r="D72" s="1">
        <f>VLOOKUP(A72,Main!_xlnm.Print_Area,14,FALSE)</f>
        <v>-284376</v>
      </c>
      <c r="E72" s="1">
        <f>VLOOKUP(A72,'CAF BLS Adjustment'!B72:J524,5)</f>
        <v>1156373</v>
      </c>
      <c r="F72" s="1">
        <f>VLOOKUP(A72,'CAF BLS Adjustment'!$B$3:$J$440,6)</f>
        <v>0</v>
      </c>
      <c r="G72" s="1">
        <f t="shared" si="3"/>
        <v>-284376</v>
      </c>
      <c r="H72" s="1">
        <f t="shared" si="4"/>
        <v>1156373</v>
      </c>
      <c r="I72" s="1">
        <f t="shared" si="5"/>
        <v>0</v>
      </c>
    </row>
    <row r="73" spans="1:9">
      <c r="A73" s="62">
        <v>240523</v>
      </c>
      <c r="B73" s="15" t="s">
        <v>86</v>
      </c>
      <c r="C73" s="1">
        <f>VLOOKUP(A73,Main!_xlnm.Print_Area,17,FALSE)+VLOOKUP(A73,Main!_xlnm.Print_Area,15,FALSE)</f>
        <v>11590748.850533104</v>
      </c>
      <c r="D73" s="1">
        <f>VLOOKUP(A73,Main!_xlnm.Print_Area,14,FALSE)</f>
        <v>250020</v>
      </c>
      <c r="E73" s="1">
        <f>VLOOKUP(A73,'CAF BLS Adjustment'!B73:J525,5)</f>
        <v>6017652</v>
      </c>
      <c r="F73" s="1">
        <f>VLOOKUP(A73,'CAF BLS Adjustment'!$B$3:$J$440,6)</f>
        <v>7253972</v>
      </c>
      <c r="G73" s="1">
        <f t="shared" si="3"/>
        <v>250020</v>
      </c>
      <c r="H73" s="1">
        <f t="shared" si="4"/>
        <v>6017652</v>
      </c>
      <c r="I73" s="1">
        <f t="shared" si="5"/>
        <v>5323076.8505331036</v>
      </c>
    </row>
    <row r="74" spans="1:9">
      <c r="A74" s="62">
        <v>240528</v>
      </c>
      <c r="B74" s="15" t="s">
        <v>88</v>
      </c>
      <c r="C74" s="1">
        <f>VLOOKUP(A74,Main!_xlnm.Print_Area,17,FALSE)+VLOOKUP(A74,Main!_xlnm.Print_Area,15,FALSE)</f>
        <v>12114052.965700038</v>
      </c>
      <c r="D74" s="1">
        <f>VLOOKUP(A74,Main!_xlnm.Print_Area,14,FALSE)</f>
        <v>1459848</v>
      </c>
      <c r="E74" s="1">
        <f>VLOOKUP(A74,'CAF BLS Adjustment'!B74:J526,5)</f>
        <v>7095139</v>
      </c>
      <c r="F74" s="1">
        <f>VLOOKUP(A74,'CAF BLS Adjustment'!$B$3:$J$440,6)</f>
        <v>5577138</v>
      </c>
      <c r="G74" s="1">
        <f t="shared" si="3"/>
        <v>1459848</v>
      </c>
      <c r="H74" s="1">
        <f t="shared" si="4"/>
        <v>7095139</v>
      </c>
      <c r="I74" s="1">
        <f t="shared" si="5"/>
        <v>3559065.9657000378</v>
      </c>
    </row>
    <row r="75" spans="1:9">
      <c r="A75" s="62">
        <v>240531</v>
      </c>
      <c r="B75" s="15" t="s">
        <v>89</v>
      </c>
      <c r="C75" s="1">
        <f>VLOOKUP(A75,Main!_xlnm.Print_Area,17,FALSE)+VLOOKUP(A75,Main!_xlnm.Print_Area,15,FALSE)</f>
        <v>2028691.5018188504</v>
      </c>
      <c r="D75" s="1">
        <f>VLOOKUP(A75,Main!_xlnm.Print_Area,14,FALSE)</f>
        <v>285402</v>
      </c>
      <c r="E75" s="1">
        <f>VLOOKUP(A75,'CAF BLS Adjustment'!B75:J527,5)</f>
        <v>1505139</v>
      </c>
      <c r="F75" s="1">
        <f>VLOOKUP(A75,'CAF BLS Adjustment'!$B$3:$J$440,6)</f>
        <v>278906</v>
      </c>
      <c r="G75" s="1">
        <f t="shared" si="3"/>
        <v>285402</v>
      </c>
      <c r="H75" s="1">
        <f t="shared" si="4"/>
        <v>1505139</v>
      </c>
      <c r="I75" s="1">
        <f t="shared" si="5"/>
        <v>238150.5018188504</v>
      </c>
    </row>
    <row r="76" spans="1:9">
      <c r="A76" s="62">
        <v>240532</v>
      </c>
      <c r="B76" s="15" t="s">
        <v>90</v>
      </c>
      <c r="C76" s="1">
        <f>VLOOKUP(A76,Main!_xlnm.Print_Area,17,FALSE)+VLOOKUP(A76,Main!_xlnm.Print_Area,15,FALSE)</f>
        <v>94755.780933032351</v>
      </c>
      <c r="D76" s="1">
        <f>VLOOKUP(A76,Main!_xlnm.Print_Area,14,FALSE)</f>
        <v>-1080</v>
      </c>
      <c r="E76" s="1">
        <f>VLOOKUP(A76,'CAF BLS Adjustment'!B76:J528,5)</f>
        <v>94518</v>
      </c>
      <c r="F76" s="1">
        <f>VLOOKUP(A76,'CAF BLS Adjustment'!$B$3:$J$440,6)</f>
        <v>17283</v>
      </c>
      <c r="G76" s="1">
        <f t="shared" si="3"/>
        <v>-1080</v>
      </c>
      <c r="H76" s="1">
        <f t="shared" si="4"/>
        <v>94518</v>
      </c>
      <c r="I76" s="1">
        <f t="shared" si="5"/>
        <v>1317.7809330323507</v>
      </c>
    </row>
    <row r="77" spans="1:9">
      <c r="A77" s="62">
        <v>240536</v>
      </c>
      <c r="B77" s="15" t="s">
        <v>91</v>
      </c>
      <c r="C77" s="1">
        <f>VLOOKUP(A77,Main!_xlnm.Print_Area,17,FALSE)+VLOOKUP(A77,Main!_xlnm.Print_Area,15,FALSE)</f>
        <v>5614959.6095406152</v>
      </c>
      <c r="D77" s="1">
        <f>VLOOKUP(A77,Main!_xlnm.Print_Area,14,FALSE)</f>
        <v>415494</v>
      </c>
      <c r="E77" s="1">
        <f>VLOOKUP(A77,'CAF BLS Adjustment'!B77:J529,5)</f>
        <v>2757695</v>
      </c>
      <c r="F77" s="1">
        <f>VLOOKUP(A77,'CAF BLS Adjustment'!$B$3:$J$440,6)</f>
        <v>3377163</v>
      </c>
      <c r="G77" s="1">
        <f t="shared" si="3"/>
        <v>415494</v>
      </c>
      <c r="H77" s="1">
        <f t="shared" si="4"/>
        <v>2757695</v>
      </c>
      <c r="I77" s="1">
        <f t="shared" si="5"/>
        <v>2441770.6095406152</v>
      </c>
    </row>
    <row r="78" spans="1:9">
      <c r="A78" s="62">
        <v>240538</v>
      </c>
      <c r="B78" s="15" t="s">
        <v>92</v>
      </c>
      <c r="C78" s="1">
        <f>VLOOKUP(A78,Main!_xlnm.Print_Area,17,FALSE)+VLOOKUP(A78,Main!_xlnm.Print_Area,15,FALSE)</f>
        <v>3085517.662752925</v>
      </c>
      <c r="D78" s="1">
        <f>VLOOKUP(A78,Main!_xlnm.Print_Area,14,FALSE)</f>
        <v>264756</v>
      </c>
      <c r="E78" s="1">
        <f>VLOOKUP(A78,'CAF BLS Adjustment'!B78:J530,5)</f>
        <v>2237235</v>
      </c>
      <c r="F78" s="1">
        <f>VLOOKUP(A78,'CAF BLS Adjustment'!$B$3:$J$440,6)</f>
        <v>1097541</v>
      </c>
      <c r="G78" s="1">
        <f t="shared" si="3"/>
        <v>264756</v>
      </c>
      <c r="H78" s="1">
        <f t="shared" si="4"/>
        <v>2237235</v>
      </c>
      <c r="I78" s="1">
        <f t="shared" si="5"/>
        <v>583526.66275292495</v>
      </c>
    </row>
    <row r="79" spans="1:9">
      <c r="A79" s="62">
        <v>240539</v>
      </c>
      <c r="B79" s="15" t="s">
        <v>93</v>
      </c>
      <c r="C79" s="1">
        <f>VLOOKUP(A79,Main!_xlnm.Print_Area,17,FALSE)+VLOOKUP(A79,Main!_xlnm.Print_Area,15,FALSE)</f>
        <v>4055485.38448973</v>
      </c>
      <c r="D79" s="1">
        <f>VLOOKUP(A79,Main!_xlnm.Print_Area,14,FALSE)</f>
        <v>462186</v>
      </c>
      <c r="E79" s="1">
        <f>VLOOKUP(A79,'CAF BLS Adjustment'!B79:J531,5)</f>
        <v>1444066</v>
      </c>
      <c r="F79" s="1">
        <f>VLOOKUP(A79,'CAF BLS Adjustment'!$B$3:$J$440,6)</f>
        <v>2824834</v>
      </c>
      <c r="G79" s="1">
        <f t="shared" si="3"/>
        <v>462186</v>
      </c>
      <c r="H79" s="1">
        <f t="shared" si="4"/>
        <v>1444066</v>
      </c>
      <c r="I79" s="1">
        <f t="shared" si="5"/>
        <v>2149233.38448973</v>
      </c>
    </row>
    <row r="80" spans="1:9">
      <c r="A80" s="62">
        <v>240541</v>
      </c>
      <c r="B80" s="15" t="s">
        <v>94</v>
      </c>
      <c r="C80" s="1">
        <f>VLOOKUP(A80,Main!_xlnm.Print_Area,17,FALSE)+VLOOKUP(A80,Main!_xlnm.Print_Area,15,FALSE)</f>
        <v>575277.8458986067</v>
      </c>
      <c r="D80" s="1">
        <f>VLOOKUP(A80,Main!_xlnm.Print_Area,14,FALSE)</f>
        <v>23154</v>
      </c>
      <c r="E80" s="1">
        <f>VLOOKUP(A80,'CAF BLS Adjustment'!B80:J532,5)</f>
        <v>394974</v>
      </c>
      <c r="F80" s="1">
        <f>VLOOKUP(A80,'CAF BLS Adjustment'!$B$3:$J$440,6)</f>
        <v>252985</v>
      </c>
      <c r="G80" s="1">
        <f t="shared" si="3"/>
        <v>23154</v>
      </c>
      <c r="H80" s="1">
        <f t="shared" si="4"/>
        <v>394974</v>
      </c>
      <c r="I80" s="1">
        <f t="shared" si="5"/>
        <v>157149.8458986067</v>
      </c>
    </row>
    <row r="81" spans="1:9">
      <c r="A81" s="62">
        <v>240542</v>
      </c>
      <c r="B81" s="15" t="s">
        <v>95</v>
      </c>
      <c r="C81" s="1">
        <f>VLOOKUP(A81,Main!_xlnm.Print_Area,17,FALSE)+VLOOKUP(A81,Main!_xlnm.Print_Area,15,FALSE)</f>
        <v>5244117.0286779273</v>
      </c>
      <c r="D81" s="1">
        <f>VLOOKUP(A81,Main!_xlnm.Print_Area,14,FALSE)</f>
        <v>970026</v>
      </c>
      <c r="E81" s="1">
        <f>VLOOKUP(A81,'CAF BLS Adjustment'!B81:J533,5)</f>
        <v>2751658</v>
      </c>
      <c r="F81" s="1">
        <f>VLOOKUP(A81,'CAF BLS Adjustment'!$B$3:$J$440,6)</f>
        <v>2396047</v>
      </c>
      <c r="G81" s="1">
        <f t="shared" si="3"/>
        <v>970026</v>
      </c>
      <c r="H81" s="1">
        <f t="shared" si="4"/>
        <v>2751658</v>
      </c>
      <c r="I81" s="1">
        <f t="shared" si="5"/>
        <v>1522433.0286779273</v>
      </c>
    </row>
    <row r="82" spans="1:9">
      <c r="A82" s="62">
        <v>240546</v>
      </c>
      <c r="B82" s="15" t="s">
        <v>96</v>
      </c>
      <c r="C82" s="1">
        <f>VLOOKUP(A82,Main!_xlnm.Print_Area,17,FALSE)+VLOOKUP(A82,Main!_xlnm.Print_Area,15,FALSE)</f>
        <v>4364979.4032114223</v>
      </c>
      <c r="D82" s="1">
        <f>VLOOKUP(A82,Main!_xlnm.Print_Area,14,FALSE)</f>
        <v>-18384</v>
      </c>
      <c r="E82" s="1">
        <f>VLOOKUP(A82,'CAF BLS Adjustment'!B82:J534,5)</f>
        <v>1911458</v>
      </c>
      <c r="F82" s="1">
        <f>VLOOKUP(A82,'CAF BLS Adjustment'!$B$3:$J$440,6)</f>
        <v>3202127</v>
      </c>
      <c r="G82" s="1">
        <f t="shared" si="3"/>
        <v>-18384</v>
      </c>
      <c r="H82" s="1">
        <f t="shared" si="4"/>
        <v>1911458</v>
      </c>
      <c r="I82" s="1">
        <f t="shared" si="5"/>
        <v>2471905.4032114223</v>
      </c>
    </row>
    <row r="83" spans="1:9">
      <c r="A83" s="62">
        <v>250285</v>
      </c>
      <c r="B83" s="15" t="s">
        <v>98</v>
      </c>
      <c r="C83" s="1">
        <f>VLOOKUP(A83,Main!_xlnm.Print_Area,17,FALSE)+VLOOKUP(A83,Main!_xlnm.Print_Area,15,FALSE)</f>
        <v>217019.81347356999</v>
      </c>
      <c r="D83" s="1">
        <f>VLOOKUP(A83,Main!_xlnm.Print_Area,14,FALSE)</f>
        <v>8718</v>
      </c>
      <c r="E83" s="1">
        <f>VLOOKUP(A83,'CAF BLS Adjustment'!B83:J535,5)</f>
        <v>244455</v>
      </c>
      <c r="F83" s="1">
        <f>VLOOKUP(A83,'CAF BLS Adjustment'!$B$3:$J$440,6)</f>
        <v>0</v>
      </c>
      <c r="G83" s="1">
        <f t="shared" si="3"/>
        <v>8718</v>
      </c>
      <c r="H83" s="1">
        <f t="shared" si="4"/>
        <v>208301.81347356999</v>
      </c>
      <c r="I83" s="1">
        <f t="shared" si="5"/>
        <v>0</v>
      </c>
    </row>
    <row r="84" spans="1:9">
      <c r="A84" s="62">
        <v>250290</v>
      </c>
      <c r="B84" s="15" t="s">
        <v>99</v>
      </c>
      <c r="C84" s="1">
        <f>VLOOKUP(A84,Main!_xlnm.Print_Area,17,FALSE)+VLOOKUP(A84,Main!_xlnm.Print_Area,15,FALSE)</f>
        <v>5455103.8708345434</v>
      </c>
      <c r="D84" s="1">
        <f>VLOOKUP(A84,Main!_xlnm.Print_Area,14,FALSE)</f>
        <v>258036</v>
      </c>
      <c r="E84" s="1">
        <f>VLOOKUP(A84,'CAF BLS Adjustment'!B84:J536,5)</f>
        <v>2631944</v>
      </c>
      <c r="F84" s="1">
        <f>VLOOKUP(A84,'CAF BLS Adjustment'!$B$3:$J$440,6)</f>
        <v>3473886</v>
      </c>
      <c r="G84" s="1">
        <f t="shared" si="3"/>
        <v>258036</v>
      </c>
      <c r="H84" s="1">
        <f t="shared" si="4"/>
        <v>2631944</v>
      </c>
      <c r="I84" s="1">
        <f t="shared" si="5"/>
        <v>2565123.8708345434</v>
      </c>
    </row>
    <row r="85" spans="1:9">
      <c r="A85" s="62">
        <v>250295</v>
      </c>
      <c r="B85" s="15" t="s">
        <v>100</v>
      </c>
      <c r="C85" s="1">
        <f>VLOOKUP(A85,Main!_xlnm.Print_Area,17,FALSE)+VLOOKUP(A85,Main!_xlnm.Print_Area,15,FALSE)</f>
        <v>1120007.6669574494</v>
      </c>
      <c r="D85" s="1">
        <f>VLOOKUP(A85,Main!_xlnm.Print_Area,14,FALSE)</f>
        <v>256746</v>
      </c>
      <c r="E85" s="1">
        <f>VLOOKUP(A85,'CAF BLS Adjustment'!B85:J537,5)</f>
        <v>548112</v>
      </c>
      <c r="F85" s="1">
        <f>VLOOKUP(A85,'CAF BLS Adjustment'!$B$3:$J$440,6)</f>
        <v>501731</v>
      </c>
      <c r="G85" s="1">
        <f t="shared" si="3"/>
        <v>256746</v>
      </c>
      <c r="H85" s="1">
        <f t="shared" si="4"/>
        <v>548112</v>
      </c>
      <c r="I85" s="1">
        <f t="shared" si="5"/>
        <v>315149.6669574494</v>
      </c>
    </row>
    <row r="86" spans="1:9">
      <c r="A86" s="62">
        <v>250299</v>
      </c>
      <c r="B86" s="15" t="s">
        <v>101</v>
      </c>
      <c r="C86" s="1">
        <f>VLOOKUP(A86,Main!_xlnm.Print_Area,17,FALSE)+VLOOKUP(A86,Main!_xlnm.Print_Area,15,FALSE)</f>
        <v>529941.41225519439</v>
      </c>
      <c r="D86" s="1">
        <f>VLOOKUP(A86,Main!_xlnm.Print_Area,14,FALSE)</f>
        <v>97038</v>
      </c>
      <c r="E86" s="1">
        <f>VLOOKUP(A86,'CAF BLS Adjustment'!B86:J538,5)</f>
        <v>237885</v>
      </c>
      <c r="F86" s="1">
        <f>VLOOKUP(A86,'CAF BLS Adjustment'!$B$3:$J$440,6)</f>
        <v>283301</v>
      </c>
      <c r="G86" s="1">
        <f t="shared" si="3"/>
        <v>97038</v>
      </c>
      <c r="H86" s="1">
        <f t="shared" si="4"/>
        <v>237885</v>
      </c>
      <c r="I86" s="1">
        <f t="shared" si="5"/>
        <v>195018.41225519439</v>
      </c>
    </row>
    <row r="87" spans="1:9">
      <c r="A87" s="62">
        <v>250305</v>
      </c>
      <c r="B87" s="15" t="s">
        <v>102</v>
      </c>
      <c r="C87" s="1">
        <f>VLOOKUP(A87,Main!_xlnm.Print_Area,17,FALSE)+VLOOKUP(A87,Main!_xlnm.Print_Area,15,FALSE)</f>
        <v>1941638.699229049</v>
      </c>
      <c r="D87" s="1">
        <f>VLOOKUP(A87,Main!_xlnm.Print_Area,14,FALSE)</f>
        <v>273396</v>
      </c>
      <c r="E87" s="1">
        <f>VLOOKUP(A87,'CAF BLS Adjustment'!B87:J539,5)</f>
        <v>653081</v>
      </c>
      <c r="F87" s="1">
        <f>VLOOKUP(A87,'CAF BLS Adjustment'!$B$3:$J$440,6)</f>
        <v>1338618</v>
      </c>
      <c r="G87" s="1">
        <f t="shared" si="3"/>
        <v>273396</v>
      </c>
      <c r="H87" s="1">
        <f t="shared" si="4"/>
        <v>653081</v>
      </c>
      <c r="I87" s="1">
        <f t="shared" si="5"/>
        <v>1015161.699229049</v>
      </c>
    </row>
    <row r="88" spans="1:9">
      <c r="A88" s="62">
        <v>250307</v>
      </c>
      <c r="B88" s="15" t="s">
        <v>103</v>
      </c>
      <c r="C88" s="1">
        <f>VLOOKUP(A88,Main!_xlnm.Print_Area,17,FALSE)+VLOOKUP(A88,Main!_xlnm.Print_Area,15,FALSE)</f>
        <v>494986.52388311201</v>
      </c>
      <c r="D88" s="1">
        <f>VLOOKUP(A88,Main!_xlnm.Print_Area,14,FALSE)</f>
        <v>79890</v>
      </c>
      <c r="E88" s="1">
        <f>VLOOKUP(A88,'CAF BLS Adjustment'!B88:J540,5)</f>
        <v>313822</v>
      </c>
      <c r="F88" s="1">
        <f>VLOOKUP(A88,'CAF BLS Adjustment'!$B$3:$J$440,6)</f>
        <v>183734</v>
      </c>
      <c r="G88" s="1">
        <f t="shared" si="3"/>
        <v>79890</v>
      </c>
      <c r="H88" s="1">
        <f t="shared" si="4"/>
        <v>313822</v>
      </c>
      <c r="I88" s="1">
        <f t="shared" si="5"/>
        <v>101274.52388311201</v>
      </c>
    </row>
    <row r="89" spans="1:9">
      <c r="A89" s="62">
        <v>250308</v>
      </c>
      <c r="B89" s="15" t="s">
        <v>45</v>
      </c>
      <c r="C89" s="1">
        <f>VLOOKUP(A89,Main!_xlnm.Print_Area,17,FALSE)+VLOOKUP(A89,Main!_xlnm.Print_Area,15,FALSE)</f>
        <v>2158693.0182393445</v>
      </c>
      <c r="D89" s="1">
        <f>VLOOKUP(A89,Main!_xlnm.Print_Area,14,FALSE)</f>
        <v>-391224</v>
      </c>
      <c r="E89" s="1">
        <f>VLOOKUP(A89,'CAF BLS Adjustment'!B89:J541,5)</f>
        <v>1034036</v>
      </c>
      <c r="F89" s="1">
        <f>VLOOKUP(A89,'CAF BLS Adjustment'!$B$3:$J$440,6)</f>
        <v>1940670</v>
      </c>
      <c r="G89" s="1">
        <f t="shared" si="3"/>
        <v>-391224</v>
      </c>
      <c r="H89" s="1">
        <f t="shared" si="4"/>
        <v>1034036</v>
      </c>
      <c r="I89" s="1">
        <f t="shared" si="5"/>
        <v>1515881.0182393445</v>
      </c>
    </row>
    <row r="90" spans="1:9">
      <c r="A90" s="62">
        <v>250315</v>
      </c>
      <c r="B90" s="15" t="s">
        <v>104</v>
      </c>
      <c r="C90" s="1">
        <f>VLOOKUP(A90,Main!_xlnm.Print_Area,17,FALSE)+VLOOKUP(A90,Main!_xlnm.Print_Area,15,FALSE)</f>
        <v>1204072.4264906652</v>
      </c>
      <c r="D90" s="1">
        <f>VLOOKUP(A90,Main!_xlnm.Print_Area,14,FALSE)</f>
        <v>-672</v>
      </c>
      <c r="E90" s="1">
        <f>VLOOKUP(A90,'CAF BLS Adjustment'!B90:J542,5)</f>
        <v>878019</v>
      </c>
      <c r="F90" s="1">
        <f>VLOOKUP(A90,'CAF BLS Adjustment'!$B$3:$J$440,6)</f>
        <v>527423</v>
      </c>
      <c r="G90" s="1">
        <f t="shared" si="3"/>
        <v>-672</v>
      </c>
      <c r="H90" s="1">
        <f t="shared" si="4"/>
        <v>878019</v>
      </c>
      <c r="I90" s="1">
        <f t="shared" si="5"/>
        <v>326725.42649066518</v>
      </c>
    </row>
    <row r="91" spans="1:9">
      <c r="A91" s="62">
        <v>250316</v>
      </c>
      <c r="B91" s="15" t="s">
        <v>105</v>
      </c>
      <c r="C91" s="1">
        <f>VLOOKUP(A91,Main!_xlnm.Print_Area,17,FALSE)+VLOOKUP(A91,Main!_xlnm.Print_Area,15,FALSE)</f>
        <v>305008.21137779288</v>
      </c>
      <c r="D91" s="1">
        <f>VLOOKUP(A91,Main!_xlnm.Print_Area,14,FALSE)</f>
        <v>-4224</v>
      </c>
      <c r="E91" s="1">
        <f>VLOOKUP(A91,'CAF BLS Adjustment'!B91:J543,5)</f>
        <v>360747</v>
      </c>
      <c r="F91" s="1">
        <f>VLOOKUP(A91,'CAF BLS Adjustment'!$B$3:$J$440,6)</f>
        <v>0</v>
      </c>
      <c r="G91" s="1">
        <f t="shared" si="3"/>
        <v>-4224</v>
      </c>
      <c r="H91" s="1">
        <f t="shared" si="4"/>
        <v>309232.21137779288</v>
      </c>
      <c r="I91" s="1">
        <f t="shared" si="5"/>
        <v>0</v>
      </c>
    </row>
    <row r="92" spans="1:9">
      <c r="A92" s="62">
        <v>260396</v>
      </c>
      <c r="B92" s="15" t="s">
        <v>107</v>
      </c>
      <c r="C92" s="1">
        <f>VLOOKUP(A92,Main!_xlnm.Print_Area,17,FALSE)+VLOOKUP(A92,Main!_xlnm.Print_Area,15,FALSE)</f>
        <v>2670116.1283526048</v>
      </c>
      <c r="D92" s="1">
        <f>VLOOKUP(A92,Main!_xlnm.Print_Area,14,FALSE)</f>
        <v>22722</v>
      </c>
      <c r="E92" s="1">
        <f>VLOOKUP(A92,'CAF BLS Adjustment'!B92:J545,5)</f>
        <v>964349</v>
      </c>
      <c r="F92" s="1">
        <f>VLOOKUP(A92,'CAF BLS Adjustment'!$B$3:$J$440,6)</f>
        <v>2127858</v>
      </c>
      <c r="G92" s="1">
        <f t="shared" si="3"/>
        <v>22722</v>
      </c>
      <c r="H92" s="1">
        <f t="shared" si="4"/>
        <v>964349</v>
      </c>
      <c r="I92" s="1">
        <f t="shared" si="5"/>
        <v>1683045.1283526048</v>
      </c>
    </row>
    <row r="93" spans="1:9">
      <c r="A93" s="62">
        <v>260398</v>
      </c>
      <c r="B93" s="15" t="s">
        <v>108</v>
      </c>
      <c r="C93" s="1">
        <f>VLOOKUP(A93,Main!_xlnm.Print_Area,17,FALSE)+VLOOKUP(A93,Main!_xlnm.Print_Area,15,FALSE)</f>
        <v>5733855.7761469465</v>
      </c>
      <c r="D93" s="1">
        <f>VLOOKUP(A93,Main!_xlnm.Print_Area,14,FALSE)</f>
        <v>1091568</v>
      </c>
      <c r="E93" s="1">
        <f>VLOOKUP(A93,'CAF BLS Adjustment'!B93:J546,5)</f>
        <v>2365406</v>
      </c>
      <c r="F93" s="1">
        <f>VLOOKUP(A93,'CAF BLS Adjustment'!$B$3:$J$440,6)</f>
        <v>3232081</v>
      </c>
      <c r="G93" s="1">
        <f t="shared" si="3"/>
        <v>1091568</v>
      </c>
      <c r="H93" s="1">
        <f t="shared" si="4"/>
        <v>2365406</v>
      </c>
      <c r="I93" s="1">
        <f t="shared" si="5"/>
        <v>2276881.7761469465</v>
      </c>
    </row>
    <row r="94" spans="1:9">
      <c r="A94" s="62">
        <v>260401</v>
      </c>
      <c r="B94" s="15" t="s">
        <v>109</v>
      </c>
      <c r="C94" s="1">
        <f>VLOOKUP(A94,Main!_xlnm.Print_Area,17,FALSE)+VLOOKUP(A94,Main!_xlnm.Print_Area,15,FALSE)</f>
        <v>7809004.1820521485</v>
      </c>
      <c r="D94" s="1">
        <f>VLOOKUP(A94,Main!_xlnm.Print_Area,14,FALSE)</f>
        <v>138582</v>
      </c>
      <c r="E94" s="1">
        <f>VLOOKUP(A94,'CAF BLS Adjustment'!B94:J547,5)</f>
        <v>2084864</v>
      </c>
      <c r="F94" s="1">
        <f>VLOOKUP(A94,'CAF BLS Adjustment'!$B$3:$J$440,6)</f>
        <v>6886455</v>
      </c>
      <c r="G94" s="1">
        <f t="shared" si="3"/>
        <v>138582</v>
      </c>
      <c r="H94" s="1">
        <f t="shared" si="4"/>
        <v>2084864</v>
      </c>
      <c r="I94" s="1">
        <f t="shared" si="5"/>
        <v>5585558.1820521485</v>
      </c>
    </row>
    <row r="95" spans="1:9">
      <c r="A95" s="62">
        <v>260406</v>
      </c>
      <c r="B95" s="15" t="s">
        <v>110</v>
      </c>
      <c r="C95" s="1">
        <f>VLOOKUP(A95,Main!_xlnm.Print_Area,17,FALSE)+VLOOKUP(A95,Main!_xlnm.Print_Area,15,FALSE)</f>
        <v>3473873.731908048</v>
      </c>
      <c r="D95" s="1">
        <f>VLOOKUP(A95,Main!_xlnm.Print_Area,14,FALSE)</f>
        <v>-454530</v>
      </c>
      <c r="E95" s="1">
        <f>VLOOKUP(A95,'CAF BLS Adjustment'!B95:J548,5)</f>
        <v>2608073</v>
      </c>
      <c r="F95" s="1">
        <f>VLOOKUP(A95,'CAF BLS Adjustment'!$B$3:$J$440,6)</f>
        <v>1838680</v>
      </c>
      <c r="G95" s="1">
        <f t="shared" si="3"/>
        <v>-454530</v>
      </c>
      <c r="H95" s="1">
        <f t="shared" si="4"/>
        <v>2608073</v>
      </c>
      <c r="I95" s="1">
        <f t="shared" si="5"/>
        <v>1320330.731908048</v>
      </c>
    </row>
    <row r="96" spans="1:9">
      <c r="A96" s="62">
        <v>260408</v>
      </c>
      <c r="B96" s="15" t="s">
        <v>111</v>
      </c>
      <c r="C96" s="1">
        <f>VLOOKUP(A96,Main!_xlnm.Print_Area,17,FALSE)+VLOOKUP(A96,Main!_xlnm.Print_Area,15,FALSE)</f>
        <v>1192276.4841774022</v>
      </c>
      <c r="D96" s="1">
        <f>VLOOKUP(A96,Main!_xlnm.Print_Area,14,FALSE)</f>
        <v>30894</v>
      </c>
      <c r="E96" s="1">
        <f>VLOOKUP(A96,'CAF BLS Adjustment'!B96:J549,5)</f>
        <v>1330793</v>
      </c>
      <c r="F96" s="1">
        <f>VLOOKUP(A96,'CAF BLS Adjustment'!$B$3:$J$440,6)</f>
        <v>0</v>
      </c>
      <c r="G96" s="1">
        <f t="shared" si="3"/>
        <v>30894</v>
      </c>
      <c r="H96" s="1">
        <f t="shared" si="4"/>
        <v>1161382.4841774022</v>
      </c>
      <c r="I96" s="1">
        <f t="shared" si="5"/>
        <v>0</v>
      </c>
    </row>
    <row r="97" spans="1:9">
      <c r="A97" s="62">
        <v>260413</v>
      </c>
      <c r="B97" s="15" t="s">
        <v>112</v>
      </c>
      <c r="C97" s="1">
        <f>VLOOKUP(A97,Main!_xlnm.Print_Area,17,FALSE)+VLOOKUP(A97,Main!_xlnm.Print_Area,15,FALSE)</f>
        <v>5546533.6454349337</v>
      </c>
      <c r="D97" s="1">
        <f>VLOOKUP(A97,Main!_xlnm.Print_Area,14,FALSE)</f>
        <v>406206</v>
      </c>
      <c r="E97" s="1">
        <f>VLOOKUP(A97,'CAF BLS Adjustment'!B97:J550,5)</f>
        <v>1362896</v>
      </c>
      <c r="F97" s="1">
        <f>VLOOKUP(A97,'CAF BLS Adjustment'!$B$3:$J$440,6)</f>
        <v>4701425</v>
      </c>
      <c r="G97" s="1">
        <f t="shared" si="3"/>
        <v>406206</v>
      </c>
      <c r="H97" s="1">
        <f t="shared" si="4"/>
        <v>1362896</v>
      </c>
      <c r="I97" s="1">
        <f t="shared" si="5"/>
        <v>3777431.6454349337</v>
      </c>
    </row>
    <row r="98" spans="1:9">
      <c r="A98" s="62">
        <v>260414</v>
      </c>
      <c r="B98" s="15" t="s">
        <v>113</v>
      </c>
      <c r="C98" s="1">
        <f>VLOOKUP(A98,Main!_xlnm.Print_Area,17,FALSE)+VLOOKUP(A98,Main!_xlnm.Print_Area,15,FALSE)</f>
        <v>3652543.5623509781</v>
      </c>
      <c r="D98" s="1">
        <f>VLOOKUP(A98,Main!_xlnm.Print_Area,14,FALSE)</f>
        <v>-560802</v>
      </c>
      <c r="E98" s="1">
        <f>VLOOKUP(A98,'CAF BLS Adjustment'!B98:J551,5)</f>
        <v>2783589</v>
      </c>
      <c r="F98" s="1">
        <f>VLOOKUP(A98,'CAF BLS Adjustment'!$B$3:$J$440,6)</f>
        <v>2131655</v>
      </c>
      <c r="G98" s="1">
        <f t="shared" si="3"/>
        <v>-560802</v>
      </c>
      <c r="H98" s="1">
        <f t="shared" si="4"/>
        <v>2783589</v>
      </c>
      <c r="I98" s="1">
        <f t="shared" si="5"/>
        <v>1429756.5623509781</v>
      </c>
    </row>
    <row r="99" spans="1:9">
      <c r="A99" s="62">
        <v>260415</v>
      </c>
      <c r="B99" s="15" t="s">
        <v>114</v>
      </c>
      <c r="C99" s="1">
        <f>VLOOKUP(A99,Main!_xlnm.Print_Area,17,FALSE)+VLOOKUP(A99,Main!_xlnm.Print_Area,15,FALSE)</f>
        <v>2900799.0421909597</v>
      </c>
      <c r="D99" s="1">
        <f>VLOOKUP(A99,Main!_xlnm.Print_Area,14,FALSE)</f>
        <v>-300360</v>
      </c>
      <c r="E99" s="1">
        <f>VLOOKUP(A99,'CAF BLS Adjustment'!B99:J552,5)</f>
        <v>1688376</v>
      </c>
      <c r="F99" s="1">
        <f>VLOOKUP(A99,'CAF BLS Adjustment'!$B$3:$J$440,6)</f>
        <v>2046062</v>
      </c>
      <c r="G99" s="1">
        <f t="shared" si="3"/>
        <v>-300360</v>
      </c>
      <c r="H99" s="1">
        <f t="shared" si="4"/>
        <v>1688376</v>
      </c>
      <c r="I99" s="1">
        <f t="shared" si="5"/>
        <v>1512783.0421909597</v>
      </c>
    </row>
    <row r="100" spans="1:9">
      <c r="A100" s="62">
        <v>260418</v>
      </c>
      <c r="B100" s="15" t="s">
        <v>115</v>
      </c>
      <c r="C100" s="1">
        <f>VLOOKUP(A100,Main!_xlnm.Print_Area,17,FALSE)+VLOOKUP(A100,Main!_xlnm.Print_Area,15,FALSE)</f>
        <v>5603871.7317365808</v>
      </c>
      <c r="D100" s="1">
        <f>VLOOKUP(A100,Main!_xlnm.Print_Area,14,FALSE)</f>
        <v>710820</v>
      </c>
      <c r="E100" s="1">
        <f>VLOOKUP(A100,'CAF BLS Adjustment'!B100:J553,5)</f>
        <v>5826597</v>
      </c>
      <c r="F100" s="1">
        <f>VLOOKUP(A100,'CAF BLS Adjustment'!$B$3:$J$440,6)</f>
        <v>0</v>
      </c>
      <c r="G100" s="1">
        <f t="shared" si="3"/>
        <v>710820</v>
      </c>
      <c r="H100" s="1">
        <f t="shared" si="4"/>
        <v>4893051.7317365808</v>
      </c>
      <c r="I100" s="1">
        <f t="shared" si="5"/>
        <v>0</v>
      </c>
    </row>
    <row r="101" spans="1:9">
      <c r="A101" s="62">
        <v>260419</v>
      </c>
      <c r="B101" s="15" t="s">
        <v>116</v>
      </c>
      <c r="C101" s="1">
        <f>VLOOKUP(A101,Main!_xlnm.Print_Area,17,FALSE)+VLOOKUP(A101,Main!_xlnm.Print_Area,15,FALSE)</f>
        <v>3118625.2858240651</v>
      </c>
      <c r="D101" s="1">
        <f>VLOOKUP(A101,Main!_xlnm.Print_Area,14,FALSE)</f>
        <v>183606</v>
      </c>
      <c r="E101" s="1">
        <f>VLOOKUP(A101,'CAF BLS Adjustment'!B101:J554,5)</f>
        <v>2541901</v>
      </c>
      <c r="F101" s="1">
        <f>VLOOKUP(A101,'CAF BLS Adjustment'!$B$3:$J$440,6)</f>
        <v>912648</v>
      </c>
      <c r="G101" s="1">
        <f t="shared" si="3"/>
        <v>183606</v>
      </c>
      <c r="H101" s="1">
        <f t="shared" si="4"/>
        <v>2541901</v>
      </c>
      <c r="I101" s="1">
        <f t="shared" si="5"/>
        <v>393118.2858240651</v>
      </c>
    </row>
    <row r="102" spans="1:9">
      <c r="A102" s="62">
        <v>260421</v>
      </c>
      <c r="B102" s="15" t="s">
        <v>117</v>
      </c>
      <c r="C102" s="1">
        <f>VLOOKUP(A102,Main!_xlnm.Print_Area,17,FALSE)+VLOOKUP(A102,Main!_xlnm.Print_Area,15,FALSE)</f>
        <v>4642675.2748525376</v>
      </c>
      <c r="D102" s="1">
        <f>VLOOKUP(A102,Main!_xlnm.Print_Area,14,FALSE)</f>
        <v>-497394</v>
      </c>
      <c r="E102" s="1">
        <f>VLOOKUP(A102,'CAF BLS Adjustment'!B102:J555,5)</f>
        <v>2370252</v>
      </c>
      <c r="F102" s="1">
        <f>VLOOKUP(A102,'CAF BLS Adjustment'!$B$3:$J$440,6)</f>
        <v>3626098</v>
      </c>
      <c r="G102" s="1">
        <f t="shared" si="3"/>
        <v>-497394</v>
      </c>
      <c r="H102" s="1">
        <f t="shared" si="4"/>
        <v>2370252</v>
      </c>
      <c r="I102" s="1">
        <f t="shared" si="5"/>
        <v>2769817.2748525376</v>
      </c>
    </row>
    <row r="103" spans="1:9">
      <c r="A103" s="62">
        <v>270428</v>
      </c>
      <c r="B103" s="15" t="s">
        <v>119</v>
      </c>
      <c r="C103" s="1">
        <f>VLOOKUP(A103,Main!_xlnm.Print_Area,17,FALSE)+VLOOKUP(A103,Main!_xlnm.Print_Area,15,FALSE)</f>
        <v>486303.0911691683</v>
      </c>
      <c r="D103" s="1">
        <f>VLOOKUP(A103,Main!_xlnm.Print_Area,14,FALSE)</f>
        <v>33090</v>
      </c>
      <c r="E103" s="1">
        <f>VLOOKUP(A103,'CAF BLS Adjustment'!B103:J557,5)</f>
        <v>212364</v>
      </c>
      <c r="F103" s="1">
        <f>VLOOKUP(A103,'CAF BLS Adjustment'!$B$3:$J$440,6)</f>
        <v>321862</v>
      </c>
      <c r="G103" s="1">
        <f t="shared" si="3"/>
        <v>33090</v>
      </c>
      <c r="H103" s="1">
        <f t="shared" si="4"/>
        <v>212364</v>
      </c>
      <c r="I103" s="1">
        <f t="shared" si="5"/>
        <v>240849.0911691683</v>
      </c>
    </row>
    <row r="104" spans="1:9">
      <c r="A104" s="62">
        <v>270429</v>
      </c>
      <c r="B104" s="15" t="s">
        <v>120</v>
      </c>
      <c r="C104" s="1">
        <f>VLOOKUP(A104,Main!_xlnm.Print_Area,17,FALSE)+VLOOKUP(A104,Main!_xlnm.Print_Area,15,FALSE)</f>
        <v>2241784</v>
      </c>
      <c r="D104" s="1">
        <f>VLOOKUP(A104,Main!_xlnm.Print_Area,14,FALSE)</f>
        <v>-461184</v>
      </c>
      <c r="E104" s="1">
        <f>VLOOKUP(A104,'CAF BLS Adjustment'!B104:J558,5)</f>
        <v>2439640</v>
      </c>
      <c r="F104" s="1">
        <f>VLOOKUP(A104,'CAF BLS Adjustment'!$B$3:$J$440,6)</f>
        <v>263328</v>
      </c>
      <c r="G104" s="1">
        <f t="shared" si="3"/>
        <v>-461184</v>
      </c>
      <c r="H104" s="1">
        <f t="shared" si="4"/>
        <v>2439640</v>
      </c>
      <c r="I104" s="1">
        <f t="shared" si="5"/>
        <v>263328</v>
      </c>
    </row>
    <row r="105" spans="1:9">
      <c r="A105" s="62">
        <v>270432</v>
      </c>
      <c r="B105" s="15" t="s">
        <v>121</v>
      </c>
      <c r="C105" s="1">
        <f>VLOOKUP(A105,Main!_xlnm.Print_Area,17,FALSE)+VLOOKUP(A105,Main!_xlnm.Print_Area,15,FALSE)</f>
        <v>1495799.7187471178</v>
      </c>
      <c r="D105" s="1">
        <f>VLOOKUP(A105,Main!_xlnm.Print_Area,14,FALSE)</f>
        <v>281976</v>
      </c>
      <c r="E105" s="1">
        <f>VLOOKUP(A105,'CAF BLS Adjustment'!B105:J560,5)</f>
        <v>637677</v>
      </c>
      <c r="F105" s="1">
        <f>VLOOKUP(A105,'CAF BLS Adjustment'!$B$3:$J$440,6)</f>
        <v>825331</v>
      </c>
      <c r="G105" s="1">
        <f t="shared" si="3"/>
        <v>281976</v>
      </c>
      <c r="H105" s="1">
        <f t="shared" si="4"/>
        <v>637677</v>
      </c>
      <c r="I105" s="1">
        <f t="shared" si="5"/>
        <v>576146.71874711779</v>
      </c>
    </row>
    <row r="106" spans="1:9">
      <c r="A106" s="62">
        <v>270433</v>
      </c>
      <c r="B106" s="15" t="s">
        <v>122</v>
      </c>
      <c r="C106" s="1">
        <f>VLOOKUP(A106,Main!_xlnm.Print_Area,17,FALSE)+VLOOKUP(A106,Main!_xlnm.Print_Area,15,FALSE)</f>
        <v>3370553.3229231699</v>
      </c>
      <c r="D106" s="1">
        <f>VLOOKUP(A106,Main!_xlnm.Print_Area,14,FALSE)</f>
        <v>-175368</v>
      </c>
      <c r="E106" s="1">
        <f>VLOOKUP(A106,'CAF BLS Adjustment'!B106:J561,5)</f>
        <v>968940</v>
      </c>
      <c r="F106" s="1">
        <f>VLOOKUP(A106,'CAF BLS Adjustment'!$B$3:$J$440,6)</f>
        <v>3167694</v>
      </c>
      <c r="G106" s="1">
        <f t="shared" si="3"/>
        <v>-175368</v>
      </c>
      <c r="H106" s="1">
        <f t="shared" si="4"/>
        <v>968940</v>
      </c>
      <c r="I106" s="1">
        <f t="shared" si="5"/>
        <v>2576981.3229231699</v>
      </c>
    </row>
    <row r="107" spans="1:9">
      <c r="A107" s="62">
        <v>270435</v>
      </c>
      <c r="B107" s="15" t="s">
        <v>123</v>
      </c>
      <c r="C107" s="1">
        <f>VLOOKUP(A107,Main!_xlnm.Print_Area,17,FALSE)+VLOOKUP(A107,Main!_xlnm.Print_Area,15,FALSE)</f>
        <v>1194740.0490766042</v>
      </c>
      <c r="D107" s="1">
        <f>VLOOKUP(A107,Main!_xlnm.Print_Area,14,FALSE)</f>
        <v>90558</v>
      </c>
      <c r="E107" s="1">
        <f>VLOOKUP(A107,'CAF BLS Adjustment'!B107:J562,5)</f>
        <v>314699</v>
      </c>
      <c r="F107" s="1">
        <f>VLOOKUP(A107,'CAF BLS Adjustment'!$B$3:$J$440,6)</f>
        <v>988514</v>
      </c>
      <c r="G107" s="1">
        <f t="shared" si="3"/>
        <v>90558</v>
      </c>
      <c r="H107" s="1">
        <f t="shared" si="4"/>
        <v>314699</v>
      </c>
      <c r="I107" s="1">
        <f t="shared" si="5"/>
        <v>789483.04907660419</v>
      </c>
    </row>
    <row r="108" spans="1:9">
      <c r="A108" s="62">
        <v>270438</v>
      </c>
      <c r="B108" s="15" t="s">
        <v>124</v>
      </c>
      <c r="C108" s="1">
        <f>VLOOKUP(A108,Main!_xlnm.Print_Area,17,FALSE)+VLOOKUP(A108,Main!_xlnm.Print_Area,15,FALSE)</f>
        <v>462622.76809531212</v>
      </c>
      <c r="D108" s="1">
        <f>VLOOKUP(A108,Main!_xlnm.Print_Area,14,FALSE)</f>
        <v>25188</v>
      </c>
      <c r="E108" s="1">
        <f>VLOOKUP(A108,'CAF BLS Adjustment'!B108:J563,5)</f>
        <v>501667</v>
      </c>
      <c r="F108" s="1">
        <f>VLOOKUP(A108,'CAF BLS Adjustment'!$B$3:$J$440,6)</f>
        <v>0</v>
      </c>
      <c r="G108" s="1">
        <f t="shared" si="3"/>
        <v>25188</v>
      </c>
      <c r="H108" s="1">
        <f t="shared" si="4"/>
        <v>437434.76809531212</v>
      </c>
      <c r="I108" s="1">
        <f t="shared" si="5"/>
        <v>0</v>
      </c>
    </row>
    <row r="109" spans="1:9">
      <c r="A109" s="62">
        <v>270441</v>
      </c>
      <c r="B109" s="15" t="s">
        <v>125</v>
      </c>
      <c r="C109" s="1">
        <f>VLOOKUP(A109,Main!_xlnm.Print_Area,17,FALSE)+VLOOKUP(A109,Main!_xlnm.Print_Area,15,FALSE)</f>
        <v>1305623.9703149949</v>
      </c>
      <c r="D109" s="1">
        <f>VLOOKUP(A109,Main!_xlnm.Print_Area,14,FALSE)</f>
        <v>84192</v>
      </c>
      <c r="E109" s="1">
        <f>VLOOKUP(A109,'CAF BLS Adjustment'!B109:J564,5)</f>
        <v>608725</v>
      </c>
      <c r="F109" s="1">
        <f>VLOOKUP(A109,'CAF BLS Adjustment'!$B$3:$J$440,6)</f>
        <v>830210</v>
      </c>
      <c r="G109" s="1">
        <f t="shared" si="3"/>
        <v>84192</v>
      </c>
      <c r="H109" s="1">
        <f t="shared" si="4"/>
        <v>608725</v>
      </c>
      <c r="I109" s="1">
        <f t="shared" si="5"/>
        <v>612706.97031499492</v>
      </c>
    </row>
    <row r="110" spans="1:9">
      <c r="A110" s="62">
        <v>280457</v>
      </c>
      <c r="B110" s="15" t="s">
        <v>127</v>
      </c>
      <c r="C110" s="1">
        <f>VLOOKUP(A110,Main!_xlnm.Print_Area,17,FALSE)+VLOOKUP(A110,Main!_xlnm.Print_Area,15,FALSE)</f>
        <v>-111204</v>
      </c>
      <c r="D110" s="1">
        <f>VLOOKUP(A110,Main!_xlnm.Print_Area,14,FALSE)</f>
        <v>-111204</v>
      </c>
      <c r="E110" s="1">
        <f>VLOOKUP(A110,'CAF BLS Adjustment'!B110:J566,5)</f>
        <v>0</v>
      </c>
      <c r="F110" s="1">
        <f>VLOOKUP(A110,'CAF BLS Adjustment'!$B$3:$J$440,6)</f>
        <v>0</v>
      </c>
      <c r="G110" s="1">
        <f t="shared" si="3"/>
        <v>-111204</v>
      </c>
      <c r="H110" s="1">
        <f t="shared" si="4"/>
        <v>0</v>
      </c>
      <c r="I110" s="1">
        <f t="shared" si="5"/>
        <v>0</v>
      </c>
    </row>
    <row r="111" spans="1:9">
      <c r="A111" s="62">
        <v>280461</v>
      </c>
      <c r="B111" s="15" t="s">
        <v>128</v>
      </c>
      <c r="C111" s="1">
        <f>VLOOKUP(A111,Main!_xlnm.Print_Area,17,FALSE)+VLOOKUP(A111,Main!_xlnm.Print_Area,15,FALSE)</f>
        <v>344421.11526131729</v>
      </c>
      <c r="D111" s="1">
        <f>VLOOKUP(A111,Main!_xlnm.Print_Area,14,FALSE)</f>
        <v>7422</v>
      </c>
      <c r="E111" s="1">
        <f>VLOOKUP(A111,'CAF BLS Adjustment'!B111:J567,5)</f>
        <v>394376</v>
      </c>
      <c r="F111" s="1">
        <f>VLOOKUP(A111,'CAF BLS Adjustment'!$B$3:$J$440,6)</f>
        <v>0</v>
      </c>
      <c r="G111" s="1">
        <f t="shared" si="3"/>
        <v>7422</v>
      </c>
      <c r="H111" s="1">
        <f t="shared" si="4"/>
        <v>336999.11526131729</v>
      </c>
      <c r="I111" s="1">
        <f t="shared" si="5"/>
        <v>0</v>
      </c>
    </row>
    <row r="112" spans="1:9">
      <c r="A112" s="62">
        <v>280466</v>
      </c>
      <c r="B112" s="15" t="s">
        <v>129</v>
      </c>
      <c r="C112" s="1">
        <f>VLOOKUP(A112,Main!_xlnm.Print_Area,17,FALSE)+VLOOKUP(A112,Main!_xlnm.Print_Area,15,FALSE)</f>
        <v>924260.97783352819</v>
      </c>
      <c r="D112" s="1">
        <f>VLOOKUP(A112,Main!_xlnm.Print_Area,14,FALSE)</f>
        <v>152046</v>
      </c>
      <c r="E112" s="1">
        <f>VLOOKUP(A112,'CAF BLS Adjustment'!B112:J568,5)</f>
        <v>238794</v>
      </c>
      <c r="F112" s="1">
        <f>VLOOKUP(A112,'CAF BLS Adjustment'!$B$3:$J$440,6)</f>
        <v>687393</v>
      </c>
      <c r="G112" s="1">
        <f t="shared" si="3"/>
        <v>152046</v>
      </c>
      <c r="H112" s="1">
        <f t="shared" si="4"/>
        <v>238794</v>
      </c>
      <c r="I112" s="1">
        <f t="shared" si="5"/>
        <v>533420.97783352819</v>
      </c>
    </row>
    <row r="113" spans="1:9">
      <c r="A113" s="62">
        <v>290280</v>
      </c>
      <c r="B113" s="15" t="s">
        <v>132</v>
      </c>
      <c r="C113" s="1">
        <f>VLOOKUP(A113,Main!_xlnm.Print_Area,17,FALSE)+VLOOKUP(A113,Main!_xlnm.Print_Area,15,FALSE)</f>
        <v>2013069.5027861118</v>
      </c>
      <c r="D113" s="1">
        <f>VLOOKUP(A113,Main!_xlnm.Print_Area,14,FALSE)</f>
        <v>-31212</v>
      </c>
      <c r="E113" s="1">
        <f>VLOOKUP(A113,'CAF BLS Adjustment'!B113:J569,5)</f>
        <v>877371</v>
      </c>
      <c r="F113" s="1">
        <f>VLOOKUP(A113,'CAF BLS Adjustment'!$B$3:$J$440,6)</f>
        <v>1507466</v>
      </c>
      <c r="G113" s="1">
        <f t="shared" ref="G113:G166" si="6">MIN(D113,C113)</f>
        <v>-31212</v>
      </c>
      <c r="H113" s="1">
        <f t="shared" ref="H113:H166" si="7">MAX(MIN(C113-G113,E113),0)</f>
        <v>877371</v>
      </c>
      <c r="I113" s="1">
        <f t="shared" ref="I113:I166" si="8">MIN(MAX(C113-G113-H113,0),F113)</f>
        <v>1166910.5027861118</v>
      </c>
    </row>
    <row r="114" spans="1:9">
      <c r="A114" s="62">
        <v>290553</v>
      </c>
      <c r="B114" s="15" t="s">
        <v>133</v>
      </c>
      <c r="C114" s="1">
        <f>VLOOKUP(A114,Main!_xlnm.Print_Area,17,FALSE)+VLOOKUP(A114,Main!_xlnm.Print_Area,15,FALSE)</f>
        <v>7758598.2695271708</v>
      </c>
      <c r="D114" s="1">
        <f>VLOOKUP(A114,Main!_xlnm.Print_Area,14,FALSE)</f>
        <v>164652</v>
      </c>
      <c r="E114" s="1">
        <f>VLOOKUP(A114,'CAF BLS Adjustment'!B114:J570,5)</f>
        <v>4569414</v>
      </c>
      <c r="F114" s="1">
        <f>VLOOKUP(A114,'CAF BLS Adjustment'!$B$3:$J$440,6)</f>
        <v>4317032</v>
      </c>
      <c r="G114" s="1">
        <f t="shared" si="6"/>
        <v>164652</v>
      </c>
      <c r="H114" s="1">
        <f t="shared" si="7"/>
        <v>4569414</v>
      </c>
      <c r="I114" s="1">
        <f t="shared" si="8"/>
        <v>3024532.2695271708</v>
      </c>
    </row>
    <row r="115" spans="1:9">
      <c r="A115" s="62">
        <v>290554</v>
      </c>
      <c r="B115" s="15" t="s">
        <v>134</v>
      </c>
      <c r="C115" s="1">
        <f>VLOOKUP(A115,Main!_xlnm.Print_Area,17,FALSE)+VLOOKUP(A115,Main!_xlnm.Print_Area,15,FALSE)</f>
        <v>3992932.0953616621</v>
      </c>
      <c r="D115" s="1">
        <f>VLOOKUP(A115,Main!_xlnm.Print_Area,14,FALSE)</f>
        <v>126342</v>
      </c>
      <c r="E115" s="1">
        <f>VLOOKUP(A115,'CAF BLS Adjustment'!B115:J571,5)</f>
        <v>2032841</v>
      </c>
      <c r="F115" s="1">
        <f>VLOOKUP(A115,'CAF BLS Adjustment'!$B$3:$J$440,6)</f>
        <v>2498929</v>
      </c>
      <c r="G115" s="1">
        <f t="shared" si="6"/>
        <v>126342</v>
      </c>
      <c r="H115" s="1">
        <f t="shared" si="7"/>
        <v>2032841</v>
      </c>
      <c r="I115" s="1">
        <f t="shared" si="8"/>
        <v>1833749.0953616621</v>
      </c>
    </row>
    <row r="116" spans="1:9">
      <c r="A116" s="62">
        <v>290570</v>
      </c>
      <c r="B116" s="15" t="s">
        <v>135</v>
      </c>
      <c r="C116" s="1">
        <f>VLOOKUP(A116,Main!_xlnm.Print_Area,17,FALSE)+VLOOKUP(A116,Main!_xlnm.Print_Area,15,FALSE)</f>
        <v>1737546.3140633751</v>
      </c>
      <c r="D116" s="1">
        <f>VLOOKUP(A116,Main!_xlnm.Print_Area,14,FALSE)</f>
        <v>7710</v>
      </c>
      <c r="E116" s="1">
        <f>VLOOKUP(A116,'CAF BLS Adjustment'!B116:J573,5)</f>
        <v>976786</v>
      </c>
      <c r="F116" s="1">
        <f>VLOOKUP(A116,'CAF BLS Adjustment'!$B$3:$J$440,6)</f>
        <v>1042507</v>
      </c>
      <c r="G116" s="1">
        <f t="shared" si="6"/>
        <v>7710</v>
      </c>
      <c r="H116" s="1">
        <f t="shared" si="7"/>
        <v>976786</v>
      </c>
      <c r="I116" s="1">
        <f t="shared" si="8"/>
        <v>753050.31406337512</v>
      </c>
    </row>
    <row r="117" spans="1:9">
      <c r="A117" s="62">
        <v>290573</v>
      </c>
      <c r="B117" s="15" t="s">
        <v>136</v>
      </c>
      <c r="C117" s="1">
        <f>VLOOKUP(A117,Main!_xlnm.Print_Area,17,FALSE)+VLOOKUP(A117,Main!_xlnm.Print_Area,15,FALSE)</f>
        <v>6250198.8506933497</v>
      </c>
      <c r="D117" s="1">
        <f>VLOOKUP(A117,Main!_xlnm.Print_Area,14,FALSE)</f>
        <v>-68850</v>
      </c>
      <c r="E117" s="1">
        <f>VLOOKUP(A117,'CAF BLS Adjustment'!B117:J575,5)</f>
        <v>3155053</v>
      </c>
      <c r="F117" s="1">
        <f>VLOOKUP(A117,'CAF BLS Adjustment'!$B$3:$J$440,6)</f>
        <v>4216682</v>
      </c>
      <c r="G117" s="1">
        <f t="shared" si="6"/>
        <v>-68850</v>
      </c>
      <c r="H117" s="1">
        <f t="shared" si="7"/>
        <v>3155053</v>
      </c>
      <c r="I117" s="1">
        <f t="shared" si="8"/>
        <v>3163995.8506933497</v>
      </c>
    </row>
    <row r="118" spans="1:9">
      <c r="A118" s="62">
        <v>290579</v>
      </c>
      <c r="B118" s="15" t="s">
        <v>137</v>
      </c>
      <c r="C118" s="1">
        <f>VLOOKUP(A118,Main!_xlnm.Print_Area,17,FALSE)+VLOOKUP(A118,Main!_xlnm.Print_Area,15,FALSE)</f>
        <v>10365492.643600596</v>
      </c>
      <c r="D118" s="1">
        <f>VLOOKUP(A118,Main!_xlnm.Print_Area,14,FALSE)</f>
        <v>-519528</v>
      </c>
      <c r="E118" s="1">
        <f>VLOOKUP(A118,'CAF BLS Adjustment'!B118:J576,5)</f>
        <v>4851147</v>
      </c>
      <c r="F118" s="1">
        <f>VLOOKUP(A118,'CAF BLS Adjustment'!$B$3:$J$440,6)</f>
        <v>7847202</v>
      </c>
      <c r="G118" s="1">
        <f t="shared" si="6"/>
        <v>-519528</v>
      </c>
      <c r="H118" s="1">
        <f t="shared" si="7"/>
        <v>4851147</v>
      </c>
      <c r="I118" s="1">
        <f t="shared" si="8"/>
        <v>6033873.6436005961</v>
      </c>
    </row>
    <row r="119" spans="1:9">
      <c r="A119" s="62">
        <v>290581</v>
      </c>
      <c r="B119" s="15" t="s">
        <v>138</v>
      </c>
      <c r="C119" s="1">
        <f>VLOOKUP(A119,Main!_xlnm.Print_Area,17,FALSE)+VLOOKUP(A119,Main!_xlnm.Print_Area,15,FALSE)</f>
        <v>4247546.9722081982</v>
      </c>
      <c r="D119" s="1">
        <f>VLOOKUP(A119,Main!_xlnm.Print_Area,14,FALSE)</f>
        <v>648246</v>
      </c>
      <c r="E119" s="1">
        <f>VLOOKUP(A119,'CAF BLS Adjustment'!B119:J577,5)</f>
        <v>1581350</v>
      </c>
      <c r="F119" s="1">
        <f>VLOOKUP(A119,'CAF BLS Adjustment'!$B$3:$J$440,6)</f>
        <v>2725547</v>
      </c>
      <c r="G119" s="1">
        <f t="shared" si="6"/>
        <v>648246</v>
      </c>
      <c r="H119" s="1">
        <f t="shared" si="7"/>
        <v>1581350</v>
      </c>
      <c r="I119" s="1">
        <f t="shared" si="8"/>
        <v>2017950.9722081982</v>
      </c>
    </row>
    <row r="120" spans="1:9">
      <c r="A120" s="62">
        <v>290598</v>
      </c>
      <c r="B120" s="15" t="s">
        <v>139</v>
      </c>
      <c r="C120" s="1">
        <f>VLOOKUP(A120,Main!_xlnm.Print_Area,17,FALSE)+VLOOKUP(A120,Main!_xlnm.Print_Area,15,FALSE)</f>
        <v>705232.33838913497</v>
      </c>
      <c r="D120" s="1">
        <f>VLOOKUP(A120,Main!_xlnm.Print_Area,14,FALSE)</f>
        <v>-84378</v>
      </c>
      <c r="E120" s="1">
        <f>VLOOKUP(A120,'CAF BLS Adjustment'!B120:J578,5)</f>
        <v>319776</v>
      </c>
      <c r="F120" s="1">
        <f>VLOOKUP(A120,'CAF BLS Adjustment'!$B$3:$J$440,6)</f>
        <v>601375</v>
      </c>
      <c r="G120" s="1">
        <f t="shared" si="6"/>
        <v>-84378</v>
      </c>
      <c r="H120" s="1">
        <f t="shared" si="7"/>
        <v>319776</v>
      </c>
      <c r="I120" s="1">
        <f t="shared" si="8"/>
        <v>469834.33838913497</v>
      </c>
    </row>
    <row r="121" spans="1:9">
      <c r="A121" s="62">
        <v>300586</v>
      </c>
      <c r="B121" s="15" t="s">
        <v>141</v>
      </c>
      <c r="C121" s="1">
        <f>VLOOKUP(A121,Main!_xlnm.Print_Area,17,FALSE)+VLOOKUP(A121,Main!_xlnm.Print_Area,15,FALSE)</f>
        <v>201830</v>
      </c>
      <c r="D121" s="1">
        <f>VLOOKUP(A121,Main!_xlnm.Print_Area,14,FALSE)</f>
        <v>-45192</v>
      </c>
      <c r="E121" s="1">
        <f>VLOOKUP(A121,'CAF BLS Adjustment'!B121:J579,5)</f>
        <v>186928</v>
      </c>
      <c r="F121" s="1">
        <f>VLOOKUP(A121,'CAF BLS Adjustment'!$B$3:$J$440,6)</f>
        <v>60094</v>
      </c>
      <c r="G121" s="1">
        <f t="shared" si="6"/>
        <v>-45192</v>
      </c>
      <c r="H121" s="1">
        <f t="shared" si="7"/>
        <v>186928</v>
      </c>
      <c r="I121" s="1">
        <f t="shared" si="8"/>
        <v>60094</v>
      </c>
    </row>
    <row r="122" spans="1:9">
      <c r="A122" s="62">
        <v>300588</v>
      </c>
      <c r="B122" s="15" t="s">
        <v>142</v>
      </c>
      <c r="C122" s="1">
        <f>VLOOKUP(A122,Main!_xlnm.Print_Area,17,FALSE)+VLOOKUP(A122,Main!_xlnm.Print_Area,15,FALSE)</f>
        <v>375440.72560512018</v>
      </c>
      <c r="D122" s="1">
        <f>VLOOKUP(A122,Main!_xlnm.Print_Area,14,FALSE)</f>
        <v>-1896</v>
      </c>
      <c r="E122" s="1">
        <f>VLOOKUP(A122,'CAF BLS Adjustment'!B122:J580,5)</f>
        <v>228283</v>
      </c>
      <c r="F122" s="1">
        <f>VLOOKUP(A122,'CAF BLS Adjustment'!$B$3:$J$440,6)</f>
        <v>211914</v>
      </c>
      <c r="G122" s="1">
        <f t="shared" si="6"/>
        <v>-1896</v>
      </c>
      <c r="H122" s="1">
        <f t="shared" si="7"/>
        <v>228283</v>
      </c>
      <c r="I122" s="1">
        <f t="shared" si="8"/>
        <v>149053.72560512018</v>
      </c>
    </row>
    <row r="123" spans="1:9">
      <c r="A123" s="62">
        <v>300589</v>
      </c>
      <c r="B123" s="15" t="s">
        <v>143</v>
      </c>
      <c r="C123" s="1">
        <f>VLOOKUP(A123,Main!_xlnm.Print_Area,17,FALSE)+VLOOKUP(A123,Main!_xlnm.Print_Area,15,FALSE)</f>
        <v>303722.68669530813</v>
      </c>
      <c r="D123" s="1">
        <f>VLOOKUP(A123,Main!_xlnm.Print_Area,14,FALSE)</f>
        <v>-8370</v>
      </c>
      <c r="E123" s="1">
        <f>VLOOKUP(A123,'CAF BLS Adjustment'!B123:J581,5)</f>
        <v>156921</v>
      </c>
      <c r="F123" s="1">
        <f>VLOOKUP(A123,'CAF BLS Adjustment'!$B$3:$J$440,6)</f>
        <v>207163</v>
      </c>
      <c r="G123" s="1">
        <f t="shared" si="6"/>
        <v>-8370</v>
      </c>
      <c r="H123" s="1">
        <f t="shared" si="7"/>
        <v>156921</v>
      </c>
      <c r="I123" s="1">
        <f t="shared" si="8"/>
        <v>155171.68669530813</v>
      </c>
    </row>
    <row r="124" spans="1:9">
      <c r="A124" s="62">
        <v>300590</v>
      </c>
      <c r="B124" s="15" t="s">
        <v>144</v>
      </c>
      <c r="C124" s="1">
        <f>VLOOKUP(A124,Main!_xlnm.Print_Area,17,FALSE)+VLOOKUP(A124,Main!_xlnm.Print_Area,15,FALSE)</f>
        <v>276240.58074419084</v>
      </c>
      <c r="D124" s="1">
        <f>VLOOKUP(A124,Main!_xlnm.Print_Area,14,FALSE)</f>
        <v>-55806</v>
      </c>
      <c r="E124" s="1">
        <f>VLOOKUP(A124,'CAF BLS Adjustment'!B124:J582,5)</f>
        <v>344354</v>
      </c>
      <c r="F124" s="1">
        <f>VLOOKUP(A124,'CAF BLS Adjustment'!$B$3:$J$440,6)</f>
        <v>43008</v>
      </c>
      <c r="G124" s="1">
        <f t="shared" si="6"/>
        <v>-55806</v>
      </c>
      <c r="H124" s="1">
        <f t="shared" si="7"/>
        <v>332046.58074419084</v>
      </c>
      <c r="I124" s="1">
        <f t="shared" si="8"/>
        <v>0</v>
      </c>
    </row>
    <row r="125" spans="1:9">
      <c r="A125" s="62">
        <v>300594</v>
      </c>
      <c r="B125" s="15" t="s">
        <v>145</v>
      </c>
      <c r="C125" s="1">
        <f>VLOOKUP(A125,Main!_xlnm.Print_Area,17,FALSE)+VLOOKUP(A125,Main!_xlnm.Print_Area,15,FALSE)</f>
        <v>710369.39276945614</v>
      </c>
      <c r="D125" s="1">
        <f>VLOOKUP(A125,Main!_xlnm.Print_Area,14,FALSE)</f>
        <v>-95148</v>
      </c>
      <c r="E125" s="1">
        <f>VLOOKUP(A125,'CAF BLS Adjustment'!B125:J584,5)</f>
        <v>463553</v>
      </c>
      <c r="F125" s="1">
        <f>VLOOKUP(A125,'CAF BLS Adjustment'!$B$3:$J$440,6)</f>
        <v>476155</v>
      </c>
      <c r="G125" s="1">
        <f t="shared" si="6"/>
        <v>-95148</v>
      </c>
      <c r="H125" s="1">
        <f t="shared" si="7"/>
        <v>463553</v>
      </c>
      <c r="I125" s="1">
        <f t="shared" si="8"/>
        <v>341964.39276945614</v>
      </c>
    </row>
    <row r="126" spans="1:9">
      <c r="A126" s="62">
        <v>300598</v>
      </c>
      <c r="B126" s="15" t="s">
        <v>146</v>
      </c>
      <c r="C126" s="1">
        <f>VLOOKUP(A126,Main!_xlnm.Print_Area,17,FALSE)+VLOOKUP(A126,Main!_xlnm.Print_Area,15,FALSE)</f>
        <v>709802.47699068498</v>
      </c>
      <c r="D126" s="1">
        <f>VLOOKUP(A126,Main!_xlnm.Print_Area,14,FALSE)</f>
        <v>59184</v>
      </c>
      <c r="E126" s="1">
        <f>VLOOKUP(A126,'CAF BLS Adjustment'!B126:J585,5)</f>
        <v>198808</v>
      </c>
      <c r="F126" s="1">
        <f>VLOOKUP(A126,'CAF BLS Adjustment'!$B$3:$J$440,6)</f>
        <v>570056</v>
      </c>
      <c r="G126" s="1">
        <f t="shared" si="6"/>
        <v>59184</v>
      </c>
      <c r="H126" s="1">
        <f t="shared" si="7"/>
        <v>198808</v>
      </c>
      <c r="I126" s="1">
        <f t="shared" si="8"/>
        <v>451810.47699068498</v>
      </c>
    </row>
    <row r="127" spans="1:9">
      <c r="A127" s="62">
        <v>300606</v>
      </c>
      <c r="B127" s="15" t="s">
        <v>147</v>
      </c>
      <c r="C127" s="1">
        <f>VLOOKUP(A127,Main!_xlnm.Print_Area,17,FALSE)+VLOOKUP(A127,Main!_xlnm.Print_Area,15,FALSE)</f>
        <v>691329</v>
      </c>
      <c r="D127" s="1">
        <f>VLOOKUP(A127,Main!_xlnm.Print_Area,14,FALSE)</f>
        <v>-32004</v>
      </c>
      <c r="E127" s="1">
        <f>VLOOKUP(A127,'CAF BLS Adjustment'!B127:J586,5)</f>
        <v>312642</v>
      </c>
      <c r="F127" s="1">
        <f>VLOOKUP(A127,'CAF BLS Adjustment'!$B$3:$J$440,6)</f>
        <v>410691</v>
      </c>
      <c r="G127" s="1">
        <f t="shared" si="6"/>
        <v>-32004</v>
      </c>
      <c r="H127" s="1">
        <f t="shared" si="7"/>
        <v>312642</v>
      </c>
      <c r="I127" s="1">
        <f t="shared" si="8"/>
        <v>410691</v>
      </c>
    </row>
    <row r="128" spans="1:9">
      <c r="A128" s="62">
        <v>300609</v>
      </c>
      <c r="B128" s="15" t="s">
        <v>148</v>
      </c>
      <c r="C128" s="1">
        <f>VLOOKUP(A128,Main!_xlnm.Print_Area,17,FALSE)+VLOOKUP(A128,Main!_xlnm.Print_Area,15,FALSE)</f>
        <v>741261.70508562401</v>
      </c>
      <c r="D128" s="1">
        <f>VLOOKUP(A128,Main!_xlnm.Print_Area,14,FALSE)</f>
        <v>29874</v>
      </c>
      <c r="E128" s="1">
        <f>VLOOKUP(A128,'CAF BLS Adjustment'!B128:J587,5)</f>
        <v>269645</v>
      </c>
      <c r="F128" s="1">
        <f>VLOOKUP(A128,'CAF BLS Adjustment'!$B$3:$J$440,6)</f>
        <v>565229</v>
      </c>
      <c r="G128" s="1">
        <f t="shared" si="6"/>
        <v>29874</v>
      </c>
      <c r="H128" s="1">
        <f t="shared" si="7"/>
        <v>269645</v>
      </c>
      <c r="I128" s="1">
        <f t="shared" si="8"/>
        <v>441742.70508562401</v>
      </c>
    </row>
    <row r="129" spans="1:9">
      <c r="A129" s="62">
        <v>300612</v>
      </c>
      <c r="B129" s="15" t="s">
        <v>149</v>
      </c>
      <c r="C129" s="1">
        <f>VLOOKUP(A129,Main!_xlnm.Print_Area,17,FALSE)+VLOOKUP(A129,Main!_xlnm.Print_Area,15,FALSE)</f>
        <v>204771.28730875842</v>
      </c>
      <c r="D129" s="1">
        <f>VLOOKUP(A129,Main!_xlnm.Print_Area,14,FALSE)</f>
        <v>16470</v>
      </c>
      <c r="E129" s="1">
        <f>VLOOKUP(A129,'CAF BLS Adjustment'!B129:J588,5)</f>
        <v>170492</v>
      </c>
      <c r="F129" s="1">
        <f>VLOOKUP(A129,'CAF BLS Adjustment'!$B$3:$J$440,6)</f>
        <v>51922</v>
      </c>
      <c r="G129" s="1">
        <f t="shared" si="6"/>
        <v>16470</v>
      </c>
      <c r="H129" s="1">
        <f t="shared" si="7"/>
        <v>170492</v>
      </c>
      <c r="I129" s="1">
        <f t="shared" si="8"/>
        <v>17809.287308758416</v>
      </c>
    </row>
    <row r="130" spans="1:9">
      <c r="A130" s="62">
        <v>300614</v>
      </c>
      <c r="B130" s="15" t="s">
        <v>150</v>
      </c>
      <c r="C130" s="1">
        <f>VLOOKUP(A130,Main!_xlnm.Print_Area,17,FALSE)+VLOOKUP(A130,Main!_xlnm.Print_Area,15,FALSE)</f>
        <v>417919.9870472672</v>
      </c>
      <c r="D130" s="1">
        <f>VLOOKUP(A130,Main!_xlnm.Print_Area,14,FALSE)</f>
        <v>606</v>
      </c>
      <c r="E130" s="1">
        <f>VLOOKUP(A130,'CAF BLS Adjustment'!B130:J589,5)</f>
        <v>196955</v>
      </c>
      <c r="F130" s="1">
        <f>VLOOKUP(A130,'CAF BLS Adjustment'!$B$3:$J$440,6)</f>
        <v>289980</v>
      </c>
      <c r="G130" s="1">
        <f t="shared" si="6"/>
        <v>606</v>
      </c>
      <c r="H130" s="1">
        <f t="shared" si="7"/>
        <v>196955</v>
      </c>
      <c r="I130" s="1">
        <f t="shared" si="8"/>
        <v>220358.9870472672</v>
      </c>
    </row>
    <row r="131" spans="1:9">
      <c r="A131" s="62">
        <v>300619</v>
      </c>
      <c r="B131" s="15" t="s">
        <v>151</v>
      </c>
      <c r="C131" s="1">
        <f>VLOOKUP(A131,Main!_xlnm.Print_Area,17,FALSE)+VLOOKUP(A131,Main!_xlnm.Print_Area,15,FALSE)</f>
        <v>368267.55303715135</v>
      </c>
      <c r="D131" s="1">
        <f>VLOOKUP(A131,Main!_xlnm.Print_Area,14,FALSE)</f>
        <v>918</v>
      </c>
      <c r="E131" s="1">
        <f>VLOOKUP(A131,'CAF BLS Adjustment'!B131:J590,5)</f>
        <v>428699</v>
      </c>
      <c r="F131" s="1">
        <f>VLOOKUP(A131,'CAF BLS Adjustment'!$B$3:$J$440,6)</f>
        <v>0</v>
      </c>
      <c r="G131" s="1">
        <f t="shared" si="6"/>
        <v>918</v>
      </c>
      <c r="H131" s="1">
        <f t="shared" si="7"/>
        <v>367349.55303715135</v>
      </c>
      <c r="I131" s="1">
        <f t="shared" si="8"/>
        <v>0</v>
      </c>
    </row>
    <row r="132" spans="1:9">
      <c r="A132" s="62">
        <v>300625</v>
      </c>
      <c r="B132" s="15" t="s">
        <v>152</v>
      </c>
      <c r="C132" s="1">
        <f>VLOOKUP(A132,Main!_xlnm.Print_Area,17,FALSE)+VLOOKUP(A132,Main!_xlnm.Print_Area,15,FALSE)</f>
        <v>437929.59907506453</v>
      </c>
      <c r="D132" s="1">
        <f>VLOOKUP(A132,Main!_xlnm.Print_Area,14,FALSE)</f>
        <v>816</v>
      </c>
      <c r="E132" s="1">
        <f>VLOOKUP(A132,'CAF BLS Adjustment'!B132:J591,5)</f>
        <v>448005</v>
      </c>
      <c r="F132" s="1">
        <f>VLOOKUP(A132,'CAF BLS Adjustment'!$B$3:$J$440,6)</f>
        <v>62063</v>
      </c>
      <c r="G132" s="1">
        <f t="shared" si="6"/>
        <v>816</v>
      </c>
      <c r="H132" s="1">
        <f t="shared" si="7"/>
        <v>437113.59907506453</v>
      </c>
      <c r="I132" s="1">
        <f t="shared" si="8"/>
        <v>0</v>
      </c>
    </row>
    <row r="133" spans="1:9">
      <c r="A133" s="62">
        <v>300634</v>
      </c>
      <c r="B133" s="15" t="s">
        <v>153</v>
      </c>
      <c r="C133" s="1">
        <f>VLOOKUP(A133,Main!_xlnm.Print_Area,17,FALSE)+VLOOKUP(A133,Main!_xlnm.Print_Area,15,FALSE)</f>
        <v>517602.0229247681</v>
      </c>
      <c r="D133" s="1">
        <f>VLOOKUP(A133,Main!_xlnm.Print_Area,14,FALSE)</f>
        <v>39744</v>
      </c>
      <c r="E133" s="1">
        <f>VLOOKUP(A133,'CAF BLS Adjustment'!B133:J592,5)</f>
        <v>564085</v>
      </c>
      <c r="F133" s="1">
        <f>VLOOKUP(A133,'CAF BLS Adjustment'!$B$3:$J$440,6)</f>
        <v>0</v>
      </c>
      <c r="G133" s="1">
        <f t="shared" si="6"/>
        <v>39744</v>
      </c>
      <c r="H133" s="1">
        <f t="shared" si="7"/>
        <v>477858.0229247681</v>
      </c>
      <c r="I133" s="1">
        <f t="shared" si="8"/>
        <v>0</v>
      </c>
    </row>
    <row r="134" spans="1:9">
      <c r="A134" s="62">
        <v>300650</v>
      </c>
      <c r="B134" s="15" t="s">
        <v>154</v>
      </c>
      <c r="C134" s="1">
        <f>VLOOKUP(A134,Main!_xlnm.Print_Area,17,FALSE)+VLOOKUP(A134,Main!_xlnm.Print_Area,15,FALSE)</f>
        <v>418496.02522927808</v>
      </c>
      <c r="D134" s="1">
        <f>VLOOKUP(A134,Main!_xlnm.Print_Area,14,FALSE)</f>
        <v>16680</v>
      </c>
      <c r="E134" s="1">
        <f>VLOOKUP(A134,'CAF BLS Adjustment'!B134:J594,5)</f>
        <v>469692</v>
      </c>
      <c r="F134" s="1">
        <f>VLOOKUP(A134,'CAF BLS Adjustment'!$B$3:$J$440,6)</f>
        <v>1841</v>
      </c>
      <c r="G134" s="1">
        <f t="shared" si="6"/>
        <v>16680</v>
      </c>
      <c r="H134" s="1">
        <f t="shared" si="7"/>
        <v>401816.02522927808</v>
      </c>
      <c r="I134" s="1">
        <f t="shared" si="8"/>
        <v>0</v>
      </c>
    </row>
    <row r="135" spans="1:9">
      <c r="A135" s="62">
        <v>300656</v>
      </c>
      <c r="B135" s="15" t="s">
        <v>155</v>
      </c>
      <c r="C135" s="1">
        <f>VLOOKUP(A135,Main!_xlnm.Print_Area,17,FALSE)+VLOOKUP(A135,Main!_xlnm.Print_Area,15,FALSE)</f>
        <v>595790.63413598808</v>
      </c>
      <c r="D135" s="1">
        <f>VLOOKUP(A135,Main!_xlnm.Print_Area,14,FALSE)</f>
        <v>36474</v>
      </c>
      <c r="E135" s="1">
        <f>VLOOKUP(A135,'CAF BLS Adjustment'!B135:J595,5)</f>
        <v>179504</v>
      </c>
      <c r="F135" s="1">
        <f>VLOOKUP(A135,'CAF BLS Adjustment'!$B$3:$J$440,6)</f>
        <v>479065</v>
      </c>
      <c r="G135" s="1">
        <f t="shared" si="6"/>
        <v>36474</v>
      </c>
      <c r="H135" s="1">
        <f t="shared" si="7"/>
        <v>179504</v>
      </c>
      <c r="I135" s="1">
        <f t="shared" si="8"/>
        <v>379812.63413598808</v>
      </c>
    </row>
    <row r="136" spans="1:9">
      <c r="A136" s="62">
        <v>300663</v>
      </c>
      <c r="B136" s="15" t="s">
        <v>156</v>
      </c>
      <c r="C136" s="1">
        <f>VLOOKUP(A136,Main!_xlnm.Print_Area,17,FALSE)+VLOOKUP(A136,Main!_xlnm.Print_Area,15,FALSE)</f>
        <v>85921.105433586112</v>
      </c>
      <c r="D136" s="1">
        <f>VLOOKUP(A136,Main!_xlnm.Print_Area,14,FALSE)</f>
        <v>-21276</v>
      </c>
      <c r="E136" s="1">
        <f>VLOOKUP(A136,'CAF BLS Adjustment'!B136:J596,5)</f>
        <v>85031</v>
      </c>
      <c r="F136" s="1">
        <f>VLOOKUP(A136,'CAF BLS Adjustment'!$B$3:$J$440,6)</f>
        <v>40024</v>
      </c>
      <c r="G136" s="1">
        <f t="shared" si="6"/>
        <v>-21276</v>
      </c>
      <c r="H136" s="1">
        <f t="shared" si="7"/>
        <v>85031</v>
      </c>
      <c r="I136" s="1">
        <f t="shared" si="8"/>
        <v>22166.105433586112</v>
      </c>
    </row>
    <row r="137" spans="1:9">
      <c r="A137" s="62">
        <v>310669</v>
      </c>
      <c r="B137" s="15" t="s">
        <v>158</v>
      </c>
      <c r="C137" s="1">
        <f>VLOOKUP(A137,Main!_xlnm.Print_Area,17,FALSE)+VLOOKUP(A137,Main!_xlnm.Print_Area,15,FALSE)</f>
        <v>-218262</v>
      </c>
      <c r="D137" s="1">
        <f>VLOOKUP(A137,Main!_xlnm.Print_Area,14,FALSE)</f>
        <v>-218262</v>
      </c>
      <c r="E137" s="1">
        <f>VLOOKUP(A137,'CAF BLS Adjustment'!B137:J599,5)</f>
        <v>0</v>
      </c>
      <c r="F137" s="1">
        <f>VLOOKUP(A137,'CAF BLS Adjustment'!$B$3:$J$440,6)</f>
        <v>0</v>
      </c>
      <c r="G137" s="1">
        <f t="shared" si="6"/>
        <v>-218262</v>
      </c>
      <c r="H137" s="1">
        <f t="shared" si="7"/>
        <v>0</v>
      </c>
      <c r="I137" s="1">
        <f t="shared" si="8"/>
        <v>0</v>
      </c>
    </row>
    <row r="138" spans="1:9">
      <c r="A138" s="62">
        <v>310678</v>
      </c>
      <c r="B138" s="15" t="s">
        <v>159</v>
      </c>
      <c r="C138" s="1">
        <f>VLOOKUP(A138,Main!_xlnm.Print_Area,17,FALSE)+VLOOKUP(A138,Main!_xlnm.Print_Area,15,FALSE)</f>
        <v>327458.84808031848</v>
      </c>
      <c r="D138" s="1">
        <f>VLOOKUP(A138,Main!_xlnm.Print_Area,14,FALSE)</f>
        <v>8418</v>
      </c>
      <c r="E138" s="1">
        <f>VLOOKUP(A138,'CAF BLS Adjustment'!B138:J602,5)</f>
        <v>218704</v>
      </c>
      <c r="F138" s="1">
        <f>VLOOKUP(A138,'CAF BLS Adjustment'!$B$3:$J$440,6)</f>
        <v>154888</v>
      </c>
      <c r="G138" s="1">
        <f t="shared" si="6"/>
        <v>8418</v>
      </c>
      <c r="H138" s="1">
        <f t="shared" si="7"/>
        <v>218704</v>
      </c>
      <c r="I138" s="1">
        <f t="shared" si="8"/>
        <v>100336.84808031848</v>
      </c>
    </row>
    <row r="139" spans="1:9">
      <c r="A139" s="62">
        <v>310679</v>
      </c>
      <c r="B139" s="15" t="s">
        <v>160</v>
      </c>
      <c r="C139" s="1">
        <f>VLOOKUP(A139,Main!_xlnm.Print_Area,17,FALSE)+VLOOKUP(A139,Main!_xlnm.Print_Area,15,FALSE)</f>
        <v>1457332.0261043799</v>
      </c>
      <c r="D139" s="1">
        <f>VLOOKUP(A139,Main!_xlnm.Print_Area,14,FALSE)</f>
        <v>46325</v>
      </c>
      <c r="E139" s="1">
        <f>VLOOKUP(A139,'CAF BLS Adjustment'!B139:J603,5)</f>
        <v>431471</v>
      </c>
      <c r="F139" s="1">
        <f>VLOOKUP(A139,'CAF BLS Adjustment'!$B$3:$J$440,6)</f>
        <v>1222312</v>
      </c>
      <c r="G139" s="1">
        <f t="shared" si="6"/>
        <v>46325</v>
      </c>
      <c r="H139" s="1">
        <f t="shared" si="7"/>
        <v>431471</v>
      </c>
      <c r="I139" s="1">
        <f t="shared" si="8"/>
        <v>979536.02610437991</v>
      </c>
    </row>
    <row r="140" spans="1:9">
      <c r="A140" s="62">
        <v>310688</v>
      </c>
      <c r="B140" s="15" t="s">
        <v>161</v>
      </c>
      <c r="C140" s="1">
        <f>VLOOKUP(A140,Main!_xlnm.Print_Area,17,FALSE)+VLOOKUP(A140,Main!_xlnm.Print_Area,15,FALSE)</f>
        <v>416898.81753702956</v>
      </c>
      <c r="D140" s="1">
        <f>VLOOKUP(A140,Main!_xlnm.Print_Area,14,FALSE)</f>
        <v>-9240</v>
      </c>
      <c r="E140" s="1">
        <f>VLOOKUP(A140,'CAF BLS Adjustment'!B140:J604,5)</f>
        <v>207876</v>
      </c>
      <c r="F140" s="1">
        <f>VLOOKUP(A140,'CAF BLS Adjustment'!$B$3:$J$440,6)</f>
        <v>289253</v>
      </c>
      <c r="G140" s="1">
        <f t="shared" si="6"/>
        <v>-9240</v>
      </c>
      <c r="H140" s="1">
        <f t="shared" si="7"/>
        <v>207876</v>
      </c>
      <c r="I140" s="1">
        <f t="shared" si="8"/>
        <v>218262.81753702956</v>
      </c>
    </row>
    <row r="141" spans="1:9">
      <c r="A141" s="62">
        <v>310691</v>
      </c>
      <c r="B141" s="15" t="s">
        <v>162</v>
      </c>
      <c r="C141" s="1">
        <f>VLOOKUP(A141,Main!_xlnm.Print_Area,17,FALSE)+VLOOKUP(A141,Main!_xlnm.Print_Area,15,FALSE)</f>
        <v>564661</v>
      </c>
      <c r="D141" s="1">
        <f>VLOOKUP(A141,Main!_xlnm.Print_Area,14,FALSE)</f>
        <v>-19752</v>
      </c>
      <c r="E141" s="1">
        <f>VLOOKUP(A141,'CAF BLS Adjustment'!B141:J605,5)</f>
        <v>584413</v>
      </c>
      <c r="F141" s="1">
        <f>VLOOKUP(A141,'CAF BLS Adjustment'!$B$3:$J$440,6)</f>
        <v>0</v>
      </c>
      <c r="G141" s="1">
        <f t="shared" si="6"/>
        <v>-19752</v>
      </c>
      <c r="H141" s="1">
        <f t="shared" si="7"/>
        <v>584413</v>
      </c>
      <c r="I141" s="1">
        <f t="shared" si="8"/>
        <v>0</v>
      </c>
    </row>
    <row r="142" spans="1:9">
      <c r="A142" s="62">
        <v>310692</v>
      </c>
      <c r="B142" s="15" t="s">
        <v>163</v>
      </c>
      <c r="C142" s="1">
        <f>VLOOKUP(A142,Main!_xlnm.Print_Area,17,FALSE)+VLOOKUP(A142,Main!_xlnm.Print_Area,15,FALSE)</f>
        <v>445066.64357420529</v>
      </c>
      <c r="D142" s="1">
        <f>VLOOKUP(A142,Main!_xlnm.Print_Area,14,FALSE)</f>
        <v>519210</v>
      </c>
      <c r="E142" s="1">
        <f>VLOOKUP(A142,'CAF BLS Adjustment'!B142:J606,5)</f>
        <v>0</v>
      </c>
      <c r="F142" s="1">
        <f>VLOOKUP(A142,'CAF BLS Adjustment'!$B$3:$J$440,6)</f>
        <v>0</v>
      </c>
      <c r="G142" s="1">
        <f t="shared" si="6"/>
        <v>445066.64357420529</v>
      </c>
      <c r="H142" s="1">
        <f t="shared" si="7"/>
        <v>0</v>
      </c>
      <c r="I142" s="1">
        <f t="shared" si="8"/>
        <v>0</v>
      </c>
    </row>
    <row r="143" spans="1:9">
      <c r="A143" s="62">
        <v>310704</v>
      </c>
      <c r="B143" s="15" t="s">
        <v>164</v>
      </c>
      <c r="C143" s="1">
        <f>VLOOKUP(A143,Main!_xlnm.Print_Area,17,FALSE)+VLOOKUP(A143,Main!_xlnm.Print_Area,15,FALSE)</f>
        <v>7002094.6970095001</v>
      </c>
      <c r="D143" s="1">
        <f>VLOOKUP(A143,Main!_xlnm.Print_Area,14,FALSE)</f>
        <v>350862</v>
      </c>
      <c r="E143" s="1">
        <f>VLOOKUP(A143,'CAF BLS Adjustment'!B143:J609,5)</f>
        <v>1123504</v>
      </c>
      <c r="F143" s="1">
        <f>VLOOKUP(A143,'CAF BLS Adjustment'!$B$3:$J$440,6)</f>
        <v>6694203</v>
      </c>
      <c r="G143" s="1">
        <f t="shared" si="6"/>
        <v>350862</v>
      </c>
      <c r="H143" s="1">
        <f t="shared" si="7"/>
        <v>1123504</v>
      </c>
      <c r="I143" s="1">
        <f t="shared" si="8"/>
        <v>5527728.6970095001</v>
      </c>
    </row>
    <row r="144" spans="1:9">
      <c r="A144" s="62">
        <v>310708</v>
      </c>
      <c r="B144" s="15" t="s">
        <v>165</v>
      </c>
      <c r="C144" s="1">
        <f>VLOOKUP(A144,Main!_xlnm.Print_Area,17,FALSE)+VLOOKUP(A144,Main!_xlnm.Print_Area,15,FALSE)</f>
        <v>214281.91770966712</v>
      </c>
      <c r="D144" s="1">
        <f>VLOOKUP(A144,Main!_xlnm.Print_Area,14,FALSE)</f>
        <v>86220</v>
      </c>
      <c r="E144" s="1">
        <f>VLOOKUP(A144,'CAF BLS Adjustment'!B144:J610,5)</f>
        <v>155204</v>
      </c>
      <c r="F144" s="1">
        <f>VLOOKUP(A144,'CAF BLS Adjustment'!$B$3:$J$440,6)</f>
        <v>8555</v>
      </c>
      <c r="G144" s="1">
        <f t="shared" si="6"/>
        <v>86220</v>
      </c>
      <c r="H144" s="1">
        <f t="shared" si="7"/>
        <v>128061.91770966712</v>
      </c>
      <c r="I144" s="1">
        <f t="shared" si="8"/>
        <v>0</v>
      </c>
    </row>
    <row r="145" spans="1:9">
      <c r="A145" s="62">
        <v>310714</v>
      </c>
      <c r="B145" s="15" t="s">
        <v>166</v>
      </c>
      <c r="C145" s="1">
        <f>VLOOKUP(A145,Main!_xlnm.Print_Area,17,FALSE)+VLOOKUP(A145,Main!_xlnm.Print_Area,15,FALSE)</f>
        <v>490322.50044811022</v>
      </c>
      <c r="D145" s="1">
        <f>VLOOKUP(A145,Main!_xlnm.Print_Area,14,FALSE)</f>
        <v>47028</v>
      </c>
      <c r="E145" s="1">
        <f>VLOOKUP(A145,'CAF BLS Adjustment'!B145:J611,5)</f>
        <v>103212</v>
      </c>
      <c r="F145" s="1">
        <f>VLOOKUP(A145,'CAF BLS Adjustment'!$B$3:$J$440,6)</f>
        <v>421765</v>
      </c>
      <c r="G145" s="1">
        <f t="shared" si="6"/>
        <v>47028</v>
      </c>
      <c r="H145" s="1">
        <f t="shared" si="7"/>
        <v>103212</v>
      </c>
      <c r="I145" s="1">
        <f t="shared" si="8"/>
        <v>340082.50044811022</v>
      </c>
    </row>
    <row r="146" spans="1:9">
      <c r="A146" s="62">
        <v>310721</v>
      </c>
      <c r="B146" s="15" t="s">
        <v>167</v>
      </c>
      <c r="C146" s="1">
        <f>VLOOKUP(A146,Main!_xlnm.Print_Area,17,FALSE)+VLOOKUP(A146,Main!_xlnm.Print_Area,15,FALSE)</f>
        <v>807452.94963698671</v>
      </c>
      <c r="D146" s="1">
        <f>VLOOKUP(A146,Main!_xlnm.Print_Area,14,FALSE)</f>
        <v>50088</v>
      </c>
      <c r="E146" s="1">
        <f>VLOOKUP(A146,'CAF BLS Adjustment'!B146:J612,5)</f>
        <v>891878</v>
      </c>
      <c r="F146" s="1">
        <f>VLOOKUP(A146,'CAF BLS Adjustment'!$B$3:$J$440,6)</f>
        <v>0</v>
      </c>
      <c r="G146" s="1">
        <f t="shared" si="6"/>
        <v>50088</v>
      </c>
      <c r="H146" s="1">
        <f t="shared" si="7"/>
        <v>757364.94963698671</v>
      </c>
      <c r="I146" s="1">
        <f t="shared" si="8"/>
        <v>0</v>
      </c>
    </row>
    <row r="147" spans="1:9">
      <c r="A147" s="62">
        <v>310728</v>
      </c>
      <c r="B147" s="15" t="s">
        <v>168</v>
      </c>
      <c r="C147" s="1">
        <f>VLOOKUP(A147,Main!_xlnm.Print_Area,17,FALSE)+VLOOKUP(A147,Main!_xlnm.Print_Area,15,FALSE)</f>
        <v>271369.70170603646</v>
      </c>
      <c r="D147" s="1">
        <f>VLOOKUP(A147,Main!_xlnm.Print_Area,14,FALSE)</f>
        <v>28308</v>
      </c>
      <c r="E147" s="1">
        <f>VLOOKUP(A147,'CAF BLS Adjustment'!B147:J613,5)</f>
        <v>135804</v>
      </c>
      <c r="F147" s="1">
        <f>VLOOKUP(A147,'CAF BLS Adjustment'!$B$3:$J$440,6)</f>
        <v>152465</v>
      </c>
      <c r="G147" s="1">
        <f t="shared" si="6"/>
        <v>28308</v>
      </c>
      <c r="H147" s="1">
        <f t="shared" si="7"/>
        <v>135804</v>
      </c>
      <c r="I147" s="1">
        <f t="shared" si="8"/>
        <v>107257.70170603646</v>
      </c>
    </row>
    <row r="148" spans="1:9">
      <c r="A148" s="62">
        <v>310734</v>
      </c>
      <c r="B148" s="15" t="s">
        <v>169</v>
      </c>
      <c r="C148" s="1">
        <f>VLOOKUP(A148,Main!_xlnm.Print_Area,17,FALSE)+VLOOKUP(A148,Main!_xlnm.Print_Area,15,FALSE)</f>
        <v>220677.48448940393</v>
      </c>
      <c r="D148" s="1">
        <f>VLOOKUP(A148,Main!_xlnm.Print_Area,14,FALSE)</f>
        <v>7098</v>
      </c>
      <c r="E148" s="1">
        <f>VLOOKUP(A148,'CAF BLS Adjustment'!B148:J614,5)</f>
        <v>113611</v>
      </c>
      <c r="F148" s="1">
        <f>VLOOKUP(A148,'CAF BLS Adjustment'!$B$3:$J$440,6)</f>
        <v>136731</v>
      </c>
      <c r="G148" s="1">
        <f t="shared" si="6"/>
        <v>7098</v>
      </c>
      <c r="H148" s="1">
        <f t="shared" si="7"/>
        <v>113611</v>
      </c>
      <c r="I148" s="1">
        <f t="shared" si="8"/>
        <v>99968.484489403927</v>
      </c>
    </row>
    <row r="149" spans="1:9">
      <c r="A149" s="62">
        <v>310737</v>
      </c>
      <c r="B149" s="15" t="s">
        <v>170</v>
      </c>
      <c r="C149" s="1">
        <f>VLOOKUP(A149,Main!_xlnm.Print_Area,17,FALSE)+VLOOKUP(A149,Main!_xlnm.Print_Area,15,FALSE)</f>
        <v>147243.46785243161</v>
      </c>
      <c r="D149" s="1">
        <f>VLOOKUP(A149,Main!_xlnm.Print_Area,14,FALSE)</f>
        <v>-8526</v>
      </c>
      <c r="E149" s="1">
        <f>VLOOKUP(A149,'CAF BLS Adjustment'!B149:J615,5)</f>
        <v>120877</v>
      </c>
      <c r="F149" s="1">
        <f>VLOOKUP(A149,'CAF BLS Adjustment'!$B$3:$J$440,6)</f>
        <v>60842</v>
      </c>
      <c r="G149" s="1">
        <f t="shared" si="6"/>
        <v>-8526</v>
      </c>
      <c r="H149" s="1">
        <f t="shared" si="7"/>
        <v>120877</v>
      </c>
      <c r="I149" s="1">
        <f t="shared" si="8"/>
        <v>34892.467852431611</v>
      </c>
    </row>
    <row r="150" spans="1:9">
      <c r="A150" s="62">
        <v>310777</v>
      </c>
      <c r="B150" s="15" t="s">
        <v>171</v>
      </c>
      <c r="C150" s="1">
        <f>VLOOKUP(A150,Main!_xlnm.Print_Area,17,FALSE)+VLOOKUP(A150,Main!_xlnm.Print_Area,15,FALSE)</f>
        <v>346790.41516470723</v>
      </c>
      <c r="D150" s="1">
        <f>VLOOKUP(A150,Main!_xlnm.Print_Area,14,FALSE)</f>
        <v>404562</v>
      </c>
      <c r="E150" s="1">
        <f>VLOOKUP(A150,'CAF BLS Adjustment'!B150:J616,5)</f>
        <v>0</v>
      </c>
      <c r="F150" s="1">
        <f>VLOOKUP(A150,'CAF BLS Adjustment'!$B$3:$J$440,6)</f>
        <v>0</v>
      </c>
      <c r="G150" s="1">
        <f t="shared" si="6"/>
        <v>346790.41516470723</v>
      </c>
      <c r="H150" s="1">
        <f t="shared" si="7"/>
        <v>0</v>
      </c>
      <c r="I150" s="1">
        <f t="shared" si="8"/>
        <v>0</v>
      </c>
    </row>
    <row r="151" spans="1:9">
      <c r="A151" s="62">
        <v>320751</v>
      </c>
      <c r="B151" s="15" t="s">
        <v>173</v>
      </c>
      <c r="C151" s="1">
        <f>VLOOKUP(A151,Main!_xlnm.Print_Area,17,FALSE)+VLOOKUP(A151,Main!_xlnm.Print_Area,15,FALSE)</f>
        <v>1015169.5750311458</v>
      </c>
      <c r="D151" s="1">
        <f>VLOOKUP(A151,Main!_xlnm.Print_Area,14,FALSE)</f>
        <v>25422</v>
      </c>
      <c r="E151" s="1">
        <f>VLOOKUP(A151,'CAF BLS Adjustment'!B151:J617,5)</f>
        <v>473985</v>
      </c>
      <c r="F151" s="1">
        <f>VLOOKUP(A151,'CAF BLS Adjustment'!$B$3:$J$440,6)</f>
        <v>684879</v>
      </c>
      <c r="G151" s="1">
        <f t="shared" si="6"/>
        <v>25422</v>
      </c>
      <c r="H151" s="1">
        <f t="shared" si="7"/>
        <v>473985</v>
      </c>
      <c r="I151" s="1">
        <f t="shared" si="8"/>
        <v>515762.57503114583</v>
      </c>
    </row>
    <row r="152" spans="1:9">
      <c r="A152" s="62">
        <v>320753</v>
      </c>
      <c r="B152" s="15" t="s">
        <v>174</v>
      </c>
      <c r="C152" s="1">
        <f>VLOOKUP(A152,Main!_xlnm.Print_Area,17,FALSE)+VLOOKUP(A152,Main!_xlnm.Print_Area,15,FALSE)</f>
        <v>8838123.8246041965</v>
      </c>
      <c r="D152" s="1">
        <f>VLOOKUP(A152,Main!_xlnm.Print_Area,14,FALSE)</f>
        <v>1267182</v>
      </c>
      <c r="E152" s="1">
        <f>VLOOKUP(A152,'CAF BLS Adjustment'!B152:J618,5)</f>
        <v>1068142</v>
      </c>
      <c r="F152" s="1">
        <f>VLOOKUP(A152,'CAF BLS Adjustment'!$B$3:$J$440,6)</f>
        <v>7975137</v>
      </c>
      <c r="G152" s="1">
        <f t="shared" si="6"/>
        <v>1267182</v>
      </c>
      <c r="H152" s="1">
        <f t="shared" si="7"/>
        <v>1068142</v>
      </c>
      <c r="I152" s="1">
        <f t="shared" si="8"/>
        <v>6502799.8246041965</v>
      </c>
    </row>
    <row r="153" spans="1:9">
      <c r="A153" s="62">
        <v>320756</v>
      </c>
      <c r="B153" s="15" t="s">
        <v>175</v>
      </c>
      <c r="C153" s="1">
        <f>VLOOKUP(A153,Main!_xlnm.Print_Area,17,FALSE)+VLOOKUP(A153,Main!_xlnm.Print_Area,15,FALSE)</f>
        <v>571627.88967985346</v>
      </c>
      <c r="D153" s="1">
        <f>VLOOKUP(A153,Main!_xlnm.Print_Area,14,FALSE)</f>
        <v>12102</v>
      </c>
      <c r="E153" s="1">
        <f>VLOOKUP(A153,'CAF BLS Adjustment'!B153:J619,5)</f>
        <v>176600</v>
      </c>
      <c r="F153" s="1">
        <f>VLOOKUP(A153,'CAF BLS Adjustment'!$B$3:$J$440,6)</f>
        <v>478153</v>
      </c>
      <c r="G153" s="1">
        <f t="shared" si="6"/>
        <v>12102</v>
      </c>
      <c r="H153" s="1">
        <f t="shared" si="7"/>
        <v>176600</v>
      </c>
      <c r="I153" s="1">
        <f t="shared" si="8"/>
        <v>382925.88967985346</v>
      </c>
    </row>
    <row r="154" spans="1:9">
      <c r="A154" s="62">
        <v>320759</v>
      </c>
      <c r="B154" s="15" t="s">
        <v>176</v>
      </c>
      <c r="C154" s="1">
        <f>VLOOKUP(A154,Main!_xlnm.Print_Area,17,FALSE)+VLOOKUP(A154,Main!_xlnm.Print_Area,15,FALSE)</f>
        <v>2602334.8410412367</v>
      </c>
      <c r="D154" s="1">
        <f>VLOOKUP(A154,Main!_xlnm.Print_Area,14,FALSE)</f>
        <v>-194916</v>
      </c>
      <c r="E154" s="1">
        <f>VLOOKUP(A154,'CAF BLS Adjustment'!B154:J620,5)</f>
        <v>784998</v>
      </c>
      <c r="F154" s="1">
        <f>VLOOKUP(A154,'CAF BLS Adjustment'!$B$3:$J$440,6)</f>
        <v>2478245</v>
      </c>
      <c r="G154" s="1">
        <f t="shared" si="6"/>
        <v>-194916</v>
      </c>
      <c r="H154" s="1">
        <f t="shared" si="7"/>
        <v>784998</v>
      </c>
      <c r="I154" s="1">
        <f t="shared" si="8"/>
        <v>2012252.8410412367</v>
      </c>
    </row>
    <row r="155" spans="1:9">
      <c r="A155" s="62">
        <v>320771</v>
      </c>
      <c r="B155" s="15" t="s">
        <v>177</v>
      </c>
      <c r="C155" s="1">
        <f>VLOOKUP(A155,Main!_xlnm.Print_Area,17,FALSE)+VLOOKUP(A155,Main!_xlnm.Print_Area,15,FALSE)</f>
        <v>310951.75392706937</v>
      </c>
      <c r="D155" s="1">
        <f>VLOOKUP(A155,Main!_xlnm.Print_Area,14,FALSE)</f>
        <v>7056</v>
      </c>
      <c r="E155" s="1">
        <f>VLOOKUP(A155,'CAF BLS Adjustment'!B155:J621,5)</f>
        <v>107339</v>
      </c>
      <c r="F155" s="1">
        <f>VLOOKUP(A155,'CAF BLS Adjustment'!$B$3:$J$440,6)</f>
        <v>248358</v>
      </c>
      <c r="G155" s="1">
        <f t="shared" si="6"/>
        <v>7056</v>
      </c>
      <c r="H155" s="1">
        <f t="shared" si="7"/>
        <v>107339</v>
      </c>
      <c r="I155" s="1">
        <f t="shared" si="8"/>
        <v>196556.75392706937</v>
      </c>
    </row>
    <row r="156" spans="1:9">
      <c r="A156" s="62">
        <v>320775</v>
      </c>
      <c r="B156" s="15" t="s">
        <v>178</v>
      </c>
      <c r="C156" s="1">
        <f>VLOOKUP(A156,Main!_xlnm.Print_Area,17,FALSE)+VLOOKUP(A156,Main!_xlnm.Print_Area,15,FALSE)</f>
        <v>3224920.0970875067</v>
      </c>
      <c r="D156" s="1">
        <f>VLOOKUP(A156,Main!_xlnm.Print_Area,14,FALSE)</f>
        <v>-30948</v>
      </c>
      <c r="E156" s="1">
        <f>VLOOKUP(A156,'CAF BLS Adjustment'!B156:J622,5)</f>
        <v>1220272</v>
      </c>
      <c r="F156" s="1">
        <f>VLOOKUP(A156,'CAF BLS Adjustment'!$B$3:$J$440,6)</f>
        <v>2577989</v>
      </c>
      <c r="G156" s="1">
        <f t="shared" si="6"/>
        <v>-30948</v>
      </c>
      <c r="H156" s="1">
        <f t="shared" si="7"/>
        <v>1220272</v>
      </c>
      <c r="I156" s="1">
        <f t="shared" si="8"/>
        <v>2035596.0970875067</v>
      </c>
    </row>
    <row r="157" spans="1:9">
      <c r="A157" s="62">
        <v>320783</v>
      </c>
      <c r="B157" s="15" t="s">
        <v>179</v>
      </c>
      <c r="C157" s="1">
        <f>VLOOKUP(A157,Main!_xlnm.Print_Area,17,FALSE)+VLOOKUP(A157,Main!_xlnm.Print_Area,15,FALSE)</f>
        <v>1750976.2223163508</v>
      </c>
      <c r="D157" s="1">
        <f>VLOOKUP(A157,Main!_xlnm.Print_Area,14,FALSE)</f>
        <v>-168150</v>
      </c>
      <c r="E157" s="1">
        <f>VLOOKUP(A157,'CAF BLS Adjustment'!B157:J623,5)</f>
        <v>352818</v>
      </c>
      <c r="F157" s="1">
        <f>VLOOKUP(A157,'CAF BLS Adjustment'!$B$3:$J$440,6)</f>
        <v>1616953</v>
      </c>
      <c r="G157" s="1">
        <f t="shared" si="6"/>
        <v>-168150</v>
      </c>
      <c r="H157" s="1">
        <f t="shared" si="7"/>
        <v>352818</v>
      </c>
      <c r="I157" s="1">
        <f t="shared" si="8"/>
        <v>1566308.2223163508</v>
      </c>
    </row>
    <row r="158" spans="1:9">
      <c r="A158" s="62">
        <v>320790</v>
      </c>
      <c r="B158" s="15" t="s">
        <v>180</v>
      </c>
      <c r="C158" s="1">
        <f>VLOOKUP(A158,Main!_xlnm.Print_Area,17,FALSE)+VLOOKUP(A158,Main!_xlnm.Print_Area,15,FALSE)</f>
        <v>533621.3704625942</v>
      </c>
      <c r="D158" s="1">
        <f>VLOOKUP(A158,Main!_xlnm.Print_Area,14,FALSE)</f>
        <v>2706</v>
      </c>
      <c r="E158" s="1">
        <f>VLOOKUP(A158,'CAF BLS Adjustment'!B158:J624,5)</f>
        <v>332669</v>
      </c>
      <c r="F158" s="1">
        <f>VLOOKUP(A158,'CAF BLS Adjustment'!$B$3:$J$440,6)</f>
        <v>287142</v>
      </c>
      <c r="G158" s="1">
        <f t="shared" si="6"/>
        <v>2706</v>
      </c>
      <c r="H158" s="1">
        <f t="shared" si="7"/>
        <v>332669</v>
      </c>
      <c r="I158" s="1">
        <f t="shared" si="8"/>
        <v>198246.3704625942</v>
      </c>
    </row>
    <row r="159" spans="1:9">
      <c r="A159" s="62">
        <v>320792</v>
      </c>
      <c r="B159" s="15" t="s">
        <v>181</v>
      </c>
      <c r="C159" s="1">
        <f>VLOOKUP(A159,Main!_xlnm.Print_Area,17,FALSE)+VLOOKUP(A159,Main!_xlnm.Print_Area,15,FALSE)</f>
        <v>692356.22325356724</v>
      </c>
      <c r="D159" s="1">
        <f>VLOOKUP(A159,Main!_xlnm.Print_Area,14,FALSE)</f>
        <v>4698</v>
      </c>
      <c r="E159" s="1">
        <f>VLOOKUP(A159,'CAF BLS Adjustment'!B159:J625,5)</f>
        <v>255501</v>
      </c>
      <c r="F159" s="1">
        <f>VLOOKUP(A159,'CAF BLS Adjustment'!$B$3:$J$440,6)</f>
        <v>542128</v>
      </c>
      <c r="G159" s="1">
        <f t="shared" si="6"/>
        <v>4698</v>
      </c>
      <c r="H159" s="1">
        <f t="shared" si="7"/>
        <v>255501</v>
      </c>
      <c r="I159" s="1">
        <f t="shared" si="8"/>
        <v>432157.22325356724</v>
      </c>
    </row>
    <row r="160" spans="1:9">
      <c r="A160" s="62">
        <v>320796</v>
      </c>
      <c r="B160" s="15" t="s">
        <v>182</v>
      </c>
      <c r="C160" s="1">
        <f>VLOOKUP(A160,Main!_xlnm.Print_Area,17,FALSE)+VLOOKUP(A160,Main!_xlnm.Print_Area,15,FALSE)</f>
        <v>740835.67684684519</v>
      </c>
      <c r="D160" s="1">
        <f>VLOOKUP(A160,Main!_xlnm.Print_Area,14,FALSE)</f>
        <v>93030</v>
      </c>
      <c r="E160" s="1">
        <f>VLOOKUP(A160,'CAF BLS Adjustment'!B160:J626,5)</f>
        <v>108466</v>
      </c>
      <c r="F160" s="1">
        <f>VLOOKUP(A160,'CAF BLS Adjustment'!$B$3:$J$440,6)</f>
        <v>662755</v>
      </c>
      <c r="G160" s="1">
        <f t="shared" si="6"/>
        <v>93030</v>
      </c>
      <c r="H160" s="1">
        <f t="shared" si="7"/>
        <v>108466</v>
      </c>
      <c r="I160" s="1">
        <f t="shared" si="8"/>
        <v>539339.67684684519</v>
      </c>
    </row>
    <row r="161" spans="1:9">
      <c r="A161" s="62">
        <v>320797</v>
      </c>
      <c r="B161" s="15" t="s">
        <v>183</v>
      </c>
      <c r="C161" s="1">
        <f>VLOOKUP(A161,Main!_xlnm.Print_Area,17,FALSE)+VLOOKUP(A161,Main!_xlnm.Print_Area,15,FALSE)</f>
        <v>350809.53013682942</v>
      </c>
      <c r="D161" s="1">
        <f>VLOOKUP(A161,Main!_xlnm.Print_Area,14,FALSE)</f>
        <v>19944</v>
      </c>
      <c r="E161" s="1">
        <f>VLOOKUP(A161,'CAF BLS Adjustment'!B161:J627,5)</f>
        <v>358552</v>
      </c>
      <c r="F161" s="1">
        <f>VLOOKUP(A161,'CAF BLS Adjustment'!$B$3:$J$440,6)</f>
        <v>0</v>
      </c>
      <c r="G161" s="1">
        <f t="shared" si="6"/>
        <v>19944</v>
      </c>
      <c r="H161" s="1">
        <f t="shared" si="7"/>
        <v>330865.53013682942</v>
      </c>
      <c r="I161" s="1">
        <f t="shared" si="8"/>
        <v>0</v>
      </c>
    </row>
    <row r="162" spans="1:9">
      <c r="A162" s="62">
        <v>320800</v>
      </c>
      <c r="B162" s="15" t="s">
        <v>184</v>
      </c>
      <c r="C162" s="1">
        <f>VLOOKUP(A162,Main!_xlnm.Print_Area,17,FALSE)+VLOOKUP(A162,Main!_xlnm.Print_Area,15,FALSE)</f>
        <v>1641256.4982871304</v>
      </c>
      <c r="D162" s="1">
        <f>VLOOKUP(A162,Main!_xlnm.Print_Area,14,FALSE)</f>
        <v>84198</v>
      </c>
      <c r="E162" s="1">
        <f>VLOOKUP(A162,'CAF BLS Adjustment'!B162:J628,5)</f>
        <v>1443723</v>
      </c>
      <c r="F162" s="1">
        <f>VLOOKUP(A162,'CAF BLS Adjustment'!$B$3:$J$440,6)</f>
        <v>125359</v>
      </c>
      <c r="G162" s="1">
        <f t="shared" si="6"/>
        <v>84198</v>
      </c>
      <c r="H162" s="1">
        <f t="shared" si="7"/>
        <v>1443723</v>
      </c>
      <c r="I162" s="1">
        <f t="shared" si="8"/>
        <v>113335.49828713038</v>
      </c>
    </row>
    <row r="163" spans="1:9">
      <c r="A163" s="62">
        <v>320807</v>
      </c>
      <c r="B163" s="15" t="s">
        <v>185</v>
      </c>
      <c r="C163" s="1">
        <f>VLOOKUP(A163,Main!_xlnm.Print_Area,17,FALSE)+VLOOKUP(A163,Main!_xlnm.Print_Area,15,FALSE)</f>
        <v>4279682.9614358721</v>
      </c>
      <c r="D163" s="1">
        <f>VLOOKUP(A163,Main!_xlnm.Print_Area,14,FALSE)</f>
        <v>-303918</v>
      </c>
      <c r="E163" s="1">
        <f>VLOOKUP(A163,'CAF BLS Adjustment'!B163:J629,5)</f>
        <v>1681439</v>
      </c>
      <c r="F163" s="1">
        <f>VLOOKUP(A163,'CAF BLS Adjustment'!$B$3:$J$440,6)</f>
        <v>3665741</v>
      </c>
      <c r="G163" s="1">
        <f t="shared" si="6"/>
        <v>-303918</v>
      </c>
      <c r="H163" s="1">
        <f t="shared" si="7"/>
        <v>1681439</v>
      </c>
      <c r="I163" s="1">
        <f t="shared" si="8"/>
        <v>2902161.9614358721</v>
      </c>
    </row>
    <row r="164" spans="1:9">
      <c r="A164" s="62">
        <v>320813</v>
      </c>
      <c r="B164" s="15" t="s">
        <v>186</v>
      </c>
      <c r="C164" s="1">
        <f>VLOOKUP(A164,Main!_xlnm.Print_Area,17,FALSE)+VLOOKUP(A164,Main!_xlnm.Print_Area,15,FALSE)</f>
        <v>1589077.9886389582</v>
      </c>
      <c r="D164" s="1">
        <f>VLOOKUP(A164,Main!_xlnm.Print_Area,14,FALSE)</f>
        <v>-44418</v>
      </c>
      <c r="E164" s="1">
        <f>VLOOKUP(A164,'CAF BLS Adjustment'!B164:J630,5)</f>
        <v>553592</v>
      </c>
      <c r="F164" s="1">
        <f>VLOOKUP(A164,'CAF BLS Adjustment'!$B$3:$J$440,6)</f>
        <v>1352027</v>
      </c>
      <c r="G164" s="1">
        <f t="shared" si="6"/>
        <v>-44418</v>
      </c>
      <c r="H164" s="1">
        <f t="shared" si="7"/>
        <v>553592</v>
      </c>
      <c r="I164" s="1">
        <f t="shared" si="8"/>
        <v>1079903.9886389582</v>
      </c>
    </row>
    <row r="165" spans="1:9">
      <c r="A165" s="62">
        <v>320815</v>
      </c>
      <c r="B165" s="15" t="s">
        <v>187</v>
      </c>
      <c r="C165" s="1">
        <f>VLOOKUP(A165,Main!_xlnm.Print_Area,17,FALSE)+VLOOKUP(A165,Main!_xlnm.Print_Area,15,FALSE)</f>
        <v>2012744.2695206921</v>
      </c>
      <c r="D165" s="1">
        <f>VLOOKUP(A165,Main!_xlnm.Print_Area,14,FALSE)</f>
        <v>111696</v>
      </c>
      <c r="E165" s="1">
        <f>VLOOKUP(A165,'CAF BLS Adjustment'!B165:J631,5)</f>
        <v>468113</v>
      </c>
      <c r="F165" s="1">
        <f>VLOOKUP(A165,'CAF BLS Adjustment'!$B$3:$J$440,6)</f>
        <v>1768237</v>
      </c>
      <c r="G165" s="1">
        <f t="shared" si="6"/>
        <v>111696</v>
      </c>
      <c r="H165" s="1">
        <f t="shared" si="7"/>
        <v>468113</v>
      </c>
      <c r="I165" s="1">
        <f t="shared" si="8"/>
        <v>1432935.2695206921</v>
      </c>
    </row>
    <row r="166" spans="1:9">
      <c r="A166" s="62">
        <v>320818</v>
      </c>
      <c r="B166" s="15" t="s">
        <v>130</v>
      </c>
      <c r="C166" s="1">
        <f>VLOOKUP(A166,Main!_xlnm.Print_Area,17,FALSE)+VLOOKUP(A166,Main!_xlnm.Print_Area,15,FALSE)</f>
        <v>8815140.586901702</v>
      </c>
      <c r="D166" s="1">
        <f>VLOOKUP(A166,Main!_xlnm.Print_Area,14,FALSE)</f>
        <v>712740</v>
      </c>
      <c r="E166" s="1">
        <f>VLOOKUP(A166,'CAF BLS Adjustment'!B166:J632,5)</f>
        <v>4181909</v>
      </c>
      <c r="F166" s="1">
        <f>VLOOKUP(A166,'CAF BLS Adjustment'!$B$3:$J$440,6)</f>
        <v>5389000</v>
      </c>
      <c r="G166" s="1">
        <f t="shared" si="6"/>
        <v>712740</v>
      </c>
      <c r="H166" s="1">
        <f t="shared" si="7"/>
        <v>4181909</v>
      </c>
      <c r="I166" s="1">
        <f t="shared" si="8"/>
        <v>3920491.586901702</v>
      </c>
    </row>
    <row r="167" spans="1:9">
      <c r="A167" s="62">
        <v>320819</v>
      </c>
      <c r="B167" s="15" t="s">
        <v>188</v>
      </c>
      <c r="C167" s="1">
        <f>VLOOKUP(A167,Main!_xlnm.Print_Area,17,FALSE)+VLOOKUP(A167,Main!_xlnm.Print_Area,15,FALSE)</f>
        <v>4354391.7685751077</v>
      </c>
      <c r="D167" s="1">
        <f>VLOOKUP(A167,Main!_xlnm.Print_Area,14,FALSE)</f>
        <v>504282</v>
      </c>
      <c r="E167" s="1">
        <f>VLOOKUP(A167,'CAF BLS Adjustment'!B167:J633,5)</f>
        <v>1708325</v>
      </c>
      <c r="F167" s="1">
        <f>VLOOKUP(A167,'CAF BLS Adjustment'!$B$3:$J$440,6)</f>
        <v>2867180</v>
      </c>
      <c r="G167" s="1">
        <f t="shared" ref="G167:G207" si="9">MIN(D167,C167)</f>
        <v>504282</v>
      </c>
      <c r="H167" s="1">
        <f t="shared" ref="H167:H207" si="10">MAX(MIN(C167-G167,E167),0)</f>
        <v>1708325</v>
      </c>
      <c r="I167" s="1">
        <f t="shared" ref="I167:I207" si="11">MIN(MAX(C167-G167-H167,0),F167)</f>
        <v>2141784.7685751077</v>
      </c>
    </row>
    <row r="168" spans="1:9">
      <c r="A168" s="62">
        <v>320825</v>
      </c>
      <c r="B168" s="15" t="s">
        <v>189</v>
      </c>
      <c r="C168" s="1">
        <f>VLOOKUP(A168,Main!_xlnm.Print_Area,17,FALSE)+VLOOKUP(A168,Main!_xlnm.Print_Area,15,FALSE)</f>
        <v>2809140.2005419671</v>
      </c>
      <c r="D168" s="1">
        <f>VLOOKUP(A168,Main!_xlnm.Print_Area,14,FALSE)</f>
        <v>526056</v>
      </c>
      <c r="E168" s="1">
        <f>VLOOKUP(A168,'CAF BLS Adjustment'!B168:J634,5)</f>
        <v>1494633</v>
      </c>
      <c r="F168" s="1">
        <f>VLOOKUP(A168,'CAF BLS Adjustment'!$B$3:$J$440,6)</f>
        <v>1256424</v>
      </c>
      <c r="G168" s="1">
        <f t="shared" si="9"/>
        <v>526056</v>
      </c>
      <c r="H168" s="1">
        <f t="shared" si="10"/>
        <v>1494633</v>
      </c>
      <c r="I168" s="1">
        <f t="shared" si="11"/>
        <v>788451.20054196706</v>
      </c>
    </row>
    <row r="169" spans="1:9">
      <c r="A169" s="62">
        <v>320826</v>
      </c>
      <c r="B169" s="15" t="s">
        <v>190</v>
      </c>
      <c r="C169" s="1">
        <f>VLOOKUP(A169,Main!_xlnm.Print_Area,17,FALSE)+VLOOKUP(A169,Main!_xlnm.Print_Area,15,FALSE)</f>
        <v>508692.28949646297</v>
      </c>
      <c r="D169" s="1">
        <f>VLOOKUP(A169,Main!_xlnm.Print_Area,14,FALSE)</f>
        <v>7752</v>
      </c>
      <c r="E169" s="1">
        <f>VLOOKUP(A169,'CAF BLS Adjustment'!B169:J635,5)</f>
        <v>176352</v>
      </c>
      <c r="F169" s="1">
        <f>VLOOKUP(A169,'CAF BLS Adjustment'!$B$3:$J$440,6)</f>
        <v>409331</v>
      </c>
      <c r="G169" s="1">
        <f t="shared" si="9"/>
        <v>7752</v>
      </c>
      <c r="H169" s="1">
        <f t="shared" si="10"/>
        <v>176352</v>
      </c>
      <c r="I169" s="1">
        <f t="shared" si="11"/>
        <v>324588.28949646297</v>
      </c>
    </row>
    <row r="170" spans="1:9">
      <c r="A170" s="62">
        <v>320827</v>
      </c>
      <c r="B170" s="15" t="s">
        <v>191</v>
      </c>
      <c r="C170" s="1">
        <f>VLOOKUP(A170,Main!_xlnm.Print_Area,17,FALSE)+VLOOKUP(A170,Main!_xlnm.Print_Area,15,FALSE)</f>
        <v>796356.49983619689</v>
      </c>
      <c r="D170" s="1">
        <f>VLOOKUP(A170,Main!_xlnm.Print_Area,14,FALSE)</f>
        <v>12480</v>
      </c>
      <c r="E170" s="1">
        <f>VLOOKUP(A170,'CAF BLS Adjustment'!B170:J636,5)</f>
        <v>187660</v>
      </c>
      <c r="F170" s="1">
        <f>VLOOKUP(A170,'CAF BLS Adjustment'!$B$3:$J$440,6)</f>
        <v>728881</v>
      </c>
      <c r="G170" s="1">
        <f t="shared" si="9"/>
        <v>12480</v>
      </c>
      <c r="H170" s="1">
        <f t="shared" si="10"/>
        <v>187660</v>
      </c>
      <c r="I170" s="1">
        <f t="shared" si="11"/>
        <v>596216.49983619689</v>
      </c>
    </row>
    <row r="171" spans="1:9">
      <c r="A171" s="62">
        <v>320834</v>
      </c>
      <c r="B171" s="15" t="s">
        <v>192</v>
      </c>
      <c r="C171" s="1">
        <f>VLOOKUP(A171,Main!_xlnm.Print_Area,17,FALSE)+VLOOKUP(A171,Main!_xlnm.Print_Area,15,FALSE)</f>
        <v>2084859.4023807808</v>
      </c>
      <c r="D171" s="1">
        <f>VLOOKUP(A171,Main!_xlnm.Print_Area,14,FALSE)</f>
        <v>-203604</v>
      </c>
      <c r="E171" s="1">
        <f>VLOOKUP(A171,'CAF BLS Adjustment'!B171:J637,5)</f>
        <v>508472</v>
      </c>
      <c r="F171" s="1">
        <f>VLOOKUP(A171,'CAF BLS Adjustment'!$B$3:$J$440,6)</f>
        <v>2161225</v>
      </c>
      <c r="G171" s="1">
        <f t="shared" si="9"/>
        <v>-203604</v>
      </c>
      <c r="H171" s="1">
        <f t="shared" si="10"/>
        <v>508472</v>
      </c>
      <c r="I171" s="1">
        <f t="shared" si="11"/>
        <v>1779991.4023807808</v>
      </c>
    </row>
    <row r="172" spans="1:9">
      <c r="A172" s="62">
        <v>320839</v>
      </c>
      <c r="B172" s="15" t="s">
        <v>193</v>
      </c>
      <c r="C172" s="1">
        <f>VLOOKUP(A172,Main!_xlnm.Print_Area,17,FALSE)+VLOOKUP(A172,Main!_xlnm.Print_Area,15,FALSE)</f>
        <v>229196.44543437002</v>
      </c>
      <c r="D172" s="1">
        <f>VLOOKUP(A172,Main!_xlnm.Print_Area,14,FALSE)</f>
        <v>-1668</v>
      </c>
      <c r="E172" s="1">
        <f>VLOOKUP(A172,'CAF BLS Adjustment'!B172:J638,5)</f>
        <v>132173</v>
      </c>
      <c r="F172" s="1">
        <f>VLOOKUP(A172,'CAF BLS Adjustment'!$B$3:$J$440,6)</f>
        <v>137151</v>
      </c>
      <c r="G172" s="1">
        <f t="shared" si="9"/>
        <v>-1668</v>
      </c>
      <c r="H172" s="1">
        <f t="shared" si="10"/>
        <v>132173</v>
      </c>
      <c r="I172" s="1">
        <f t="shared" si="11"/>
        <v>98691.44543437002</v>
      </c>
    </row>
    <row r="173" spans="1:9">
      <c r="A173" s="62">
        <v>330860</v>
      </c>
      <c r="B173" s="15" t="s">
        <v>195</v>
      </c>
      <c r="C173" s="1">
        <f>VLOOKUP(A173,Main!_xlnm.Print_Area,17,FALSE)+VLOOKUP(A173,Main!_xlnm.Print_Area,15,FALSE)</f>
        <v>6495361.9659714838</v>
      </c>
      <c r="D173" s="1">
        <f>VLOOKUP(A173,Main!_xlnm.Print_Area,14,FALSE)</f>
        <v>1269132</v>
      </c>
      <c r="E173" s="1">
        <f>VLOOKUP(A173,'CAF BLS Adjustment'!B173:J644,5)</f>
        <v>1257897</v>
      </c>
      <c r="F173" s="1">
        <f>VLOOKUP(A173,'CAF BLS Adjustment'!$B$3:$J$440,6)</f>
        <v>5050391</v>
      </c>
      <c r="G173" s="1">
        <f t="shared" si="9"/>
        <v>1269132</v>
      </c>
      <c r="H173" s="1">
        <f t="shared" si="10"/>
        <v>1257897</v>
      </c>
      <c r="I173" s="1">
        <f t="shared" si="11"/>
        <v>3968332.9659714838</v>
      </c>
    </row>
    <row r="174" spans="1:9">
      <c r="A174" s="62">
        <v>330861</v>
      </c>
      <c r="B174" s="15" t="s">
        <v>196</v>
      </c>
      <c r="C174" s="1">
        <f>VLOOKUP(A174,Main!_xlnm.Print_Area,17,FALSE)+VLOOKUP(A174,Main!_xlnm.Print_Area,15,FALSE)</f>
        <v>5031268.3488258831</v>
      </c>
      <c r="D174" s="1">
        <f>VLOOKUP(A174,Main!_xlnm.Print_Area,14,FALSE)</f>
        <v>261480</v>
      </c>
      <c r="E174" s="1">
        <f>VLOOKUP(A174,'CAF BLS Adjustment'!B174:J645,5)</f>
        <v>748946</v>
      </c>
      <c r="F174" s="1">
        <f>VLOOKUP(A174,'CAF BLS Adjustment'!$B$3:$J$440,6)</f>
        <v>4858998</v>
      </c>
      <c r="G174" s="1">
        <f t="shared" si="9"/>
        <v>261480</v>
      </c>
      <c r="H174" s="1">
        <f t="shared" si="10"/>
        <v>748946</v>
      </c>
      <c r="I174" s="1">
        <f t="shared" si="11"/>
        <v>4020842.3488258831</v>
      </c>
    </row>
    <row r="175" spans="1:9">
      <c r="A175" s="62">
        <v>330863</v>
      </c>
      <c r="B175" s="15" t="s">
        <v>197</v>
      </c>
      <c r="C175" s="1">
        <f>VLOOKUP(A175,Main!_xlnm.Print_Area,17,FALSE)+VLOOKUP(A175,Main!_xlnm.Print_Area,15,FALSE)</f>
        <v>1343813.9302628352</v>
      </c>
      <c r="D175" s="1">
        <f>VLOOKUP(A175,Main!_xlnm.Print_Area,14,FALSE)</f>
        <v>16140</v>
      </c>
      <c r="E175" s="1">
        <f>VLOOKUP(A175,'CAF BLS Adjustment'!B175:J646,5)</f>
        <v>813975</v>
      </c>
      <c r="F175" s="1">
        <f>VLOOKUP(A175,'CAF BLS Adjustment'!$B$3:$J$440,6)</f>
        <v>737564</v>
      </c>
      <c r="G175" s="1">
        <f t="shared" si="9"/>
        <v>16140</v>
      </c>
      <c r="H175" s="1">
        <f t="shared" si="10"/>
        <v>813975</v>
      </c>
      <c r="I175" s="1">
        <f t="shared" si="11"/>
        <v>513698.93026283523</v>
      </c>
    </row>
    <row r="176" spans="1:9">
      <c r="A176" s="62">
        <v>330866</v>
      </c>
      <c r="B176" s="15" t="s">
        <v>198</v>
      </c>
      <c r="C176" s="1">
        <f>VLOOKUP(A176,Main!_xlnm.Print_Area,17,FALSE)+VLOOKUP(A176,Main!_xlnm.Print_Area,15,FALSE)</f>
        <v>583559.92889992322</v>
      </c>
      <c r="D176" s="1">
        <f>VLOOKUP(A176,Main!_xlnm.Print_Area,14,FALSE)</f>
        <v>-10212</v>
      </c>
      <c r="E176" s="1">
        <f>VLOOKUP(A176,'CAF BLS Adjustment'!B176:J647,5)</f>
        <v>266246</v>
      </c>
      <c r="F176" s="1">
        <f>VLOOKUP(A176,'CAF BLS Adjustment'!$B$3:$J$440,6)</f>
        <v>426442</v>
      </c>
      <c r="G176" s="1">
        <f t="shared" si="9"/>
        <v>-10212</v>
      </c>
      <c r="H176" s="1">
        <f t="shared" si="10"/>
        <v>266246</v>
      </c>
      <c r="I176" s="1">
        <f t="shared" si="11"/>
        <v>327525.92889992322</v>
      </c>
    </row>
    <row r="177" spans="1:9">
      <c r="A177" s="62">
        <v>330896</v>
      </c>
      <c r="B177" s="15" t="s">
        <v>199</v>
      </c>
      <c r="C177" s="1">
        <f>VLOOKUP(A177,Main!_xlnm.Print_Area,17,FALSE)+VLOOKUP(A177,Main!_xlnm.Print_Area,15,FALSE)</f>
        <v>769184.98451866605</v>
      </c>
      <c r="D177" s="1">
        <f>VLOOKUP(A177,Main!_xlnm.Print_Area,14,FALSE)</f>
        <v>18558</v>
      </c>
      <c r="E177" s="1">
        <f>VLOOKUP(A177,'CAF BLS Adjustment'!B177:J650,5)</f>
        <v>305333</v>
      </c>
      <c r="F177" s="1">
        <f>VLOOKUP(A177,'CAF BLS Adjustment'!$B$3:$J$440,6)</f>
        <v>573432</v>
      </c>
      <c r="G177" s="1">
        <f t="shared" si="9"/>
        <v>18558</v>
      </c>
      <c r="H177" s="1">
        <f t="shared" si="10"/>
        <v>305333</v>
      </c>
      <c r="I177" s="1">
        <f t="shared" si="11"/>
        <v>445293.98451866605</v>
      </c>
    </row>
    <row r="178" spans="1:9">
      <c r="A178" s="62">
        <v>330899</v>
      </c>
      <c r="B178" s="15" t="s">
        <v>200</v>
      </c>
      <c r="C178" s="1">
        <f>VLOOKUP(A178,Main!_xlnm.Print_Area,17,FALSE)+VLOOKUP(A178,Main!_xlnm.Print_Area,15,FALSE)</f>
        <v>2033377.0657126587</v>
      </c>
      <c r="D178" s="1">
        <f>VLOOKUP(A178,Main!_xlnm.Print_Area,14,FALSE)</f>
        <v>480480</v>
      </c>
      <c r="E178" s="1">
        <f>VLOOKUP(A178,'CAF BLS Adjustment'!B178:J651,5)</f>
        <v>146786</v>
      </c>
      <c r="F178" s="1">
        <f>VLOOKUP(A178,'CAF BLS Adjustment'!$B$3:$J$440,6)</f>
        <v>1744850</v>
      </c>
      <c r="G178" s="1">
        <f t="shared" si="9"/>
        <v>480480</v>
      </c>
      <c r="H178" s="1">
        <f t="shared" si="10"/>
        <v>146786</v>
      </c>
      <c r="I178" s="1">
        <f t="shared" si="11"/>
        <v>1406111.0657126587</v>
      </c>
    </row>
    <row r="179" spans="1:9">
      <c r="A179" s="62">
        <v>330900</v>
      </c>
      <c r="B179" s="15" t="s">
        <v>201</v>
      </c>
      <c r="C179" s="1">
        <f>VLOOKUP(A179,Main!_xlnm.Print_Area,17,FALSE)+VLOOKUP(A179,Main!_xlnm.Print_Area,15,FALSE)</f>
        <v>1815985.706865578</v>
      </c>
      <c r="D179" s="1">
        <f>VLOOKUP(A179,Main!_xlnm.Print_Area,14,FALSE)</f>
        <v>119610</v>
      </c>
      <c r="E179" s="1">
        <f>VLOOKUP(A179,'CAF BLS Adjustment'!B179:J652,5)</f>
        <v>254940</v>
      </c>
      <c r="F179" s="1">
        <f>VLOOKUP(A179,'CAF BLS Adjustment'!$B$3:$J$440,6)</f>
        <v>1720616</v>
      </c>
      <c r="G179" s="1">
        <f t="shared" si="9"/>
        <v>119610</v>
      </c>
      <c r="H179" s="1">
        <f t="shared" si="10"/>
        <v>254940</v>
      </c>
      <c r="I179" s="1">
        <f t="shared" si="11"/>
        <v>1441435.706865578</v>
      </c>
    </row>
    <row r="180" spans="1:9">
      <c r="A180" s="62">
        <v>330902</v>
      </c>
      <c r="B180" s="15" t="s">
        <v>202</v>
      </c>
      <c r="C180" s="1">
        <f>VLOOKUP(A180,Main!_xlnm.Print_Area,17,FALSE)+VLOOKUP(A180,Main!_xlnm.Print_Area,15,FALSE)</f>
        <v>4091714.0715797707</v>
      </c>
      <c r="D180" s="1">
        <f>VLOOKUP(A180,Main!_xlnm.Print_Area,14,FALSE)</f>
        <v>1081428</v>
      </c>
      <c r="E180" s="1">
        <f>VLOOKUP(A180,'CAF BLS Adjustment'!B180:J653,5)</f>
        <v>737003</v>
      </c>
      <c r="F180" s="1">
        <f>VLOOKUP(A180,'CAF BLS Adjustment'!$B$3:$J$440,6)</f>
        <v>2954919</v>
      </c>
      <c r="G180" s="1">
        <f t="shared" si="9"/>
        <v>1081428</v>
      </c>
      <c r="H180" s="1">
        <f t="shared" si="10"/>
        <v>737003</v>
      </c>
      <c r="I180" s="1">
        <f t="shared" si="11"/>
        <v>2273283.0715797707</v>
      </c>
    </row>
    <row r="181" spans="1:9">
      <c r="A181" s="62">
        <v>330908</v>
      </c>
      <c r="B181" s="15" t="s">
        <v>203</v>
      </c>
      <c r="C181" s="1">
        <f>VLOOKUP(A181,Main!_xlnm.Print_Area,17,FALSE)+VLOOKUP(A181,Main!_xlnm.Print_Area,15,FALSE)</f>
        <v>1149993.4825605864</v>
      </c>
      <c r="D181" s="1">
        <f>VLOOKUP(A181,Main!_xlnm.Print_Area,14,FALSE)</f>
        <v>-1716</v>
      </c>
      <c r="E181" s="1">
        <f>VLOOKUP(A181,'CAF BLS Adjustment'!B181:J654,5)</f>
        <v>1343572</v>
      </c>
      <c r="F181" s="1">
        <f>VLOOKUP(A181,'CAF BLS Adjustment'!$B$3:$J$440,6)</f>
        <v>0</v>
      </c>
      <c r="G181" s="1">
        <f t="shared" si="9"/>
        <v>-1716</v>
      </c>
      <c r="H181" s="1">
        <f t="shared" si="10"/>
        <v>1151709.4825605864</v>
      </c>
      <c r="I181" s="1">
        <f t="shared" si="11"/>
        <v>0</v>
      </c>
    </row>
    <row r="182" spans="1:9">
      <c r="A182" s="62">
        <v>330910</v>
      </c>
      <c r="B182" s="15" t="s">
        <v>204</v>
      </c>
      <c r="C182" s="1">
        <f>VLOOKUP(A182,Main!_xlnm.Print_Area,17,FALSE)+VLOOKUP(A182,Main!_xlnm.Print_Area,15,FALSE)</f>
        <v>-919110</v>
      </c>
      <c r="D182" s="1">
        <f>VLOOKUP(A182,Main!_xlnm.Print_Area,14,FALSE)</f>
        <v>-919110</v>
      </c>
      <c r="E182" s="1">
        <f>VLOOKUP(A182,'CAF BLS Adjustment'!B182:J655,5)</f>
        <v>0</v>
      </c>
      <c r="F182" s="1">
        <f>VLOOKUP(A182,'CAF BLS Adjustment'!$B$3:$J$440,6)</f>
        <v>0</v>
      </c>
      <c r="G182" s="1">
        <f t="shared" si="9"/>
        <v>-919110</v>
      </c>
      <c r="H182" s="1">
        <f t="shared" si="10"/>
        <v>0</v>
      </c>
      <c r="I182" s="1">
        <f t="shared" si="11"/>
        <v>0</v>
      </c>
    </row>
    <row r="183" spans="1:9">
      <c r="A183" s="62">
        <v>330918</v>
      </c>
      <c r="B183" s="15" t="s">
        <v>205</v>
      </c>
      <c r="C183" s="1">
        <f>VLOOKUP(A183,Main!_xlnm.Print_Area,17,FALSE)+VLOOKUP(A183,Main!_xlnm.Print_Area,15,FALSE)</f>
        <v>1684163.3470649982</v>
      </c>
      <c r="D183" s="1">
        <f>VLOOKUP(A183,Main!_xlnm.Print_Area,14,FALSE)</f>
        <v>72486</v>
      </c>
      <c r="E183" s="1">
        <f>VLOOKUP(A183,'CAF BLS Adjustment'!B183:J656,5)</f>
        <v>999681</v>
      </c>
      <c r="F183" s="1">
        <f>VLOOKUP(A183,'CAF BLS Adjustment'!$B$3:$J$440,6)</f>
        <v>892560</v>
      </c>
      <c r="G183" s="1">
        <f t="shared" si="9"/>
        <v>72486</v>
      </c>
      <c r="H183" s="1">
        <f t="shared" si="10"/>
        <v>999681</v>
      </c>
      <c r="I183" s="1">
        <f t="shared" si="11"/>
        <v>611996.34706499823</v>
      </c>
    </row>
    <row r="184" spans="1:9">
      <c r="A184" s="62">
        <v>330920</v>
      </c>
      <c r="B184" s="15" t="s">
        <v>206</v>
      </c>
      <c r="C184" s="1">
        <f>VLOOKUP(A184,Main!_xlnm.Print_Area,17,FALSE)+VLOOKUP(A184,Main!_xlnm.Print_Area,15,FALSE)</f>
        <v>767196.7057466855</v>
      </c>
      <c r="D184" s="1">
        <f>VLOOKUP(A184,Main!_xlnm.Print_Area,14,FALSE)</f>
        <v>112992</v>
      </c>
      <c r="E184" s="1">
        <f>VLOOKUP(A184,'CAF BLS Adjustment'!B184:J657,5)</f>
        <v>372455</v>
      </c>
      <c r="F184" s="1">
        <f>VLOOKUP(A184,'CAF BLS Adjustment'!$B$3:$J$440,6)</f>
        <v>297885</v>
      </c>
      <c r="G184" s="1">
        <f t="shared" si="9"/>
        <v>112992</v>
      </c>
      <c r="H184" s="1">
        <f t="shared" si="10"/>
        <v>372455</v>
      </c>
      <c r="I184" s="1">
        <f t="shared" si="11"/>
        <v>281749.7057466855</v>
      </c>
    </row>
    <row r="185" spans="1:9">
      <c r="A185" s="62">
        <v>330925</v>
      </c>
      <c r="B185" s="15" t="s">
        <v>207</v>
      </c>
      <c r="C185" s="1">
        <f>VLOOKUP(A185,Main!_xlnm.Print_Area,17,FALSE)+VLOOKUP(A185,Main!_xlnm.Print_Area,15,FALSE)</f>
        <v>704897.42908748344</v>
      </c>
      <c r="D185" s="1">
        <f>VLOOKUP(A185,Main!_xlnm.Print_Area,14,FALSE)</f>
        <v>11028</v>
      </c>
      <c r="E185" s="1">
        <f>VLOOKUP(A185,'CAF BLS Adjustment'!B185:J658,5)</f>
        <v>236595</v>
      </c>
      <c r="F185" s="1">
        <f>VLOOKUP(A185,'CAF BLS Adjustment'!$B$3:$J$440,6)</f>
        <v>516528</v>
      </c>
      <c r="G185" s="1">
        <f t="shared" si="9"/>
        <v>11028</v>
      </c>
      <c r="H185" s="1">
        <f t="shared" si="10"/>
        <v>236595</v>
      </c>
      <c r="I185" s="1">
        <f t="shared" si="11"/>
        <v>457274.42908748344</v>
      </c>
    </row>
    <row r="186" spans="1:9">
      <c r="A186" s="62">
        <v>330937</v>
      </c>
      <c r="B186" s="15" t="s">
        <v>208</v>
      </c>
      <c r="C186" s="1">
        <f>VLOOKUP(A186,Main!_xlnm.Print_Area,17,FALSE)+VLOOKUP(A186,Main!_xlnm.Print_Area,15,FALSE)</f>
        <v>1894849.3121354755</v>
      </c>
      <c r="D186" s="1">
        <f>VLOOKUP(A186,Main!_xlnm.Print_Area,14,FALSE)</f>
        <v>61368</v>
      </c>
      <c r="E186" s="1">
        <f>VLOOKUP(A186,'CAF BLS Adjustment'!B186:J660,5)</f>
        <v>900868</v>
      </c>
      <c r="F186" s="1">
        <f>VLOOKUP(A186,'CAF BLS Adjustment'!$B$3:$J$440,6)</f>
        <v>1248275</v>
      </c>
      <c r="G186" s="1">
        <f t="shared" si="9"/>
        <v>61368</v>
      </c>
      <c r="H186" s="1">
        <f t="shared" si="10"/>
        <v>900868</v>
      </c>
      <c r="I186" s="1">
        <f t="shared" si="11"/>
        <v>932613.31213547545</v>
      </c>
    </row>
    <row r="187" spans="1:9">
      <c r="A187" s="62">
        <v>330938</v>
      </c>
      <c r="B187" s="15" t="s">
        <v>209</v>
      </c>
      <c r="C187" s="1">
        <f>VLOOKUP(A187,Main!_xlnm.Print_Area,17,FALSE)+VLOOKUP(A187,Main!_xlnm.Print_Area,15,FALSE)</f>
        <v>3077416.268618722</v>
      </c>
      <c r="D187" s="1">
        <f>VLOOKUP(A187,Main!_xlnm.Print_Area,14,FALSE)</f>
        <v>40164</v>
      </c>
      <c r="E187" s="1">
        <f>VLOOKUP(A187,'CAF BLS Adjustment'!B187:J661,5)</f>
        <v>849533</v>
      </c>
      <c r="F187" s="1">
        <f>VLOOKUP(A187,'CAF BLS Adjustment'!$B$3:$J$440,6)</f>
        <v>2700384</v>
      </c>
      <c r="G187" s="1">
        <f t="shared" si="9"/>
        <v>40164</v>
      </c>
      <c r="H187" s="1">
        <f t="shared" si="10"/>
        <v>849533</v>
      </c>
      <c r="I187" s="1">
        <f t="shared" si="11"/>
        <v>2187719.268618722</v>
      </c>
    </row>
    <row r="188" spans="1:9">
      <c r="A188" s="62">
        <v>330946</v>
      </c>
      <c r="B188" s="15" t="s">
        <v>210</v>
      </c>
      <c r="C188" s="1">
        <f>VLOOKUP(A188,Main!_xlnm.Print_Area,17,FALSE)+VLOOKUP(A188,Main!_xlnm.Print_Area,15,FALSE)</f>
        <v>499393.38741543028</v>
      </c>
      <c r="D188" s="1">
        <f>VLOOKUP(A188,Main!_xlnm.Print_Area,14,FALSE)</f>
        <v>28248</v>
      </c>
      <c r="E188" s="1">
        <f>VLOOKUP(A188,'CAF BLS Adjustment'!B188:J663,5)</f>
        <v>160014</v>
      </c>
      <c r="F188" s="1">
        <f>VLOOKUP(A188,'CAF BLS Adjustment'!$B$3:$J$440,6)</f>
        <v>394325</v>
      </c>
      <c r="G188" s="1">
        <f t="shared" si="9"/>
        <v>28248</v>
      </c>
      <c r="H188" s="1">
        <f t="shared" si="10"/>
        <v>160014</v>
      </c>
      <c r="I188" s="1">
        <f t="shared" si="11"/>
        <v>311131.38741543028</v>
      </c>
    </row>
    <row r="189" spans="1:9">
      <c r="A189" s="62">
        <v>330949</v>
      </c>
      <c r="B189" s="15" t="s">
        <v>211</v>
      </c>
      <c r="C189" s="1">
        <f>VLOOKUP(A189,Main!_xlnm.Print_Area,17,FALSE)+VLOOKUP(A189,Main!_xlnm.Print_Area,15,FALSE)</f>
        <v>836328.57790963305</v>
      </c>
      <c r="D189" s="1">
        <f>VLOOKUP(A189,Main!_xlnm.Print_Area,14,FALSE)</f>
        <v>111078</v>
      </c>
      <c r="E189" s="1">
        <f>VLOOKUP(A189,'CAF BLS Adjustment'!B189:J664,5)</f>
        <v>345154</v>
      </c>
      <c r="F189" s="1">
        <f>VLOOKUP(A189,'CAF BLS Adjustment'!$B$3:$J$440,6)</f>
        <v>519420</v>
      </c>
      <c r="G189" s="1">
        <f t="shared" si="9"/>
        <v>111078</v>
      </c>
      <c r="H189" s="1">
        <f t="shared" si="10"/>
        <v>345154</v>
      </c>
      <c r="I189" s="1">
        <f t="shared" si="11"/>
        <v>380096.57790963305</v>
      </c>
    </row>
    <row r="190" spans="1:9">
      <c r="A190" s="62">
        <v>330953</v>
      </c>
      <c r="B190" s="15" t="s">
        <v>212</v>
      </c>
      <c r="C190" s="1">
        <f>VLOOKUP(A190,Main!_xlnm.Print_Area,17,FALSE)+VLOOKUP(A190,Main!_xlnm.Print_Area,15,FALSE)</f>
        <v>432379.2311754807</v>
      </c>
      <c r="D190" s="1">
        <f>VLOOKUP(A190,Main!_xlnm.Print_Area,14,FALSE)</f>
        <v>39594</v>
      </c>
      <c r="E190" s="1">
        <f>VLOOKUP(A190,'CAF BLS Adjustment'!B190:J665,5)</f>
        <v>198354</v>
      </c>
      <c r="F190" s="1">
        <f>VLOOKUP(A190,'CAF BLS Adjustment'!$B$3:$J$440,6)</f>
        <v>266461</v>
      </c>
      <c r="G190" s="1">
        <f t="shared" si="9"/>
        <v>39594</v>
      </c>
      <c r="H190" s="1">
        <f t="shared" si="10"/>
        <v>198354</v>
      </c>
      <c r="I190" s="1">
        <f t="shared" si="11"/>
        <v>194431.2311754807</v>
      </c>
    </row>
    <row r="191" spans="1:9">
      <c r="A191" s="62">
        <v>330971</v>
      </c>
      <c r="B191" s="15" t="s">
        <v>213</v>
      </c>
      <c r="C191" s="1">
        <f>VLOOKUP(A191,Main!_xlnm.Print_Area,17,FALSE)+VLOOKUP(A191,Main!_xlnm.Print_Area,15,FALSE)</f>
        <v>1899939.3638092557</v>
      </c>
      <c r="D191" s="1">
        <f>VLOOKUP(A191,Main!_xlnm.Print_Area,14,FALSE)</f>
        <v>52464</v>
      </c>
      <c r="E191" s="1">
        <f>VLOOKUP(A191,'CAF BLS Adjustment'!B191:J668,5)</f>
        <v>1619525</v>
      </c>
      <c r="F191" s="1">
        <f>VLOOKUP(A191,'CAF BLS Adjustment'!$B$3:$J$440,6)</f>
        <v>544460</v>
      </c>
      <c r="G191" s="1">
        <f t="shared" si="9"/>
        <v>52464</v>
      </c>
      <c r="H191" s="1">
        <f t="shared" si="10"/>
        <v>1619525</v>
      </c>
      <c r="I191" s="1">
        <f t="shared" si="11"/>
        <v>227950.36380925565</v>
      </c>
    </row>
    <row r="192" spans="1:9">
      <c r="A192" s="62">
        <v>330974</v>
      </c>
      <c r="B192" s="15" t="s">
        <v>214</v>
      </c>
      <c r="C192" s="1">
        <f>VLOOKUP(A192,Main!_xlnm.Print_Area,17,FALSE)+VLOOKUP(A192,Main!_xlnm.Print_Area,15,FALSE)</f>
        <v>11091150.592395199</v>
      </c>
      <c r="D192" s="1">
        <f>VLOOKUP(A192,Main!_xlnm.Print_Area,14,FALSE)</f>
        <v>1903092</v>
      </c>
      <c r="E192" s="1">
        <f>VLOOKUP(A192,'CAF BLS Adjustment'!B192:J669,5)</f>
        <v>1326540</v>
      </c>
      <c r="F192" s="1">
        <f>VLOOKUP(A192,'CAF BLS Adjustment'!$B$3:$J$440,6)</f>
        <v>9709186</v>
      </c>
      <c r="G192" s="1">
        <f t="shared" si="9"/>
        <v>1903092</v>
      </c>
      <c r="H192" s="1">
        <f t="shared" si="10"/>
        <v>1326540</v>
      </c>
      <c r="I192" s="1">
        <f t="shared" si="11"/>
        <v>7861518.5923951995</v>
      </c>
    </row>
    <row r="193" spans="1:9">
      <c r="A193" s="62">
        <v>341003</v>
      </c>
      <c r="B193" s="15" t="s">
        <v>216</v>
      </c>
      <c r="C193" s="1">
        <f>VLOOKUP(A193,Main!_xlnm.Print_Area,17,FALSE)+VLOOKUP(A193,Main!_xlnm.Print_Area,15,FALSE)</f>
        <v>1332506.9848237049</v>
      </c>
      <c r="D193" s="1">
        <f>VLOOKUP(A193,Main!_xlnm.Print_Area,14,FALSE)</f>
        <v>-57390</v>
      </c>
      <c r="E193" s="1">
        <f>VLOOKUP(A193,'CAF BLS Adjustment'!B193:J673,5)</f>
        <v>813164</v>
      </c>
      <c r="F193" s="1">
        <f>VLOOKUP(A193,'CAF BLS Adjustment'!$B$3:$J$440,6)</f>
        <v>808275</v>
      </c>
      <c r="G193" s="1">
        <f t="shared" si="9"/>
        <v>-57390</v>
      </c>
      <c r="H193" s="1">
        <f t="shared" si="10"/>
        <v>813164</v>
      </c>
      <c r="I193" s="1">
        <f t="shared" si="11"/>
        <v>576732.98482370493</v>
      </c>
    </row>
    <row r="194" spans="1:9">
      <c r="A194" s="62">
        <v>341021</v>
      </c>
      <c r="B194" s="15" t="s">
        <v>217</v>
      </c>
      <c r="C194" s="1">
        <f>VLOOKUP(A194,Main!_xlnm.Print_Area,17,FALSE)+VLOOKUP(A194,Main!_xlnm.Print_Area,15,FALSE)</f>
        <v>27754.491040531822</v>
      </c>
      <c r="D194" s="1">
        <f>VLOOKUP(A194,Main!_xlnm.Print_Area,14,FALSE)</f>
        <v>-1206</v>
      </c>
      <c r="E194" s="1">
        <f>VLOOKUP(A194,'CAF BLS Adjustment'!B194:J675,5)</f>
        <v>33785</v>
      </c>
      <c r="F194" s="1">
        <f>VLOOKUP(A194,'CAF BLS Adjustment'!$B$3:$J$440,6)</f>
        <v>0</v>
      </c>
      <c r="G194" s="1">
        <f t="shared" si="9"/>
        <v>-1206</v>
      </c>
      <c r="H194" s="1">
        <f t="shared" si="10"/>
        <v>28960.491040531822</v>
      </c>
      <c r="I194" s="1">
        <f t="shared" si="11"/>
        <v>0</v>
      </c>
    </row>
    <row r="195" spans="1:9">
      <c r="A195" s="62">
        <v>341023</v>
      </c>
      <c r="B195" s="15" t="s">
        <v>218</v>
      </c>
      <c r="C195" s="1">
        <f>VLOOKUP(A195,Main!_xlnm.Print_Area,17,FALSE)+VLOOKUP(A195,Main!_xlnm.Print_Area,15,FALSE)</f>
        <v>502119.42203769169</v>
      </c>
      <c r="D195" s="1">
        <f>VLOOKUP(A195,Main!_xlnm.Print_Area,14,FALSE)</f>
        <v>-105558</v>
      </c>
      <c r="E195" s="1">
        <f>VLOOKUP(A195,'CAF BLS Adjustment'!B195:J676,5)</f>
        <v>318580</v>
      </c>
      <c r="F195" s="1">
        <f>VLOOKUP(A195,'CAF BLS Adjustment'!$B$3:$J$440,6)</f>
        <v>390330</v>
      </c>
      <c r="G195" s="1">
        <f t="shared" si="9"/>
        <v>-105558</v>
      </c>
      <c r="H195" s="1">
        <f t="shared" si="10"/>
        <v>318580</v>
      </c>
      <c r="I195" s="1">
        <f t="shared" si="11"/>
        <v>289097.42203769169</v>
      </c>
    </row>
    <row r="196" spans="1:9">
      <c r="A196" s="62">
        <v>341026</v>
      </c>
      <c r="B196" s="15" t="s">
        <v>219</v>
      </c>
      <c r="C196" s="1">
        <f>VLOOKUP(A196,Main!_xlnm.Print_Area,17,FALSE)+VLOOKUP(A196,Main!_xlnm.Print_Area,15,FALSE)</f>
        <v>4798332.0517755598</v>
      </c>
      <c r="D196" s="1">
        <f>VLOOKUP(A196,Main!_xlnm.Print_Area,14,FALSE)</f>
        <v>719898</v>
      </c>
      <c r="E196" s="1">
        <f>VLOOKUP(A196,'CAF BLS Adjustment'!B196:J678,5)</f>
        <v>1643106</v>
      </c>
      <c r="F196" s="1">
        <f>VLOOKUP(A196,'CAF BLS Adjustment'!$B$3:$J$440,6)</f>
        <v>3234679</v>
      </c>
      <c r="G196" s="1">
        <f t="shared" si="9"/>
        <v>719898</v>
      </c>
      <c r="H196" s="1">
        <f t="shared" si="10"/>
        <v>1643106</v>
      </c>
      <c r="I196" s="1">
        <f t="shared" si="11"/>
        <v>2435328.0517755598</v>
      </c>
    </row>
    <row r="197" spans="1:9">
      <c r="A197" s="62">
        <v>341032</v>
      </c>
      <c r="B197" s="15" t="s">
        <v>220</v>
      </c>
      <c r="C197" s="1">
        <f>VLOOKUP(A197,Main!_xlnm.Print_Area,17,FALSE)+VLOOKUP(A197,Main!_xlnm.Print_Area,15,FALSE)</f>
        <v>948731.45697320718</v>
      </c>
      <c r="D197" s="1">
        <f>VLOOKUP(A197,Main!_xlnm.Print_Area,14,FALSE)</f>
        <v>87936</v>
      </c>
      <c r="E197" s="1">
        <f>VLOOKUP(A197,'CAF BLS Adjustment'!B197:J679,5)</f>
        <v>351496</v>
      </c>
      <c r="F197" s="1">
        <f>VLOOKUP(A197,'CAF BLS Adjustment'!$B$3:$J$440,6)</f>
        <v>667348</v>
      </c>
      <c r="G197" s="1">
        <f t="shared" si="9"/>
        <v>87936</v>
      </c>
      <c r="H197" s="1">
        <f t="shared" si="10"/>
        <v>351496</v>
      </c>
      <c r="I197" s="1">
        <f t="shared" si="11"/>
        <v>509299.45697320718</v>
      </c>
    </row>
    <row r="198" spans="1:9">
      <c r="A198" s="62">
        <v>341043</v>
      </c>
      <c r="B198" s="15" t="s">
        <v>221</v>
      </c>
      <c r="C198" s="1">
        <f>VLOOKUP(A198,Main!_xlnm.Print_Area,17,FALSE)+VLOOKUP(A198,Main!_xlnm.Print_Area,15,FALSE)</f>
        <v>428151.0489844447</v>
      </c>
      <c r="D198" s="1">
        <f>VLOOKUP(A198,Main!_xlnm.Print_Area,14,FALSE)</f>
        <v>-5790</v>
      </c>
      <c r="E198" s="1">
        <f>VLOOKUP(A198,'CAF BLS Adjustment'!B198:J681,5)</f>
        <v>506231</v>
      </c>
      <c r="F198" s="1">
        <f>VLOOKUP(A198,'CAF BLS Adjustment'!$B$3:$J$440,6)</f>
        <v>0</v>
      </c>
      <c r="G198" s="1">
        <f t="shared" si="9"/>
        <v>-5790</v>
      </c>
      <c r="H198" s="1">
        <f t="shared" si="10"/>
        <v>433941.0489844447</v>
      </c>
      <c r="I198" s="1">
        <f t="shared" si="11"/>
        <v>0</v>
      </c>
    </row>
    <row r="199" spans="1:9">
      <c r="A199" s="62">
        <v>341045</v>
      </c>
      <c r="B199" s="15" t="s">
        <v>222</v>
      </c>
      <c r="C199" s="1">
        <f>VLOOKUP(A199,Main!_xlnm.Print_Area,17,FALSE)+VLOOKUP(A199,Main!_xlnm.Print_Area,15,FALSE)</f>
        <v>556510.9216632318</v>
      </c>
      <c r="D199" s="1">
        <f>VLOOKUP(A199,Main!_xlnm.Print_Area,14,FALSE)</f>
        <v>-47928</v>
      </c>
      <c r="E199" s="1">
        <f>VLOOKUP(A199,'CAF BLS Adjustment'!B199:J682,5)</f>
        <v>202891</v>
      </c>
      <c r="F199" s="1">
        <f>VLOOKUP(A199,'CAF BLS Adjustment'!$B$3:$J$440,6)</f>
        <v>502241</v>
      </c>
      <c r="G199" s="1">
        <f t="shared" si="9"/>
        <v>-47928</v>
      </c>
      <c r="H199" s="1">
        <f t="shared" si="10"/>
        <v>202891</v>
      </c>
      <c r="I199" s="1">
        <f t="shared" si="11"/>
        <v>401547.9216632318</v>
      </c>
    </row>
    <row r="200" spans="1:9">
      <c r="A200" s="62">
        <v>341047</v>
      </c>
      <c r="B200" s="15" t="s">
        <v>223</v>
      </c>
      <c r="C200" s="1">
        <f>VLOOKUP(A200,Main!_xlnm.Print_Area,17,FALSE)+VLOOKUP(A200,Main!_xlnm.Print_Area,15,FALSE)</f>
        <v>4801104.2355264872</v>
      </c>
      <c r="D200" s="1">
        <f>VLOOKUP(A200,Main!_xlnm.Print_Area,14,FALSE)</f>
        <v>198774</v>
      </c>
      <c r="E200" s="1">
        <f>VLOOKUP(A200,'CAF BLS Adjustment'!B200:J684,5)</f>
        <v>863156</v>
      </c>
      <c r="F200" s="1">
        <f>VLOOKUP(A200,'CAF BLS Adjustment'!$B$3:$J$440,6)</f>
        <v>4538987</v>
      </c>
      <c r="G200" s="1">
        <f t="shared" si="9"/>
        <v>198774</v>
      </c>
      <c r="H200" s="1">
        <f t="shared" si="10"/>
        <v>863156</v>
      </c>
      <c r="I200" s="1">
        <f t="shared" si="11"/>
        <v>3739174.2355264872</v>
      </c>
    </row>
    <row r="201" spans="1:9">
      <c r="A201" s="62">
        <v>341049</v>
      </c>
      <c r="B201" s="15" t="s">
        <v>224</v>
      </c>
      <c r="C201" s="1">
        <f>VLOOKUP(A201,Main!_xlnm.Print_Area,17,FALSE)+VLOOKUP(A201,Main!_xlnm.Print_Area,15,FALSE)</f>
        <v>4364265.8516384764</v>
      </c>
      <c r="D201" s="1">
        <f>VLOOKUP(A201,Main!_xlnm.Print_Area,14,FALSE)</f>
        <v>220092</v>
      </c>
      <c r="E201" s="1">
        <f>VLOOKUP(A201,'CAF BLS Adjustment'!B201:J685,5)</f>
        <v>1355299</v>
      </c>
      <c r="F201" s="1">
        <f>VLOOKUP(A201,'CAF BLS Adjustment'!$B$3:$J$440,6)</f>
        <v>3515915</v>
      </c>
      <c r="G201" s="1">
        <f t="shared" si="9"/>
        <v>220092</v>
      </c>
      <c r="H201" s="1">
        <f t="shared" si="10"/>
        <v>1355299</v>
      </c>
      <c r="I201" s="1">
        <f t="shared" si="11"/>
        <v>2788874.8516384764</v>
      </c>
    </row>
    <row r="202" spans="1:9">
      <c r="A202" s="62">
        <v>341050</v>
      </c>
      <c r="B202" s="15" t="s">
        <v>225</v>
      </c>
      <c r="C202" s="1">
        <f>VLOOKUP(A202,Main!_xlnm.Print_Area,17,FALSE)+VLOOKUP(A202,Main!_xlnm.Print_Area,15,FALSE)</f>
        <v>367939.6670976702</v>
      </c>
      <c r="D202" s="1">
        <f>VLOOKUP(A202,Main!_xlnm.Print_Area,14,FALSE)</f>
        <v>-11478</v>
      </c>
      <c r="E202" s="1">
        <f>VLOOKUP(A202,'CAF BLS Adjustment'!B202:J686,5)</f>
        <v>431431</v>
      </c>
      <c r="F202" s="1">
        <f>VLOOKUP(A202,'CAF BLS Adjustment'!$B$3:$J$440,6)</f>
        <v>4368</v>
      </c>
      <c r="G202" s="1">
        <f t="shared" si="9"/>
        <v>-11478</v>
      </c>
      <c r="H202" s="1">
        <f t="shared" si="10"/>
        <v>379417.6670976702</v>
      </c>
      <c r="I202" s="1">
        <f t="shared" si="11"/>
        <v>0</v>
      </c>
    </row>
    <row r="203" spans="1:9">
      <c r="A203" s="62">
        <v>341053</v>
      </c>
      <c r="B203" s="15" t="s">
        <v>226</v>
      </c>
      <c r="C203" s="1">
        <f>VLOOKUP(A203,Main!_xlnm.Print_Area,17,FALSE)+VLOOKUP(A203,Main!_xlnm.Print_Area,15,FALSE)</f>
        <v>522692.36029702611</v>
      </c>
      <c r="D203" s="1">
        <f>VLOOKUP(A203,Main!_xlnm.Print_Area,14,FALSE)</f>
        <v>-17592</v>
      </c>
      <c r="E203" s="1">
        <f>VLOOKUP(A203,'CAF BLS Adjustment'!B203:J687,5)</f>
        <v>603906</v>
      </c>
      <c r="F203" s="1">
        <f>VLOOKUP(A203,'CAF BLS Adjustment'!$B$3:$J$440,6)</f>
        <v>4380</v>
      </c>
      <c r="G203" s="1">
        <f t="shared" si="9"/>
        <v>-17592</v>
      </c>
      <c r="H203" s="1">
        <f t="shared" si="10"/>
        <v>540284.36029702611</v>
      </c>
      <c r="I203" s="1">
        <f t="shared" si="11"/>
        <v>0</v>
      </c>
    </row>
    <row r="204" spans="1:9">
      <c r="A204" s="62">
        <v>341058</v>
      </c>
      <c r="B204" s="15" t="s">
        <v>227</v>
      </c>
      <c r="C204" s="1">
        <f>VLOOKUP(A204,Main!_xlnm.Print_Area,17,FALSE)+VLOOKUP(A204,Main!_xlnm.Print_Area,15,FALSE)</f>
        <v>1973125.8811507598</v>
      </c>
      <c r="D204" s="1">
        <f>VLOOKUP(A204,Main!_xlnm.Print_Area,14,FALSE)</f>
        <v>-59622</v>
      </c>
      <c r="E204" s="1">
        <f>VLOOKUP(A204,'CAF BLS Adjustment'!B204:J688,5)</f>
        <v>430676</v>
      </c>
      <c r="F204" s="1">
        <f>VLOOKUP(A204,'CAF BLS Adjustment'!$B$3:$J$440,6)</f>
        <v>1940706</v>
      </c>
      <c r="G204" s="1">
        <f t="shared" si="9"/>
        <v>-59622</v>
      </c>
      <c r="H204" s="1">
        <f t="shared" si="10"/>
        <v>430676</v>
      </c>
      <c r="I204" s="1">
        <f t="shared" si="11"/>
        <v>1602071.8811507598</v>
      </c>
    </row>
    <row r="205" spans="1:9">
      <c r="A205" s="62">
        <v>341066</v>
      </c>
      <c r="B205" s="15" t="s">
        <v>228</v>
      </c>
      <c r="C205" s="1">
        <f>VLOOKUP(A205,Main!_xlnm.Print_Area,17,FALSE)+VLOOKUP(A205,Main!_xlnm.Print_Area,15,FALSE)</f>
        <v>368576.14492037147</v>
      </c>
      <c r="D205" s="1">
        <f>VLOOKUP(A205,Main!_xlnm.Print_Area,14,FALSE)</f>
        <v>39918</v>
      </c>
      <c r="E205" s="1">
        <f>VLOOKUP(A205,'CAF BLS Adjustment'!B205:J691,5)</f>
        <v>158809</v>
      </c>
      <c r="F205" s="1">
        <f>VLOOKUP(A205,'CAF BLS Adjustment'!$B$3:$J$440,6)</f>
        <v>231250</v>
      </c>
      <c r="G205" s="1">
        <f t="shared" si="9"/>
        <v>39918</v>
      </c>
      <c r="H205" s="1">
        <f t="shared" si="10"/>
        <v>158809</v>
      </c>
      <c r="I205" s="1">
        <f t="shared" si="11"/>
        <v>169849.14492037147</v>
      </c>
    </row>
    <row r="206" spans="1:9">
      <c r="A206" s="62">
        <v>341087</v>
      </c>
      <c r="B206" s="15" t="s">
        <v>229</v>
      </c>
      <c r="C206" s="1">
        <f>VLOOKUP(A206,Main!_xlnm.Print_Area,17,FALSE)+VLOOKUP(A206,Main!_xlnm.Print_Area,15,FALSE)</f>
        <v>336952.33448771498</v>
      </c>
      <c r="D206" s="1">
        <f>VLOOKUP(A206,Main!_xlnm.Print_Area,14,FALSE)</f>
        <v>13500</v>
      </c>
      <c r="E206" s="1">
        <f>VLOOKUP(A206,'CAF BLS Adjustment'!B206:J692,5)</f>
        <v>203730</v>
      </c>
      <c r="F206" s="1">
        <f>VLOOKUP(A206,'CAF BLS Adjustment'!$B$3:$J$440,6)</f>
        <v>175855</v>
      </c>
      <c r="G206" s="1">
        <f t="shared" si="9"/>
        <v>13500</v>
      </c>
      <c r="H206" s="1">
        <f t="shared" si="10"/>
        <v>203730</v>
      </c>
      <c r="I206" s="1">
        <f t="shared" si="11"/>
        <v>119722.33448771498</v>
      </c>
    </row>
    <row r="207" spans="1:9">
      <c r="A207" s="62">
        <v>341088</v>
      </c>
      <c r="B207" s="15" t="s">
        <v>230</v>
      </c>
      <c r="C207" s="1">
        <f>VLOOKUP(A207,Main!_xlnm.Print_Area,17,FALSE)+VLOOKUP(A207,Main!_xlnm.Print_Area,15,FALSE)</f>
        <v>6353748.2935621003</v>
      </c>
      <c r="D207" s="1">
        <f>VLOOKUP(A207,Main!_xlnm.Print_Area,14,FALSE)</f>
        <v>497286</v>
      </c>
      <c r="E207" s="1">
        <f>VLOOKUP(A207,'CAF BLS Adjustment'!B207:J693,5)</f>
        <v>1027058</v>
      </c>
      <c r="F207" s="1">
        <f>VLOOKUP(A207,'CAF BLS Adjustment'!$B$3:$J$440,6)</f>
        <v>5887871</v>
      </c>
      <c r="G207" s="1">
        <f t="shared" si="9"/>
        <v>497286</v>
      </c>
      <c r="H207" s="1">
        <f t="shared" si="10"/>
        <v>1027058</v>
      </c>
      <c r="I207" s="1">
        <f t="shared" si="11"/>
        <v>4829404.2935621003</v>
      </c>
    </row>
    <row r="208" spans="1:9">
      <c r="A208" s="62">
        <v>351106</v>
      </c>
      <c r="B208" s="15" t="s">
        <v>232</v>
      </c>
      <c r="C208" s="1">
        <f>VLOOKUP(A208,Main!_xlnm.Print_Area,17,FALSE)+VLOOKUP(A208,Main!_xlnm.Print_Area,15,FALSE)</f>
        <v>1472228.1160054053</v>
      </c>
      <c r="D208" s="1">
        <f>VLOOKUP(A208,Main!_xlnm.Print_Area,14,FALSE)</f>
        <v>-150258</v>
      </c>
      <c r="E208" s="1">
        <f>VLOOKUP(A208,'CAF BLS Adjustment'!B208:J698,5)</f>
        <v>1176546</v>
      </c>
      <c r="F208" s="1">
        <f>VLOOKUP(A208,'CAF BLS Adjustment'!$B$3:$J$440,6)</f>
        <v>716229</v>
      </c>
      <c r="G208" s="1">
        <f t="shared" ref="G208:G242" si="12">MIN(D208,C208)</f>
        <v>-150258</v>
      </c>
      <c r="H208" s="1">
        <f t="shared" ref="H208:H242" si="13">MAX(MIN(C208-G208,E208),0)</f>
        <v>1176546</v>
      </c>
      <c r="I208" s="1">
        <f t="shared" ref="I208:I242" si="14">MIN(MAX(C208-G208-H208,0),F208)</f>
        <v>445940.11600540532</v>
      </c>
    </row>
    <row r="209" spans="1:9">
      <c r="A209" s="62">
        <v>351118</v>
      </c>
      <c r="B209" s="15" t="s">
        <v>233</v>
      </c>
      <c r="C209" s="1">
        <f>VLOOKUP(A209,Main!_xlnm.Print_Area,17,FALSE)+VLOOKUP(A209,Main!_xlnm.Print_Area,15,FALSE)</f>
        <v>811420.06973571633</v>
      </c>
      <c r="D209" s="1">
        <f>VLOOKUP(A209,Main!_xlnm.Print_Area,14,FALSE)</f>
        <v>108462</v>
      </c>
      <c r="E209" s="1">
        <f>VLOOKUP(A209,'CAF BLS Adjustment'!B209:J702,5)</f>
        <v>306395</v>
      </c>
      <c r="F209" s="1">
        <f>VLOOKUP(A209,'CAF BLS Adjustment'!$B$3:$J$440,6)</f>
        <v>531737</v>
      </c>
      <c r="G209" s="1">
        <f t="shared" si="12"/>
        <v>108462</v>
      </c>
      <c r="H209" s="1">
        <f t="shared" si="13"/>
        <v>306395</v>
      </c>
      <c r="I209" s="1">
        <f t="shared" si="14"/>
        <v>396563.06973571633</v>
      </c>
    </row>
    <row r="210" spans="1:9">
      <c r="A210" s="62">
        <v>351132</v>
      </c>
      <c r="B210" s="15" t="s">
        <v>234</v>
      </c>
      <c r="C210" s="1">
        <f>VLOOKUP(A210,Main!_xlnm.Print_Area,17,FALSE)+VLOOKUP(A210,Main!_xlnm.Print_Area,15,FALSE)</f>
        <v>3589009.3218174535</v>
      </c>
      <c r="D210" s="1">
        <f>VLOOKUP(A210,Main!_xlnm.Print_Area,14,FALSE)</f>
        <v>585192</v>
      </c>
      <c r="E210" s="1">
        <f>VLOOKUP(A210,'CAF BLS Adjustment'!B210:J705,5)</f>
        <v>548182</v>
      </c>
      <c r="F210" s="1">
        <f>VLOOKUP(A210,'CAF BLS Adjustment'!$B$3:$J$440,6)</f>
        <v>3053526</v>
      </c>
      <c r="G210" s="1">
        <f t="shared" si="12"/>
        <v>585192</v>
      </c>
      <c r="H210" s="1">
        <f t="shared" si="13"/>
        <v>548182</v>
      </c>
      <c r="I210" s="1">
        <f t="shared" si="14"/>
        <v>2455635.3218174535</v>
      </c>
    </row>
    <row r="211" spans="1:9">
      <c r="A211" s="62">
        <v>351134</v>
      </c>
      <c r="B211" s="15" t="s">
        <v>235</v>
      </c>
      <c r="C211" s="1">
        <f>VLOOKUP(A211,Main!_xlnm.Print_Area,17,FALSE)+VLOOKUP(A211,Main!_xlnm.Print_Area,15,FALSE)</f>
        <v>551895.15314727847</v>
      </c>
      <c r="D211" s="1">
        <f>VLOOKUP(A211,Main!_xlnm.Print_Area,14,FALSE)</f>
        <v>11136</v>
      </c>
      <c r="E211" s="1">
        <f>VLOOKUP(A211,'CAF BLS Adjustment'!B211:J707,5)</f>
        <v>97853</v>
      </c>
      <c r="F211" s="1">
        <f>VLOOKUP(A211,'CAF BLS Adjustment'!$B$3:$J$440,6)</f>
        <v>534846</v>
      </c>
      <c r="G211" s="1">
        <f t="shared" si="12"/>
        <v>11136</v>
      </c>
      <c r="H211" s="1">
        <f t="shared" si="13"/>
        <v>97853</v>
      </c>
      <c r="I211" s="1">
        <f t="shared" si="14"/>
        <v>442906.15314727847</v>
      </c>
    </row>
    <row r="212" spans="1:9">
      <c r="A212" s="62">
        <v>351152</v>
      </c>
      <c r="B212" s="15" t="s">
        <v>236</v>
      </c>
      <c r="C212" s="1">
        <f>VLOOKUP(A212,Main!_xlnm.Print_Area,17,FALSE)+VLOOKUP(A212,Main!_xlnm.Print_Area,15,FALSE)</f>
        <v>369182.71348708711</v>
      </c>
      <c r="D212" s="1">
        <f>VLOOKUP(A212,Main!_xlnm.Print_Area,14,FALSE)</f>
        <v>-33834</v>
      </c>
      <c r="E212" s="1">
        <f>VLOOKUP(A212,'CAF BLS Adjustment'!B212:J709,5)</f>
        <v>275811</v>
      </c>
      <c r="F212" s="1">
        <f>VLOOKUP(A212,'CAF BLS Adjustment'!$B$3:$J$440,6)</f>
        <v>194344</v>
      </c>
      <c r="G212" s="1">
        <f t="shared" si="12"/>
        <v>-33834</v>
      </c>
      <c r="H212" s="1">
        <f t="shared" si="13"/>
        <v>275811</v>
      </c>
      <c r="I212" s="1">
        <f t="shared" si="14"/>
        <v>127205.71348708711</v>
      </c>
    </row>
    <row r="213" spans="1:9">
      <c r="A213" s="62">
        <v>351153</v>
      </c>
      <c r="B213" s="15" t="s">
        <v>237</v>
      </c>
      <c r="C213" s="1">
        <f>VLOOKUP(A213,Main!_xlnm.Print_Area,17,FALSE)+VLOOKUP(A213,Main!_xlnm.Print_Area,15,FALSE)</f>
        <v>366798.3127931534</v>
      </c>
      <c r="D213" s="1">
        <f>VLOOKUP(A213,Main!_xlnm.Print_Area,14,FALSE)</f>
        <v>7686</v>
      </c>
      <c r="E213" s="1">
        <f>VLOOKUP(A213,'CAF BLS Adjustment'!B213:J710,5)</f>
        <v>143437</v>
      </c>
      <c r="F213" s="1">
        <f>VLOOKUP(A213,'CAF BLS Adjustment'!$B$3:$J$440,6)</f>
        <v>276780</v>
      </c>
      <c r="G213" s="1">
        <f t="shared" si="12"/>
        <v>7686</v>
      </c>
      <c r="H213" s="1">
        <f t="shared" si="13"/>
        <v>143437</v>
      </c>
      <c r="I213" s="1">
        <f t="shared" si="14"/>
        <v>215675.3127931534</v>
      </c>
    </row>
    <row r="214" spans="1:9">
      <c r="A214" s="62">
        <v>351157</v>
      </c>
      <c r="B214" s="15" t="s">
        <v>238</v>
      </c>
      <c r="C214" s="1">
        <f>VLOOKUP(A214,Main!_xlnm.Print_Area,17,FALSE)+VLOOKUP(A214,Main!_xlnm.Print_Area,15,FALSE)</f>
        <v>398950.37777254905</v>
      </c>
      <c r="D214" s="1">
        <f>VLOOKUP(A214,Main!_xlnm.Print_Area,14,FALSE)</f>
        <v>-3312</v>
      </c>
      <c r="E214" s="1">
        <f>VLOOKUP(A214,'CAF BLS Adjustment'!B214:J711,5)</f>
        <v>284771</v>
      </c>
      <c r="F214" s="1">
        <f>VLOOKUP(A214,'CAF BLS Adjustment'!$B$3:$J$440,6)</f>
        <v>184504</v>
      </c>
      <c r="G214" s="1">
        <f t="shared" si="12"/>
        <v>-3312</v>
      </c>
      <c r="H214" s="1">
        <f t="shared" si="13"/>
        <v>284771</v>
      </c>
      <c r="I214" s="1">
        <f t="shared" si="14"/>
        <v>117491.37777254905</v>
      </c>
    </row>
    <row r="215" spans="1:9">
      <c r="A215" s="62">
        <v>351158</v>
      </c>
      <c r="B215" s="15" t="s">
        <v>239</v>
      </c>
      <c r="C215" s="1">
        <f>VLOOKUP(A215,Main!_xlnm.Print_Area,17,FALSE)+VLOOKUP(A215,Main!_xlnm.Print_Area,15,FALSE)</f>
        <v>720714.62886121834</v>
      </c>
      <c r="D215" s="1">
        <f>VLOOKUP(A215,Main!_xlnm.Print_Area,14,FALSE)</f>
        <v>16914</v>
      </c>
      <c r="E215" s="1">
        <f>VLOOKUP(A215,'CAF BLS Adjustment'!B215:J712,5)</f>
        <v>164264</v>
      </c>
      <c r="F215" s="1">
        <f>VLOOKUP(A215,'CAF BLS Adjustment'!$B$3:$J$440,6)</f>
        <v>659600</v>
      </c>
      <c r="G215" s="1">
        <f t="shared" si="12"/>
        <v>16914</v>
      </c>
      <c r="H215" s="1">
        <f t="shared" si="13"/>
        <v>164264</v>
      </c>
      <c r="I215" s="1">
        <f t="shared" si="14"/>
        <v>539536.62886121834</v>
      </c>
    </row>
    <row r="216" spans="1:9">
      <c r="A216" s="62">
        <v>351162</v>
      </c>
      <c r="B216" s="15" t="s">
        <v>240</v>
      </c>
      <c r="C216" s="1">
        <f>VLOOKUP(A216,Main!_xlnm.Print_Area,17,FALSE)+VLOOKUP(A216,Main!_xlnm.Print_Area,15,FALSE)</f>
        <v>592699.57210573333</v>
      </c>
      <c r="D216" s="1">
        <f>VLOOKUP(A216,Main!_xlnm.Print_Area,14,FALSE)</f>
        <v>21072</v>
      </c>
      <c r="E216" s="1">
        <f>VLOOKUP(A216,'CAF BLS Adjustment'!B216:J714,5)</f>
        <v>254179</v>
      </c>
      <c r="F216" s="1">
        <f>VLOOKUP(A216,'CAF BLS Adjustment'!$B$3:$J$440,6)</f>
        <v>416186</v>
      </c>
      <c r="G216" s="1">
        <f t="shared" si="12"/>
        <v>21072</v>
      </c>
      <c r="H216" s="1">
        <f t="shared" si="13"/>
        <v>254179</v>
      </c>
      <c r="I216" s="1">
        <f t="shared" si="14"/>
        <v>317448.57210573333</v>
      </c>
    </row>
    <row r="217" spans="1:9">
      <c r="A217" s="62">
        <v>351166</v>
      </c>
      <c r="B217" s="15" t="s">
        <v>241</v>
      </c>
      <c r="C217" s="1">
        <f>VLOOKUP(A217,Main!_xlnm.Print_Area,17,FALSE)+VLOOKUP(A217,Main!_xlnm.Print_Area,15,FALSE)</f>
        <v>394476.43311897054</v>
      </c>
      <c r="D217" s="1">
        <f>VLOOKUP(A217,Main!_xlnm.Print_Area,14,FALSE)</f>
        <v>32082</v>
      </c>
      <c r="E217" s="1">
        <f>VLOOKUP(A217,'CAF BLS Adjustment'!B217:J715,5)</f>
        <v>118874</v>
      </c>
      <c r="F217" s="1">
        <f>VLOOKUP(A217,'CAF BLS Adjustment'!$B$3:$J$440,6)</f>
        <v>309236</v>
      </c>
      <c r="G217" s="1">
        <f t="shared" si="12"/>
        <v>32082</v>
      </c>
      <c r="H217" s="1">
        <f t="shared" si="13"/>
        <v>118874</v>
      </c>
      <c r="I217" s="1">
        <f t="shared" si="14"/>
        <v>243520.43311897054</v>
      </c>
    </row>
    <row r="218" spans="1:9">
      <c r="A218" s="62">
        <v>351172</v>
      </c>
      <c r="B218" s="15" t="s">
        <v>149</v>
      </c>
      <c r="C218" s="1">
        <f>VLOOKUP(A218,Main!_xlnm.Print_Area,17,FALSE)+VLOOKUP(A218,Main!_xlnm.Print_Area,15,FALSE)</f>
        <v>2923452.0632831277</v>
      </c>
      <c r="D218" s="1">
        <f>VLOOKUP(A218,Main!_xlnm.Print_Area,14,FALSE)</f>
        <v>170118</v>
      </c>
      <c r="E218" s="1">
        <f>VLOOKUP(A218,'CAF BLS Adjustment'!B218:J717,5)</f>
        <v>319055</v>
      </c>
      <c r="F218" s="1">
        <f>VLOOKUP(A218,'CAF BLS Adjustment'!$B$3:$J$440,6)</f>
        <v>2921295</v>
      </c>
      <c r="G218" s="1">
        <f t="shared" si="12"/>
        <v>170118</v>
      </c>
      <c r="H218" s="1">
        <f t="shared" si="13"/>
        <v>319055</v>
      </c>
      <c r="I218" s="1">
        <f t="shared" si="14"/>
        <v>2434279.0632831277</v>
      </c>
    </row>
    <row r="219" spans="1:9">
      <c r="A219" s="62">
        <v>351173</v>
      </c>
      <c r="B219" s="15" t="s">
        <v>242</v>
      </c>
      <c r="C219" s="1">
        <f>VLOOKUP(A219,Main!_xlnm.Print_Area,17,FALSE)+VLOOKUP(A219,Main!_xlnm.Print_Area,15,FALSE)</f>
        <v>865115.05741601565</v>
      </c>
      <c r="D219" s="1">
        <f>VLOOKUP(A219,Main!_xlnm.Print_Area,14,FALSE)</f>
        <v>42126</v>
      </c>
      <c r="E219" s="1">
        <f>VLOOKUP(A219,'CAF BLS Adjustment'!B219:J718,5)</f>
        <v>494485</v>
      </c>
      <c r="F219" s="1">
        <f>VLOOKUP(A219,'CAF BLS Adjustment'!$B$3:$J$440,6)</f>
        <v>472623</v>
      </c>
      <c r="G219" s="1">
        <f t="shared" si="12"/>
        <v>42126</v>
      </c>
      <c r="H219" s="1">
        <f t="shared" si="13"/>
        <v>494485</v>
      </c>
      <c r="I219" s="1">
        <f t="shared" si="14"/>
        <v>328504.05741601565</v>
      </c>
    </row>
    <row r="220" spans="1:9">
      <c r="A220" s="62">
        <v>351174</v>
      </c>
      <c r="B220" s="15" t="s">
        <v>149</v>
      </c>
      <c r="C220" s="1">
        <f>VLOOKUP(A220,Main!_xlnm.Print_Area,17,FALSE)+VLOOKUP(A220,Main!_xlnm.Print_Area,15,FALSE)</f>
        <v>3375828.0484912717</v>
      </c>
      <c r="D220" s="1">
        <f>VLOOKUP(A220,Main!_xlnm.Print_Area,14,FALSE)</f>
        <v>275319</v>
      </c>
      <c r="E220" s="1">
        <f>VLOOKUP(A220,'CAF BLS Adjustment'!B220:J719,5)</f>
        <v>547574</v>
      </c>
      <c r="F220" s="1">
        <f>VLOOKUP(A220,'CAF BLS Adjustment'!$B$3:$J$440,6)</f>
        <v>3115312</v>
      </c>
      <c r="G220" s="1">
        <f t="shared" si="12"/>
        <v>275319</v>
      </c>
      <c r="H220" s="1">
        <f t="shared" si="13"/>
        <v>547574</v>
      </c>
      <c r="I220" s="1">
        <f t="shared" si="14"/>
        <v>2552935.0484912717</v>
      </c>
    </row>
    <row r="221" spans="1:9">
      <c r="A221" s="62">
        <v>351175</v>
      </c>
      <c r="B221" s="15" t="s">
        <v>243</v>
      </c>
      <c r="C221" s="1">
        <f>VLOOKUP(A221,Main!_xlnm.Print_Area,17,FALSE)+VLOOKUP(A221,Main!_xlnm.Print_Area,15,FALSE)</f>
        <v>286457.27319647308</v>
      </c>
      <c r="D221" s="1">
        <f>VLOOKUP(A221,Main!_xlnm.Print_Area,14,FALSE)</f>
        <v>49704</v>
      </c>
      <c r="E221" s="1">
        <f>VLOOKUP(A221,'CAF BLS Adjustment'!B221:J720,5)</f>
        <v>79903</v>
      </c>
      <c r="F221" s="1">
        <f>VLOOKUP(A221,'CAF BLS Adjustment'!$B$3:$J$440,6)</f>
        <v>204571</v>
      </c>
      <c r="G221" s="1">
        <f t="shared" si="12"/>
        <v>49704</v>
      </c>
      <c r="H221" s="1">
        <f t="shared" si="13"/>
        <v>79903</v>
      </c>
      <c r="I221" s="1">
        <f t="shared" si="14"/>
        <v>156850.27319647308</v>
      </c>
    </row>
    <row r="222" spans="1:9">
      <c r="A222" s="62">
        <v>351177</v>
      </c>
      <c r="B222" s="15" t="s">
        <v>244</v>
      </c>
      <c r="C222" s="1">
        <f>VLOOKUP(A222,Main!_xlnm.Print_Area,17,FALSE)+VLOOKUP(A222,Main!_xlnm.Print_Area,15,FALSE)</f>
        <v>876100.92845865153</v>
      </c>
      <c r="D222" s="1">
        <f>VLOOKUP(A222,Main!_xlnm.Print_Area,14,FALSE)</f>
        <v>11064</v>
      </c>
      <c r="E222" s="1">
        <f>VLOOKUP(A222,'CAF BLS Adjustment'!B222:J721,5)</f>
        <v>120300</v>
      </c>
      <c r="F222" s="1">
        <f>VLOOKUP(A222,'CAF BLS Adjustment'!$B$3:$J$440,6)</f>
        <v>890686</v>
      </c>
      <c r="G222" s="1">
        <f t="shared" si="12"/>
        <v>11064</v>
      </c>
      <c r="H222" s="1">
        <f t="shared" si="13"/>
        <v>120300</v>
      </c>
      <c r="I222" s="1">
        <f t="shared" si="14"/>
        <v>744736.92845865153</v>
      </c>
    </row>
    <row r="223" spans="1:9">
      <c r="A223" s="62">
        <v>351188</v>
      </c>
      <c r="B223" s="15" t="s">
        <v>245</v>
      </c>
      <c r="C223" s="1">
        <f>VLOOKUP(A223,Main!_xlnm.Print_Area,17,FALSE)+VLOOKUP(A223,Main!_xlnm.Print_Area,15,FALSE)</f>
        <v>320742.68862190301</v>
      </c>
      <c r="D223" s="1">
        <f>VLOOKUP(A223,Main!_xlnm.Print_Area,14,FALSE)</f>
        <v>100638</v>
      </c>
      <c r="E223" s="1">
        <f>VLOOKUP(A223,'CAF BLS Adjustment'!B223:J722,5)</f>
        <v>75610</v>
      </c>
      <c r="F223" s="1">
        <f>VLOOKUP(A223,'CAF BLS Adjustment'!$B$3:$J$440,6)</f>
        <v>197927</v>
      </c>
      <c r="G223" s="1">
        <f t="shared" si="12"/>
        <v>100638</v>
      </c>
      <c r="H223" s="1">
        <f t="shared" si="13"/>
        <v>75610</v>
      </c>
      <c r="I223" s="1">
        <f t="shared" si="14"/>
        <v>144494.68862190301</v>
      </c>
    </row>
    <row r="224" spans="1:9">
      <c r="A224" s="62">
        <v>351195</v>
      </c>
      <c r="B224" s="15" t="s">
        <v>246</v>
      </c>
      <c r="C224" s="1">
        <f>VLOOKUP(A224,Main!_xlnm.Print_Area,17,FALSE)+VLOOKUP(A224,Main!_xlnm.Print_Area,15,FALSE)</f>
        <v>741434.0022204218</v>
      </c>
      <c r="D224" s="1">
        <f>VLOOKUP(A224,Main!_xlnm.Print_Area,14,FALSE)</f>
        <v>5976</v>
      </c>
      <c r="E224" s="1">
        <f>VLOOKUP(A224,'CAF BLS Adjustment'!B224:J725,5)</f>
        <v>312621</v>
      </c>
      <c r="F224" s="1">
        <f>VLOOKUP(A224,'CAF BLS Adjustment'!$B$3:$J$440,6)</f>
        <v>546352</v>
      </c>
      <c r="G224" s="1">
        <f t="shared" si="12"/>
        <v>5976</v>
      </c>
      <c r="H224" s="1">
        <f t="shared" si="13"/>
        <v>312621</v>
      </c>
      <c r="I224" s="1">
        <f t="shared" si="14"/>
        <v>422837.0022204218</v>
      </c>
    </row>
    <row r="225" spans="1:9">
      <c r="A225" s="62">
        <v>351205</v>
      </c>
      <c r="B225" s="15" t="s">
        <v>247</v>
      </c>
      <c r="C225" s="1">
        <f>VLOOKUP(A225,Main!_xlnm.Print_Area,17,FALSE)+VLOOKUP(A225,Main!_xlnm.Print_Area,15,FALSE)</f>
        <v>1622555.5491791298</v>
      </c>
      <c r="D225" s="1">
        <f>VLOOKUP(A225,Main!_xlnm.Print_Area,14,FALSE)</f>
        <v>187482</v>
      </c>
      <c r="E225" s="1">
        <f>VLOOKUP(A225,'CAF BLS Adjustment'!B225:J729,5)</f>
        <v>281920</v>
      </c>
      <c r="F225" s="1">
        <f>VLOOKUP(A225,'CAF BLS Adjustment'!$B$3:$J$440,6)</f>
        <v>1423454</v>
      </c>
      <c r="G225" s="1">
        <f t="shared" si="12"/>
        <v>187482</v>
      </c>
      <c r="H225" s="1">
        <f t="shared" si="13"/>
        <v>281920</v>
      </c>
      <c r="I225" s="1">
        <f t="shared" si="14"/>
        <v>1153153.5491791298</v>
      </c>
    </row>
    <row r="226" spans="1:9">
      <c r="A226" s="62">
        <v>351206</v>
      </c>
      <c r="B226" s="15" t="s">
        <v>248</v>
      </c>
      <c r="C226" s="1">
        <f>VLOOKUP(A226,Main!_xlnm.Print_Area,17,FALSE)+VLOOKUP(A226,Main!_xlnm.Print_Area,15,FALSE)</f>
        <v>436385.78245928849</v>
      </c>
      <c r="D226" s="1">
        <f>VLOOKUP(A226,Main!_xlnm.Print_Area,14,FALSE)</f>
        <v>136542</v>
      </c>
      <c r="E226" s="1">
        <f>VLOOKUP(A226,'CAF BLS Adjustment'!B226:J730,5)</f>
        <v>210278</v>
      </c>
      <c r="F226" s="1">
        <f>VLOOKUP(A226,'CAF BLS Adjustment'!$B$3:$J$440,6)</f>
        <v>162263</v>
      </c>
      <c r="G226" s="1">
        <f t="shared" si="12"/>
        <v>136542</v>
      </c>
      <c r="H226" s="1">
        <f t="shared" si="13"/>
        <v>210278</v>
      </c>
      <c r="I226" s="1">
        <f t="shared" si="14"/>
        <v>89565.782459288486</v>
      </c>
    </row>
    <row r="227" spans="1:9">
      <c r="A227" s="62">
        <v>351209</v>
      </c>
      <c r="B227" s="15" t="s">
        <v>500</v>
      </c>
      <c r="C227" s="1">
        <f>VLOOKUP(A227,Main!_xlnm.Print_Area,17,FALSE)+VLOOKUP(A227,Main!_xlnm.Print_Area,15,FALSE)</f>
        <v>1316511.6523741717</v>
      </c>
      <c r="D227" s="1">
        <f>VLOOKUP(A227,Main!_xlnm.Print_Area,14,FALSE)</f>
        <v>-5868</v>
      </c>
      <c r="E227" s="1">
        <f>VLOOKUP(A227,'CAF BLS Adjustment'!B227:J731,5)</f>
        <v>112500</v>
      </c>
      <c r="F227" s="1">
        <f>VLOOKUP(A227,'CAF BLS Adjustment'!$B$3:$J$440,6)</f>
        <v>1430174</v>
      </c>
      <c r="G227" s="1">
        <f t="shared" si="12"/>
        <v>-5868</v>
      </c>
      <c r="H227" s="1">
        <f t="shared" si="13"/>
        <v>112500</v>
      </c>
      <c r="I227" s="1">
        <f t="shared" si="14"/>
        <v>1209879.6523741717</v>
      </c>
    </row>
    <row r="228" spans="1:9">
      <c r="A228" s="62">
        <v>351214</v>
      </c>
      <c r="B228" s="15" t="s">
        <v>249</v>
      </c>
      <c r="C228" s="1">
        <f>VLOOKUP(A228,Main!_xlnm.Print_Area,17,FALSE)+VLOOKUP(A228,Main!_xlnm.Print_Area,15,FALSE)</f>
        <v>1166461.8889778592</v>
      </c>
      <c r="D228" s="1">
        <f>VLOOKUP(A228,Main!_xlnm.Print_Area,14,FALSE)</f>
        <v>235830</v>
      </c>
      <c r="E228" s="1">
        <f>VLOOKUP(A228,'CAF BLS Adjustment'!B228:J732,5)</f>
        <v>340380</v>
      </c>
      <c r="F228" s="1">
        <f>VLOOKUP(A228,'CAF BLS Adjustment'!$B$3:$J$440,6)</f>
        <v>784572</v>
      </c>
      <c r="G228" s="1">
        <f t="shared" si="12"/>
        <v>235830</v>
      </c>
      <c r="H228" s="1">
        <f t="shared" si="13"/>
        <v>340380</v>
      </c>
      <c r="I228" s="1">
        <f t="shared" si="14"/>
        <v>590251.88897785917</v>
      </c>
    </row>
    <row r="229" spans="1:9">
      <c r="A229" s="62">
        <v>351217</v>
      </c>
      <c r="B229" s="15" t="s">
        <v>250</v>
      </c>
      <c r="C229" s="1">
        <f>VLOOKUP(A229,Main!_xlnm.Print_Area,17,FALSE)+VLOOKUP(A229,Main!_xlnm.Print_Area,15,FALSE)</f>
        <v>683966.47876775684</v>
      </c>
      <c r="D229" s="1">
        <f>VLOOKUP(A229,Main!_xlnm.Print_Area,14,FALSE)</f>
        <v>76590</v>
      </c>
      <c r="E229" s="1">
        <f>VLOOKUP(A229,'CAF BLS Adjustment'!B229:J733,5)</f>
        <v>277688</v>
      </c>
      <c r="F229" s="1">
        <f>VLOOKUP(A229,'CAF BLS Adjustment'!$B$3:$J$440,6)</f>
        <v>443630</v>
      </c>
      <c r="G229" s="1">
        <f t="shared" si="12"/>
        <v>76590</v>
      </c>
      <c r="H229" s="1">
        <f t="shared" si="13"/>
        <v>277688</v>
      </c>
      <c r="I229" s="1">
        <f t="shared" si="14"/>
        <v>329688.47876775684</v>
      </c>
    </row>
    <row r="230" spans="1:9">
      <c r="A230" s="62">
        <v>351220</v>
      </c>
      <c r="B230" s="15" t="s">
        <v>251</v>
      </c>
      <c r="C230" s="1">
        <f>VLOOKUP(A230,Main!_xlnm.Print_Area,17,FALSE)+VLOOKUP(A230,Main!_xlnm.Print_Area,15,FALSE)</f>
        <v>529820.83297520806</v>
      </c>
      <c r="D230" s="1">
        <f>VLOOKUP(A230,Main!_xlnm.Print_Area,14,FALSE)</f>
        <v>-17244</v>
      </c>
      <c r="E230" s="1">
        <f>VLOOKUP(A230,'CAF BLS Adjustment'!B230:J734,5)</f>
        <v>346556</v>
      </c>
      <c r="F230" s="1">
        <f>VLOOKUP(A230,'CAF BLS Adjustment'!$B$3:$J$440,6)</f>
        <v>291644</v>
      </c>
      <c r="G230" s="1">
        <f t="shared" si="12"/>
        <v>-17244</v>
      </c>
      <c r="H230" s="1">
        <f t="shared" si="13"/>
        <v>346556</v>
      </c>
      <c r="I230" s="1">
        <f t="shared" si="14"/>
        <v>200508.83297520806</v>
      </c>
    </row>
    <row r="231" spans="1:9">
      <c r="A231" s="62">
        <v>351225</v>
      </c>
      <c r="B231" s="15" t="s">
        <v>252</v>
      </c>
      <c r="C231" s="1">
        <f>VLOOKUP(A231,Main!_xlnm.Print_Area,17,FALSE)+VLOOKUP(A231,Main!_xlnm.Print_Area,15,FALSE)</f>
        <v>569987.37795179314</v>
      </c>
      <c r="D231" s="1">
        <f>VLOOKUP(A231,Main!_xlnm.Print_Area,14,FALSE)</f>
        <v>-28404</v>
      </c>
      <c r="E231" s="1">
        <f>VLOOKUP(A231,'CAF BLS Adjustment'!B231:J735,5)</f>
        <v>283797</v>
      </c>
      <c r="F231" s="1">
        <f>VLOOKUP(A231,'CAF BLS Adjustment'!$B$3:$J$440,6)</f>
        <v>414280</v>
      </c>
      <c r="G231" s="1">
        <f t="shared" si="12"/>
        <v>-28404</v>
      </c>
      <c r="H231" s="1">
        <f t="shared" si="13"/>
        <v>283797</v>
      </c>
      <c r="I231" s="1">
        <f t="shared" si="14"/>
        <v>314594.37795179314</v>
      </c>
    </row>
    <row r="232" spans="1:9">
      <c r="A232" s="62">
        <v>351245</v>
      </c>
      <c r="B232" s="15" t="s">
        <v>253</v>
      </c>
      <c r="C232" s="1">
        <f>VLOOKUP(A232,Main!_xlnm.Print_Area,17,FALSE)+VLOOKUP(A232,Main!_xlnm.Print_Area,15,FALSE)</f>
        <v>462403.5070134463</v>
      </c>
      <c r="D232" s="1">
        <f>VLOOKUP(A232,Main!_xlnm.Print_Area,14,FALSE)</f>
        <v>47250</v>
      </c>
      <c r="E232" s="1">
        <f>VLOOKUP(A232,'CAF BLS Adjustment'!B232:J740,5)</f>
        <v>103727</v>
      </c>
      <c r="F232" s="1">
        <f>VLOOKUP(A232,'CAF BLS Adjustment'!$B$3:$J$440,6)</f>
        <v>388458</v>
      </c>
      <c r="G232" s="1">
        <f t="shared" si="12"/>
        <v>47250</v>
      </c>
      <c r="H232" s="1">
        <f t="shared" si="13"/>
        <v>103727</v>
      </c>
      <c r="I232" s="1">
        <f t="shared" si="14"/>
        <v>311426.5070134463</v>
      </c>
    </row>
    <row r="233" spans="1:9">
      <c r="A233" s="62">
        <v>351251</v>
      </c>
      <c r="B233" s="15" t="s">
        <v>255</v>
      </c>
      <c r="C233" s="1">
        <f>VLOOKUP(A233,Main!_xlnm.Print_Area,17,FALSE)+VLOOKUP(A233,Main!_xlnm.Print_Area,15,FALSE)</f>
        <v>1021454.6977898773</v>
      </c>
      <c r="D233" s="1">
        <f>VLOOKUP(A233,Main!_xlnm.Print_Area,14,FALSE)</f>
        <v>-14964</v>
      </c>
      <c r="E233" s="1">
        <f>VLOOKUP(A233,'CAF BLS Adjustment'!B233:J742,5)</f>
        <v>344736</v>
      </c>
      <c r="F233" s="1">
        <f>VLOOKUP(A233,'CAF BLS Adjustment'!$B$3:$J$440,6)</f>
        <v>864339</v>
      </c>
      <c r="G233" s="1">
        <f t="shared" si="12"/>
        <v>-14964</v>
      </c>
      <c r="H233" s="1">
        <f t="shared" si="13"/>
        <v>344736</v>
      </c>
      <c r="I233" s="1">
        <f t="shared" si="14"/>
        <v>691682.6977898773</v>
      </c>
    </row>
    <row r="234" spans="1:9">
      <c r="A234" s="62">
        <v>351263</v>
      </c>
      <c r="B234" s="15" t="s">
        <v>256</v>
      </c>
      <c r="C234" s="1">
        <f>VLOOKUP(A234,Main!_xlnm.Print_Area,17,FALSE)+VLOOKUP(A234,Main!_xlnm.Print_Area,15,FALSE)</f>
        <v>797335.42186574521</v>
      </c>
      <c r="D234" s="1">
        <f>VLOOKUP(A234,Main!_xlnm.Print_Area,14,FALSE)</f>
        <v>13848</v>
      </c>
      <c r="E234" s="1">
        <f>VLOOKUP(A234,'CAF BLS Adjustment'!B234:J746,5)</f>
        <v>294089</v>
      </c>
      <c r="F234" s="1">
        <f>VLOOKUP(A234,'CAF BLS Adjustment'!$B$3:$J$440,6)</f>
        <v>622226</v>
      </c>
      <c r="G234" s="1">
        <f t="shared" si="12"/>
        <v>13848</v>
      </c>
      <c r="H234" s="1">
        <f t="shared" si="13"/>
        <v>294089</v>
      </c>
      <c r="I234" s="1">
        <f t="shared" si="14"/>
        <v>489398.42186574521</v>
      </c>
    </row>
    <row r="235" spans="1:9">
      <c r="A235" s="62">
        <v>351269</v>
      </c>
      <c r="B235" s="15" t="s">
        <v>257</v>
      </c>
      <c r="C235" s="1">
        <f>VLOOKUP(A235,Main!_xlnm.Print_Area,17,FALSE)+VLOOKUP(A235,Main!_xlnm.Print_Area,15,FALSE)</f>
        <v>569417.17171645153</v>
      </c>
      <c r="D235" s="1">
        <f>VLOOKUP(A235,Main!_xlnm.Print_Area,14,FALSE)</f>
        <v>104478</v>
      </c>
      <c r="E235" s="1">
        <f>VLOOKUP(A235,'CAF BLS Adjustment'!B235:J747,5)</f>
        <v>98646</v>
      </c>
      <c r="F235" s="1">
        <f>VLOOKUP(A235,'CAF BLS Adjustment'!$B$3:$J$440,6)</f>
        <v>461152</v>
      </c>
      <c r="G235" s="1">
        <f t="shared" si="12"/>
        <v>104478</v>
      </c>
      <c r="H235" s="1">
        <f t="shared" si="13"/>
        <v>98646</v>
      </c>
      <c r="I235" s="1">
        <f t="shared" si="14"/>
        <v>366293.17171645153</v>
      </c>
    </row>
    <row r="236" spans="1:9">
      <c r="A236" s="62">
        <v>351271</v>
      </c>
      <c r="B236" s="15" t="s">
        <v>258</v>
      </c>
      <c r="C236" s="1">
        <f>VLOOKUP(A236,Main!_xlnm.Print_Area,17,FALSE)+VLOOKUP(A236,Main!_xlnm.Print_Area,15,FALSE)</f>
        <v>924391.27218422107</v>
      </c>
      <c r="D236" s="1">
        <f>VLOOKUP(A236,Main!_xlnm.Print_Area,14,FALSE)</f>
        <v>154818</v>
      </c>
      <c r="E236" s="1">
        <f>VLOOKUP(A236,'CAF BLS Adjustment'!B236:J749,5)</f>
        <v>272485</v>
      </c>
      <c r="F236" s="1">
        <f>VLOOKUP(A236,'CAF BLS Adjustment'!$B$3:$J$440,6)</f>
        <v>651082</v>
      </c>
      <c r="G236" s="1">
        <f t="shared" si="12"/>
        <v>154818</v>
      </c>
      <c r="H236" s="1">
        <f t="shared" si="13"/>
        <v>272485</v>
      </c>
      <c r="I236" s="1">
        <f t="shared" si="14"/>
        <v>497088.27218422107</v>
      </c>
    </row>
    <row r="237" spans="1:9">
      <c r="A237" s="62">
        <v>351275</v>
      </c>
      <c r="B237" s="15" t="s">
        <v>259</v>
      </c>
      <c r="C237" s="1">
        <f>VLOOKUP(A237,Main!_xlnm.Print_Area,17,FALSE)+VLOOKUP(A237,Main!_xlnm.Print_Area,15,FALSE)</f>
        <v>203992.95000330327</v>
      </c>
      <c r="D237" s="1">
        <f>VLOOKUP(A237,Main!_xlnm.Print_Area,14,FALSE)</f>
        <v>8490</v>
      </c>
      <c r="E237" s="1">
        <f>VLOOKUP(A237,'CAF BLS Adjustment'!B237:J750,5)</f>
        <v>47374</v>
      </c>
      <c r="F237" s="1">
        <f>VLOOKUP(A237,'CAF BLS Adjustment'!$B$3:$J$440,6)</f>
        <v>182112</v>
      </c>
      <c r="G237" s="1">
        <f t="shared" si="12"/>
        <v>8490</v>
      </c>
      <c r="H237" s="1">
        <f t="shared" si="13"/>
        <v>47374</v>
      </c>
      <c r="I237" s="1">
        <f t="shared" si="14"/>
        <v>148128.95000330327</v>
      </c>
    </row>
    <row r="238" spans="1:9">
      <c r="A238" s="62">
        <v>351276</v>
      </c>
      <c r="B238" s="15" t="s">
        <v>260</v>
      </c>
      <c r="C238" s="1">
        <f>VLOOKUP(A238,Main!_xlnm.Print_Area,17,FALSE)+VLOOKUP(A238,Main!_xlnm.Print_Area,15,FALSE)</f>
        <v>1058346.7226916933</v>
      </c>
      <c r="D238" s="1">
        <f>VLOOKUP(A238,Main!_xlnm.Print_Area,14,FALSE)</f>
        <v>138222</v>
      </c>
      <c r="E238" s="1">
        <f>VLOOKUP(A238,'CAF BLS Adjustment'!B238:J751,5)</f>
        <v>396962</v>
      </c>
      <c r="F238" s="1">
        <f>VLOOKUP(A238,'CAF BLS Adjustment'!$B$3:$J$440,6)</f>
        <v>699472</v>
      </c>
      <c r="G238" s="1">
        <f t="shared" si="12"/>
        <v>138222</v>
      </c>
      <c r="H238" s="1">
        <f t="shared" si="13"/>
        <v>396962</v>
      </c>
      <c r="I238" s="1">
        <f t="shared" si="14"/>
        <v>523162.72269169334</v>
      </c>
    </row>
    <row r="239" spans="1:9">
      <c r="A239" s="62">
        <v>351280</v>
      </c>
      <c r="B239" s="15" t="s">
        <v>261</v>
      </c>
      <c r="C239" s="1">
        <f>VLOOKUP(A239,Main!_xlnm.Print_Area,17,FALSE)+VLOOKUP(A239,Main!_xlnm.Print_Area,15,FALSE)</f>
        <v>331248.52784619661</v>
      </c>
      <c r="D239" s="1">
        <f>VLOOKUP(A239,Main!_xlnm.Print_Area,14,FALSE)</f>
        <v>52008</v>
      </c>
      <c r="E239" s="1">
        <f>VLOOKUP(A239,'CAF BLS Adjustment'!B239:J754,5)</f>
        <v>139885</v>
      </c>
      <c r="F239" s="1">
        <f>VLOOKUP(A239,'CAF BLS Adjustment'!$B$3:$J$440,6)</f>
        <v>194538</v>
      </c>
      <c r="G239" s="1">
        <f t="shared" si="12"/>
        <v>52008</v>
      </c>
      <c r="H239" s="1">
        <f t="shared" si="13"/>
        <v>139885</v>
      </c>
      <c r="I239" s="1">
        <f t="shared" si="14"/>
        <v>139355.52784619661</v>
      </c>
    </row>
    <row r="240" spans="1:9">
      <c r="A240" s="62">
        <v>351283</v>
      </c>
      <c r="B240" s="15" t="s">
        <v>262</v>
      </c>
      <c r="C240" s="1">
        <f>VLOOKUP(A240,Main!_xlnm.Print_Area,17,FALSE)+VLOOKUP(A240,Main!_xlnm.Print_Area,15,FALSE)</f>
        <v>270698.51436003268</v>
      </c>
      <c r="D240" s="1">
        <f>VLOOKUP(A240,Main!_xlnm.Print_Area,14,FALSE)</f>
        <v>1908</v>
      </c>
      <c r="E240" s="1">
        <f>VLOOKUP(A240,'CAF BLS Adjustment'!B240:J755,5)</f>
        <v>115658</v>
      </c>
      <c r="F240" s="1">
        <f>VLOOKUP(A240,'CAF BLS Adjustment'!$B$3:$J$440,6)</f>
        <v>198228</v>
      </c>
      <c r="G240" s="1">
        <f t="shared" si="12"/>
        <v>1908</v>
      </c>
      <c r="H240" s="1">
        <f t="shared" si="13"/>
        <v>115658</v>
      </c>
      <c r="I240" s="1">
        <f t="shared" si="14"/>
        <v>153132.51436003268</v>
      </c>
    </row>
    <row r="241" spans="1:9">
      <c r="A241" s="62">
        <v>351293</v>
      </c>
      <c r="B241" s="15" t="s">
        <v>210</v>
      </c>
      <c r="C241" s="1">
        <f>VLOOKUP(A241,Main!_xlnm.Print_Area,17,FALSE)+VLOOKUP(A241,Main!_xlnm.Print_Area,15,FALSE)</f>
        <v>812785.58881896525</v>
      </c>
      <c r="D241" s="1">
        <f>VLOOKUP(A241,Main!_xlnm.Print_Area,14,FALSE)</f>
        <v>26640</v>
      </c>
      <c r="E241" s="1">
        <f>VLOOKUP(A241,'CAF BLS Adjustment'!B241:J758,5)</f>
        <v>380408</v>
      </c>
      <c r="F241" s="1">
        <f>VLOOKUP(A241,'CAF BLS Adjustment'!$B$3:$J$440,6)</f>
        <v>541139</v>
      </c>
      <c r="G241" s="1">
        <f t="shared" si="12"/>
        <v>26640</v>
      </c>
      <c r="H241" s="1">
        <f t="shared" si="13"/>
        <v>380408</v>
      </c>
      <c r="I241" s="1">
        <f t="shared" si="14"/>
        <v>405737.58881896525</v>
      </c>
    </row>
    <row r="242" spans="1:9">
      <c r="A242" s="62">
        <v>351298</v>
      </c>
      <c r="B242" s="15" t="s">
        <v>263</v>
      </c>
      <c r="C242" s="1">
        <f>VLOOKUP(A242,Main!_xlnm.Print_Area,17,FALSE)+VLOOKUP(A242,Main!_xlnm.Print_Area,15,FALSE)</f>
        <v>5915539.7679019785</v>
      </c>
      <c r="D242" s="1">
        <f>VLOOKUP(A242,Main!_xlnm.Print_Area,14,FALSE)</f>
        <v>-126402</v>
      </c>
      <c r="E242" s="1">
        <f>VLOOKUP(A242,'CAF BLS Adjustment'!B242:J760,5)</f>
        <v>1130721</v>
      </c>
      <c r="F242" s="1">
        <f>VLOOKUP(A242,'CAF BLS Adjustment'!$B$3:$J$440,6)</f>
        <v>5108521</v>
      </c>
      <c r="G242" s="1">
        <f t="shared" si="12"/>
        <v>-126402</v>
      </c>
      <c r="H242" s="1">
        <f t="shared" si="13"/>
        <v>1130721</v>
      </c>
      <c r="I242" s="1">
        <f t="shared" si="14"/>
        <v>4911220.7679019785</v>
      </c>
    </row>
    <row r="243" spans="1:9">
      <c r="A243" s="62">
        <v>351301</v>
      </c>
      <c r="B243" s="15" t="s">
        <v>500</v>
      </c>
      <c r="C243" s="1">
        <f>VLOOKUP(A243,Main!_xlnm.Print_Area,17,FALSE)+VLOOKUP(A243,Main!_xlnm.Print_Area,15,FALSE)</f>
        <v>749137.65570514195</v>
      </c>
      <c r="D243" s="1">
        <f>VLOOKUP(A243,Main!_xlnm.Print_Area,14,FALSE)</f>
        <v>18336</v>
      </c>
      <c r="E243" s="1">
        <f>VLOOKUP(A243,'CAF BLS Adjustment'!B243:J761,5)</f>
        <v>78127</v>
      </c>
      <c r="F243" s="1">
        <f>VLOOKUP(A243,'CAF BLS Adjustment'!$B$3:$J$440,6)</f>
        <v>777473</v>
      </c>
      <c r="G243" s="1">
        <f t="shared" ref="G243:G269" si="15">MIN(D243,C243)</f>
        <v>18336</v>
      </c>
      <c r="H243" s="1">
        <f t="shared" ref="H243:H269" si="16">MAX(MIN(C243-G243,E243),0)</f>
        <v>78127</v>
      </c>
      <c r="I243" s="1">
        <f t="shared" ref="I243:I269" si="17">MIN(MAX(C243-G243-H243,0),F243)</f>
        <v>652674.65570514195</v>
      </c>
    </row>
    <row r="244" spans="1:9">
      <c r="A244" s="62">
        <v>351302</v>
      </c>
      <c r="B244" s="15" t="s">
        <v>264</v>
      </c>
      <c r="C244" s="1">
        <f>VLOOKUP(A244,Main!_xlnm.Print_Area,17,FALSE)+VLOOKUP(A244,Main!_xlnm.Print_Area,15,FALSE)</f>
        <v>648783.57528196159</v>
      </c>
      <c r="D244" s="1">
        <f>VLOOKUP(A244,Main!_xlnm.Print_Area,14,FALSE)</f>
        <v>23178</v>
      </c>
      <c r="E244" s="1">
        <f>VLOOKUP(A244,'CAF BLS Adjustment'!B244:J762,5)</f>
        <v>205562</v>
      </c>
      <c r="F244" s="1">
        <f>VLOOKUP(A244,'CAF BLS Adjustment'!$B$3:$J$440,6)</f>
        <v>528124</v>
      </c>
      <c r="G244" s="1">
        <f t="shared" si="15"/>
        <v>23178</v>
      </c>
      <c r="H244" s="1">
        <f t="shared" si="16"/>
        <v>205562</v>
      </c>
      <c r="I244" s="1">
        <f t="shared" si="17"/>
        <v>420043.57528196159</v>
      </c>
    </row>
    <row r="245" spans="1:9">
      <c r="A245" s="62">
        <v>351304</v>
      </c>
      <c r="B245" s="15" t="s">
        <v>265</v>
      </c>
      <c r="C245" s="1">
        <f>VLOOKUP(A245,Main!_xlnm.Print_Area,17,FALSE)+VLOOKUP(A245,Main!_xlnm.Print_Area,15,FALSE)</f>
        <v>66653.937938719435</v>
      </c>
      <c r="D245" s="1">
        <f>VLOOKUP(A245,Main!_xlnm.Print_Area,14,FALSE)</f>
        <v>1422</v>
      </c>
      <c r="E245" s="1">
        <f>VLOOKUP(A245,'CAF BLS Adjustment'!B245:J764,5)</f>
        <v>37403</v>
      </c>
      <c r="F245" s="1">
        <f>VLOOKUP(A245,'CAF BLS Adjustment'!$B$3:$J$440,6)</f>
        <v>28032</v>
      </c>
      <c r="G245" s="1">
        <f t="shared" si="15"/>
        <v>1422</v>
      </c>
      <c r="H245" s="1">
        <f t="shared" si="16"/>
        <v>37403</v>
      </c>
      <c r="I245" s="1">
        <f t="shared" si="17"/>
        <v>27828.937938719435</v>
      </c>
    </row>
    <row r="246" spans="1:9">
      <c r="A246" s="62">
        <v>351305</v>
      </c>
      <c r="B246" s="15" t="s">
        <v>266</v>
      </c>
      <c r="C246" s="1">
        <f>VLOOKUP(A246,Main!_xlnm.Print_Area,17,FALSE)+VLOOKUP(A246,Main!_xlnm.Print_Area,15,FALSE)</f>
        <v>449608.9446552702</v>
      </c>
      <c r="D246" s="1">
        <f>VLOOKUP(A246,Main!_xlnm.Print_Area,14,FALSE)</f>
        <v>342</v>
      </c>
      <c r="E246" s="1">
        <f>VLOOKUP(A246,'CAF BLS Adjustment'!B246:J765,5)</f>
        <v>175014</v>
      </c>
      <c r="F246" s="1">
        <f>VLOOKUP(A246,'CAF BLS Adjustment'!$B$3:$J$440,6)</f>
        <v>349153</v>
      </c>
      <c r="G246" s="1">
        <f t="shared" si="15"/>
        <v>342</v>
      </c>
      <c r="H246" s="1">
        <f t="shared" si="16"/>
        <v>175014</v>
      </c>
      <c r="I246" s="1">
        <f t="shared" si="17"/>
        <v>274252.9446552702</v>
      </c>
    </row>
    <row r="247" spans="1:9">
      <c r="A247" s="62">
        <v>351316</v>
      </c>
      <c r="B247" s="15" t="s">
        <v>267</v>
      </c>
      <c r="C247" s="1">
        <f>VLOOKUP(A247,Main!_xlnm.Print_Area,17,FALSE)+VLOOKUP(A247,Main!_xlnm.Print_Area,15,FALSE)</f>
        <v>506484.14313208795</v>
      </c>
      <c r="D247" s="1">
        <f>VLOOKUP(A247,Main!_xlnm.Print_Area,14,FALSE)</f>
        <v>33798</v>
      </c>
      <c r="E247" s="1">
        <f>VLOOKUP(A247,'CAF BLS Adjustment'!B247:J767,5)</f>
        <v>129519</v>
      </c>
      <c r="F247" s="1">
        <f>VLOOKUP(A247,'CAF BLS Adjustment'!$B$3:$J$440,6)</f>
        <v>427542</v>
      </c>
      <c r="G247" s="1">
        <f t="shared" si="15"/>
        <v>33798</v>
      </c>
      <c r="H247" s="1">
        <f t="shared" si="16"/>
        <v>129519</v>
      </c>
      <c r="I247" s="1">
        <f t="shared" si="17"/>
        <v>343167.14313208795</v>
      </c>
    </row>
    <row r="248" spans="1:9">
      <c r="A248" s="62">
        <v>351320</v>
      </c>
      <c r="B248" s="15" t="s">
        <v>268</v>
      </c>
      <c r="C248" s="1">
        <f>VLOOKUP(A248,Main!_xlnm.Print_Area,17,FALSE)+VLOOKUP(A248,Main!_xlnm.Print_Area,15,FALSE)</f>
        <v>340070.82690758933</v>
      </c>
      <c r="D248" s="1">
        <f>VLOOKUP(A248,Main!_xlnm.Print_Area,14,FALSE)</f>
        <v>3186</v>
      </c>
      <c r="E248" s="1">
        <f>VLOOKUP(A248,'CAF BLS Adjustment'!B248:J768,5)</f>
        <v>161243</v>
      </c>
      <c r="F248" s="1">
        <f>VLOOKUP(A248,'CAF BLS Adjustment'!$B$3:$J$440,6)</f>
        <v>232294</v>
      </c>
      <c r="G248" s="1">
        <f t="shared" si="15"/>
        <v>3186</v>
      </c>
      <c r="H248" s="1">
        <f t="shared" si="16"/>
        <v>161243</v>
      </c>
      <c r="I248" s="1">
        <f t="shared" si="17"/>
        <v>175641.82690758933</v>
      </c>
    </row>
    <row r="249" spans="1:9">
      <c r="A249" s="62">
        <v>351322</v>
      </c>
      <c r="B249" s="15" t="s">
        <v>269</v>
      </c>
      <c r="C249" s="1">
        <f>VLOOKUP(A249,Main!_xlnm.Print_Area,17,FALSE)+VLOOKUP(A249,Main!_xlnm.Print_Area,15,FALSE)</f>
        <v>332311.45544395474</v>
      </c>
      <c r="D249" s="1">
        <f>VLOOKUP(A249,Main!_xlnm.Print_Area,14,FALSE)</f>
        <v>30828</v>
      </c>
      <c r="E249" s="1">
        <f>VLOOKUP(A249,'CAF BLS Adjustment'!B249:J769,5)</f>
        <v>71082</v>
      </c>
      <c r="F249" s="1">
        <f>VLOOKUP(A249,'CAF BLS Adjustment'!$B$3:$J$440,6)</f>
        <v>285761</v>
      </c>
      <c r="G249" s="1">
        <f t="shared" si="15"/>
        <v>30828</v>
      </c>
      <c r="H249" s="1">
        <f t="shared" si="16"/>
        <v>71082</v>
      </c>
      <c r="I249" s="1">
        <f t="shared" si="17"/>
        <v>230401.45544395474</v>
      </c>
    </row>
    <row r="250" spans="1:9">
      <c r="A250" s="62">
        <v>351324</v>
      </c>
      <c r="B250" s="15" t="s">
        <v>270</v>
      </c>
      <c r="C250" s="1">
        <f>VLOOKUP(A250,Main!_xlnm.Print_Area,17,FALSE)+VLOOKUP(A250,Main!_xlnm.Print_Area,15,FALSE)</f>
        <v>-261378</v>
      </c>
      <c r="D250" s="1">
        <f>VLOOKUP(A250,Main!_xlnm.Print_Area,14,FALSE)</f>
        <v>-261378</v>
      </c>
      <c r="E250" s="1">
        <f>VLOOKUP(A250,'CAF BLS Adjustment'!B250:J770,5)</f>
        <v>0</v>
      </c>
      <c r="F250" s="1">
        <f>VLOOKUP(A250,'CAF BLS Adjustment'!$B$3:$J$440,6)</f>
        <v>0</v>
      </c>
      <c r="G250" s="1">
        <f t="shared" si="15"/>
        <v>-261378</v>
      </c>
      <c r="H250" s="1">
        <f t="shared" si="16"/>
        <v>0</v>
      </c>
      <c r="I250" s="1">
        <f t="shared" si="17"/>
        <v>0</v>
      </c>
    </row>
    <row r="251" spans="1:9">
      <c r="A251" s="62">
        <v>351329</v>
      </c>
      <c r="B251" s="15" t="s">
        <v>271</v>
      </c>
      <c r="C251" s="1">
        <f>VLOOKUP(A251,Main!_xlnm.Print_Area,17,FALSE)+VLOOKUP(A251,Main!_xlnm.Print_Area,15,FALSE)</f>
        <v>474138.57057256659</v>
      </c>
      <c r="D251" s="1">
        <f>VLOOKUP(A251,Main!_xlnm.Print_Area,14,FALSE)</f>
        <v>57594</v>
      </c>
      <c r="E251" s="1">
        <f>VLOOKUP(A251,'CAF BLS Adjustment'!B251:J774,5)</f>
        <v>246714</v>
      </c>
      <c r="F251" s="1">
        <f>VLOOKUP(A251,'CAF BLS Adjustment'!$B$3:$J$440,6)</f>
        <v>248817</v>
      </c>
      <c r="G251" s="1">
        <f t="shared" si="15"/>
        <v>57594</v>
      </c>
      <c r="H251" s="1">
        <f t="shared" si="16"/>
        <v>246714</v>
      </c>
      <c r="I251" s="1">
        <f t="shared" si="17"/>
        <v>169830.57057256659</v>
      </c>
    </row>
    <row r="252" spans="1:9">
      <c r="A252" s="62">
        <v>351332</v>
      </c>
      <c r="B252" s="15" t="s">
        <v>272</v>
      </c>
      <c r="C252" s="1">
        <f>VLOOKUP(A252,Main!_xlnm.Print_Area,17,FALSE)+VLOOKUP(A252,Main!_xlnm.Print_Area,15,FALSE)</f>
        <v>1039649</v>
      </c>
      <c r="D252" s="1">
        <f>VLOOKUP(A252,Main!_xlnm.Print_Area,14,FALSE)</f>
        <v>-24528</v>
      </c>
      <c r="E252" s="1">
        <f>VLOOKUP(A252,'CAF BLS Adjustment'!B252:J776,5)</f>
        <v>430908</v>
      </c>
      <c r="F252" s="1">
        <f>VLOOKUP(A252,'CAF BLS Adjustment'!$B$3:$J$440,6)</f>
        <v>633269</v>
      </c>
      <c r="G252" s="1">
        <f t="shared" si="15"/>
        <v>-24528</v>
      </c>
      <c r="H252" s="1">
        <f t="shared" si="16"/>
        <v>430908</v>
      </c>
      <c r="I252" s="1">
        <f t="shared" si="17"/>
        <v>633269</v>
      </c>
    </row>
    <row r="253" spans="1:9">
      <c r="A253" s="62">
        <v>351336</v>
      </c>
      <c r="B253" s="15" t="s">
        <v>273</v>
      </c>
      <c r="C253" s="1">
        <f>VLOOKUP(A253,Main!_xlnm.Print_Area,17,FALSE)+VLOOKUP(A253,Main!_xlnm.Print_Area,15,FALSE)</f>
        <v>972841.91224912973</v>
      </c>
      <c r="D253" s="1">
        <f>VLOOKUP(A253,Main!_xlnm.Print_Area,14,FALSE)</f>
        <v>276528</v>
      </c>
      <c r="E253" s="1">
        <f>VLOOKUP(A253,'CAF BLS Adjustment'!B253:J777,5)</f>
        <v>193852</v>
      </c>
      <c r="F253" s="1">
        <f>VLOOKUP(A253,'CAF BLS Adjustment'!$B$3:$J$440,6)</f>
        <v>664527</v>
      </c>
      <c r="G253" s="1">
        <f t="shared" si="15"/>
        <v>276528</v>
      </c>
      <c r="H253" s="1">
        <f t="shared" si="16"/>
        <v>193852</v>
      </c>
      <c r="I253" s="1">
        <f t="shared" si="17"/>
        <v>502461.91224912973</v>
      </c>
    </row>
    <row r="254" spans="1:9">
      <c r="A254" s="62">
        <v>361346</v>
      </c>
      <c r="B254" s="15" t="s">
        <v>275</v>
      </c>
      <c r="C254" s="1">
        <f>VLOOKUP(A254,Main!_xlnm.Print_Area,17,FALSE)+VLOOKUP(A254,Main!_xlnm.Print_Area,15,FALSE)</f>
        <v>4565693.2030126741</v>
      </c>
      <c r="D254" s="1">
        <f>VLOOKUP(A254,Main!_xlnm.Print_Area,14,FALSE)</f>
        <v>382686</v>
      </c>
      <c r="E254" s="1">
        <f>VLOOKUP(A254,'CAF BLS Adjustment'!B254:J784,5)</f>
        <v>1549573</v>
      </c>
      <c r="F254" s="1">
        <f>VLOOKUP(A254,'CAF BLS Adjustment'!$B$3:$J$440,6)</f>
        <v>3394030</v>
      </c>
      <c r="G254" s="1">
        <f t="shared" si="15"/>
        <v>382686</v>
      </c>
      <c r="H254" s="1">
        <f t="shared" si="16"/>
        <v>1549573</v>
      </c>
      <c r="I254" s="1">
        <f t="shared" si="17"/>
        <v>2633434.2030126741</v>
      </c>
    </row>
    <row r="255" spans="1:9">
      <c r="A255" s="62">
        <v>361353</v>
      </c>
      <c r="B255" s="15" t="s">
        <v>276</v>
      </c>
      <c r="C255" s="1">
        <f>VLOOKUP(A255,Main!_xlnm.Print_Area,17,FALSE)+VLOOKUP(A255,Main!_xlnm.Print_Area,15,FALSE)</f>
        <v>674580.14231981174</v>
      </c>
      <c r="D255" s="1">
        <f>VLOOKUP(A255,Main!_xlnm.Print_Area,14,FALSE)</f>
        <v>55962</v>
      </c>
      <c r="E255" s="1">
        <f>VLOOKUP(A255,'CAF BLS Adjustment'!B255:J786,5)</f>
        <v>257257</v>
      </c>
      <c r="F255" s="1">
        <f>VLOOKUP(A255,'CAF BLS Adjustment'!$B$3:$J$440,6)</f>
        <v>473739</v>
      </c>
      <c r="G255" s="1">
        <f t="shared" si="15"/>
        <v>55962</v>
      </c>
      <c r="H255" s="1">
        <f t="shared" si="16"/>
        <v>257257</v>
      </c>
      <c r="I255" s="1">
        <f t="shared" si="17"/>
        <v>361361.14231981174</v>
      </c>
    </row>
    <row r="256" spans="1:9">
      <c r="A256" s="62">
        <v>361373</v>
      </c>
      <c r="B256" s="15" t="s">
        <v>277</v>
      </c>
      <c r="C256" s="1">
        <f>VLOOKUP(A256,Main!_xlnm.Print_Area,17,FALSE)+VLOOKUP(A256,Main!_xlnm.Print_Area,15,FALSE)</f>
        <v>5012874.558186613</v>
      </c>
      <c r="D256" s="1">
        <f>VLOOKUP(A256,Main!_xlnm.Print_Area,14,FALSE)</f>
        <v>504348</v>
      </c>
      <c r="E256" s="1">
        <f>VLOOKUP(A256,'CAF BLS Adjustment'!B256:J788,5)</f>
        <v>1263465</v>
      </c>
      <c r="F256" s="1">
        <f>VLOOKUP(A256,'CAF BLS Adjustment'!$B$3:$J$440,6)</f>
        <v>4080153</v>
      </c>
      <c r="G256" s="1">
        <f t="shared" si="15"/>
        <v>504348</v>
      </c>
      <c r="H256" s="1">
        <f t="shared" si="16"/>
        <v>1263465</v>
      </c>
      <c r="I256" s="1">
        <f t="shared" si="17"/>
        <v>3245061.558186613</v>
      </c>
    </row>
    <row r="257" spans="1:9">
      <c r="A257" s="62">
        <v>361387</v>
      </c>
      <c r="B257" s="15" t="s">
        <v>278</v>
      </c>
      <c r="C257" s="1">
        <f>VLOOKUP(A257,Main!_xlnm.Print_Area,17,FALSE)+VLOOKUP(A257,Main!_xlnm.Print_Area,15,FALSE)</f>
        <v>663055.94988089183</v>
      </c>
      <c r="D257" s="1">
        <f>VLOOKUP(A257,Main!_xlnm.Print_Area,14,FALSE)</f>
        <v>57006</v>
      </c>
      <c r="E257" s="1">
        <f>VLOOKUP(A257,'CAF BLS Adjustment'!B257:J789,5)</f>
        <v>348309</v>
      </c>
      <c r="F257" s="1">
        <f>VLOOKUP(A257,'CAF BLS Adjustment'!$B$3:$J$440,6)</f>
        <v>368199</v>
      </c>
      <c r="G257" s="1">
        <f t="shared" si="15"/>
        <v>57006</v>
      </c>
      <c r="H257" s="1">
        <f t="shared" si="16"/>
        <v>348309</v>
      </c>
      <c r="I257" s="1">
        <f t="shared" si="17"/>
        <v>257740.94988089183</v>
      </c>
    </row>
    <row r="258" spans="1:9">
      <c r="A258" s="62">
        <v>361426</v>
      </c>
      <c r="B258" s="15" t="s">
        <v>279</v>
      </c>
      <c r="C258" s="1">
        <f>VLOOKUP(A258,Main!_xlnm.Print_Area,17,FALSE)+VLOOKUP(A258,Main!_xlnm.Print_Area,15,FALSE)</f>
        <v>163749.66145351357</v>
      </c>
      <c r="D258" s="1">
        <f>VLOOKUP(A258,Main!_xlnm.Print_Area,14,FALSE)</f>
        <v>-7872</v>
      </c>
      <c r="E258" s="1">
        <f>VLOOKUP(A258,'CAF BLS Adjustment'!B258:J803,5)</f>
        <v>126025</v>
      </c>
      <c r="F258" s="1">
        <f>VLOOKUP(A258,'CAF BLS Adjustment'!$B$3:$J$440,6)</f>
        <v>74187</v>
      </c>
      <c r="G258" s="1">
        <f t="shared" si="15"/>
        <v>-7872</v>
      </c>
      <c r="H258" s="1">
        <f t="shared" si="16"/>
        <v>126025</v>
      </c>
      <c r="I258" s="1">
        <f t="shared" si="17"/>
        <v>45596.661453513574</v>
      </c>
    </row>
    <row r="259" spans="1:9">
      <c r="A259" s="62">
        <v>361479</v>
      </c>
      <c r="B259" s="15" t="s">
        <v>280</v>
      </c>
      <c r="C259" s="1">
        <f>VLOOKUP(A259,Main!_xlnm.Print_Area,17,FALSE)+VLOOKUP(A259,Main!_xlnm.Print_Area,15,FALSE)</f>
        <v>1409287</v>
      </c>
      <c r="D259" s="1">
        <f>VLOOKUP(A259,Main!_xlnm.Print_Area,14,FALSE)</f>
        <v>-70320</v>
      </c>
      <c r="E259" s="1">
        <f>VLOOKUP(A259,'CAF BLS Adjustment'!B259:J806,5)</f>
        <v>1479607</v>
      </c>
      <c r="F259" s="1">
        <f>VLOOKUP(A259,'CAF BLS Adjustment'!$B$3:$J$440,6)</f>
        <v>0</v>
      </c>
      <c r="G259" s="1">
        <f t="shared" si="15"/>
        <v>-70320</v>
      </c>
      <c r="H259" s="1">
        <f t="shared" si="16"/>
        <v>1479607</v>
      </c>
      <c r="I259" s="1">
        <f t="shared" si="17"/>
        <v>0</v>
      </c>
    </row>
    <row r="260" spans="1:9">
      <c r="A260" s="62">
        <v>361499</v>
      </c>
      <c r="B260" s="15" t="s">
        <v>281</v>
      </c>
      <c r="C260" s="1">
        <f>VLOOKUP(A260,Main!_xlnm.Print_Area,17,FALSE)+VLOOKUP(A260,Main!_xlnm.Print_Area,15,FALSE)</f>
        <v>787912.9219282181</v>
      </c>
      <c r="D260" s="1">
        <f>VLOOKUP(A260,Main!_xlnm.Print_Area,14,FALSE)</f>
        <v>88950</v>
      </c>
      <c r="E260" s="1">
        <f>VLOOKUP(A260,'CAF BLS Adjustment'!B260:J809,5)</f>
        <v>242075</v>
      </c>
      <c r="F260" s="1">
        <f>VLOOKUP(A260,'CAF BLS Adjustment'!$B$3:$J$440,6)</f>
        <v>572644</v>
      </c>
      <c r="G260" s="1">
        <f t="shared" si="15"/>
        <v>88950</v>
      </c>
      <c r="H260" s="1">
        <f t="shared" si="16"/>
        <v>242075</v>
      </c>
      <c r="I260" s="1">
        <f t="shared" si="17"/>
        <v>456887.9219282181</v>
      </c>
    </row>
    <row r="261" spans="1:9">
      <c r="A261" s="62">
        <v>371525</v>
      </c>
      <c r="B261" s="15" t="s">
        <v>283</v>
      </c>
      <c r="C261" s="1">
        <f>VLOOKUP(A261,Main!_xlnm.Print_Area,17,FALSE)+VLOOKUP(A261,Main!_xlnm.Print_Area,15,FALSE)</f>
        <v>940871.7931475261</v>
      </c>
      <c r="D261" s="1">
        <f>VLOOKUP(A261,Main!_xlnm.Print_Area,14,FALSE)</f>
        <v>117996</v>
      </c>
      <c r="E261" s="1">
        <f>VLOOKUP(A261,'CAF BLS Adjustment'!B261:J814,5)</f>
        <v>659282</v>
      </c>
      <c r="F261" s="1">
        <f>VLOOKUP(A261,'CAF BLS Adjustment'!$B$3:$J$440,6)</f>
        <v>320333</v>
      </c>
      <c r="G261" s="1">
        <f t="shared" si="15"/>
        <v>117996</v>
      </c>
      <c r="H261" s="1">
        <f t="shared" si="16"/>
        <v>659282</v>
      </c>
      <c r="I261" s="1">
        <f t="shared" si="17"/>
        <v>163593.7931475261</v>
      </c>
    </row>
    <row r="262" spans="1:9">
      <c r="A262" s="62">
        <v>371526</v>
      </c>
      <c r="B262" s="15" t="s">
        <v>284</v>
      </c>
      <c r="C262" s="1">
        <f>VLOOKUP(A262,Main!_xlnm.Print_Area,17,FALSE)+VLOOKUP(A262,Main!_xlnm.Print_Area,15,FALSE)</f>
        <v>1545817.3198190443</v>
      </c>
      <c r="D262" s="1">
        <f>VLOOKUP(A262,Main!_xlnm.Print_Area,14,FALSE)</f>
        <v>396258</v>
      </c>
      <c r="E262" s="1">
        <f>VLOOKUP(A262,'CAF BLS Adjustment'!B262:J815,5)</f>
        <v>434914</v>
      </c>
      <c r="F262" s="1">
        <f>VLOOKUP(A262,'CAF BLS Adjustment'!$B$3:$J$440,6)</f>
        <v>972162</v>
      </c>
      <c r="G262" s="1">
        <f t="shared" si="15"/>
        <v>396258</v>
      </c>
      <c r="H262" s="1">
        <f t="shared" si="16"/>
        <v>434914</v>
      </c>
      <c r="I262" s="1">
        <f t="shared" si="17"/>
        <v>714645.31981904432</v>
      </c>
    </row>
    <row r="263" spans="1:9">
      <c r="A263" s="62">
        <v>371534</v>
      </c>
      <c r="B263" s="15" t="s">
        <v>285</v>
      </c>
      <c r="C263" s="1">
        <f>VLOOKUP(A263,Main!_xlnm.Print_Area,17,FALSE)+VLOOKUP(A263,Main!_xlnm.Print_Area,15,FALSE)</f>
        <v>1517145.7050691936</v>
      </c>
      <c r="D263" s="1">
        <f>VLOOKUP(A263,Main!_xlnm.Print_Area,14,FALSE)</f>
        <v>50106</v>
      </c>
      <c r="E263" s="1">
        <f>VLOOKUP(A263,'CAF BLS Adjustment'!B263:J817,5)</f>
        <v>593865</v>
      </c>
      <c r="F263" s="1">
        <f>VLOOKUP(A263,'CAF BLS Adjustment'!$B$3:$J$440,6)</f>
        <v>1125915</v>
      </c>
      <c r="G263" s="1">
        <f t="shared" si="15"/>
        <v>50106</v>
      </c>
      <c r="H263" s="1">
        <f t="shared" si="16"/>
        <v>593865</v>
      </c>
      <c r="I263" s="1">
        <f t="shared" si="17"/>
        <v>873174.70506919362</v>
      </c>
    </row>
    <row r="264" spans="1:9">
      <c r="A264" s="62">
        <v>371540</v>
      </c>
      <c r="B264" s="15" t="s">
        <v>286</v>
      </c>
      <c r="C264" s="1">
        <f>VLOOKUP(A264,Main!_xlnm.Print_Area,17,FALSE)+VLOOKUP(A264,Main!_xlnm.Print_Area,15,FALSE)</f>
        <v>898149.81851472857</v>
      </c>
      <c r="D264" s="1">
        <f>VLOOKUP(A264,Main!_xlnm.Print_Area,14,FALSE)</f>
        <v>34410</v>
      </c>
      <c r="E264" s="1">
        <f>VLOOKUP(A264,'CAF BLS Adjustment'!B264:J818,5)</f>
        <v>616547</v>
      </c>
      <c r="F264" s="1">
        <f>VLOOKUP(A264,'CAF BLS Adjustment'!$B$3:$J$440,6)</f>
        <v>396815</v>
      </c>
      <c r="G264" s="1">
        <f t="shared" si="15"/>
        <v>34410</v>
      </c>
      <c r="H264" s="1">
        <f t="shared" si="16"/>
        <v>616547</v>
      </c>
      <c r="I264" s="1">
        <f t="shared" si="17"/>
        <v>247192.81851472857</v>
      </c>
    </row>
    <row r="265" spans="1:9">
      <c r="A265" s="62">
        <v>371553</v>
      </c>
      <c r="B265" s="15" t="s">
        <v>287</v>
      </c>
      <c r="C265" s="1">
        <f>VLOOKUP(A265,Main!_xlnm.Print_Area,17,FALSE)+VLOOKUP(A265,Main!_xlnm.Print_Area,15,FALSE)</f>
        <v>1898356.9732080773</v>
      </c>
      <c r="D265" s="1">
        <f>VLOOKUP(A265,Main!_xlnm.Print_Area,14,FALSE)</f>
        <v>263514</v>
      </c>
      <c r="E265" s="1">
        <f>VLOOKUP(A265,'CAF BLS Adjustment'!B265:J819,5)</f>
        <v>1488495</v>
      </c>
      <c r="F265" s="1">
        <f>VLOOKUP(A265,'CAF BLS Adjustment'!$B$3:$J$440,6)</f>
        <v>462594</v>
      </c>
      <c r="G265" s="1">
        <f t="shared" si="15"/>
        <v>263514</v>
      </c>
      <c r="H265" s="1">
        <f t="shared" si="16"/>
        <v>1488495</v>
      </c>
      <c r="I265" s="1">
        <f t="shared" si="17"/>
        <v>146347.97320807725</v>
      </c>
    </row>
    <row r="266" spans="1:9">
      <c r="A266" s="62">
        <v>371556</v>
      </c>
      <c r="B266" s="15" t="s">
        <v>288</v>
      </c>
      <c r="C266" s="1">
        <f>VLOOKUP(A266,Main!_xlnm.Print_Area,17,FALSE)+VLOOKUP(A266,Main!_xlnm.Print_Area,15,FALSE)</f>
        <v>1154008.956545298</v>
      </c>
      <c r="D266" s="1">
        <f>VLOOKUP(A266,Main!_xlnm.Print_Area,14,FALSE)</f>
        <v>-19938</v>
      </c>
      <c r="E266" s="1">
        <f>VLOOKUP(A266,'CAF BLS Adjustment'!B266:J821,5)</f>
        <v>347464</v>
      </c>
      <c r="F266" s="1">
        <f>VLOOKUP(A266,'CAF BLS Adjustment'!$B$3:$J$440,6)</f>
        <v>1022050</v>
      </c>
      <c r="G266" s="1">
        <f t="shared" si="15"/>
        <v>-19938</v>
      </c>
      <c r="H266" s="1">
        <f t="shared" si="16"/>
        <v>347464</v>
      </c>
      <c r="I266" s="1">
        <f t="shared" si="17"/>
        <v>826482.95654529799</v>
      </c>
    </row>
    <row r="267" spans="1:9">
      <c r="A267" s="62">
        <v>371557</v>
      </c>
      <c r="B267" s="15" t="s">
        <v>289</v>
      </c>
      <c r="C267" s="1">
        <f>VLOOKUP(A267,Main!_xlnm.Print_Area,17,FALSE)+VLOOKUP(A267,Main!_xlnm.Print_Area,15,FALSE)</f>
        <v>247218.1008456847</v>
      </c>
      <c r="D267" s="1">
        <f>VLOOKUP(A267,Main!_xlnm.Print_Area,14,FALSE)</f>
        <v>390</v>
      </c>
      <c r="E267" s="1">
        <f>VLOOKUP(A267,'CAF BLS Adjustment'!B267:J822,5)</f>
        <v>218880</v>
      </c>
      <c r="F267" s="1">
        <f>VLOOKUP(A267,'CAF BLS Adjustment'!$B$3:$J$440,6)</f>
        <v>69132</v>
      </c>
      <c r="G267" s="1">
        <f t="shared" si="15"/>
        <v>390</v>
      </c>
      <c r="H267" s="1">
        <f t="shared" si="16"/>
        <v>218880</v>
      </c>
      <c r="I267" s="1">
        <f t="shared" si="17"/>
        <v>27948.100845684705</v>
      </c>
    </row>
    <row r="268" spans="1:9">
      <c r="A268" s="62">
        <v>371558</v>
      </c>
      <c r="B268" s="15" t="s">
        <v>290</v>
      </c>
      <c r="C268" s="1">
        <f>VLOOKUP(A268,Main!_xlnm.Print_Area,17,FALSE)+VLOOKUP(A268,Main!_xlnm.Print_Area,15,FALSE)</f>
        <v>792394.52293552086</v>
      </c>
      <c r="D268" s="1">
        <f>VLOOKUP(A268,Main!_xlnm.Print_Area,14,FALSE)</f>
        <v>10812</v>
      </c>
      <c r="E268" s="1">
        <f>VLOOKUP(A268,'CAF BLS Adjustment'!B268:J823,5)</f>
        <v>510447</v>
      </c>
      <c r="F268" s="1">
        <f>VLOOKUP(A268,'CAF BLS Adjustment'!$B$3:$J$440,6)</f>
        <v>403140</v>
      </c>
      <c r="G268" s="1">
        <f t="shared" si="15"/>
        <v>10812</v>
      </c>
      <c r="H268" s="1">
        <f t="shared" si="16"/>
        <v>510447</v>
      </c>
      <c r="I268" s="1">
        <f t="shared" si="17"/>
        <v>271135.52293552086</v>
      </c>
    </row>
    <row r="269" spans="1:9">
      <c r="A269" s="62">
        <v>371559</v>
      </c>
      <c r="B269" s="15" t="s">
        <v>291</v>
      </c>
      <c r="C269" s="1">
        <f>VLOOKUP(A269,Main!_xlnm.Print_Area,17,FALSE)+VLOOKUP(A269,Main!_xlnm.Print_Area,15,FALSE)</f>
        <v>442202.73945798754</v>
      </c>
      <c r="D269" s="1">
        <f>VLOOKUP(A269,Main!_xlnm.Print_Area,14,FALSE)</f>
        <v>26910</v>
      </c>
      <c r="E269" s="1">
        <f>VLOOKUP(A269,'CAF BLS Adjustment'!B269:J824,5)</f>
        <v>282113</v>
      </c>
      <c r="F269" s="1">
        <f>VLOOKUP(A269,'CAF BLS Adjustment'!$B$3:$J$440,6)</f>
        <v>206846</v>
      </c>
      <c r="G269" s="1">
        <f t="shared" si="15"/>
        <v>26910</v>
      </c>
      <c r="H269" s="1">
        <f t="shared" si="16"/>
        <v>282113</v>
      </c>
      <c r="I269" s="1">
        <f t="shared" si="17"/>
        <v>133179.73945798754</v>
      </c>
    </row>
    <row r="270" spans="1:9">
      <c r="A270" s="62">
        <v>371561</v>
      </c>
      <c r="B270" s="15" t="s">
        <v>292</v>
      </c>
      <c r="C270" s="1">
        <f>VLOOKUP(A270,Main!_xlnm.Print_Area,17,FALSE)+VLOOKUP(A270,Main!_xlnm.Print_Area,15,FALSE)</f>
        <v>382462.77966527647</v>
      </c>
      <c r="D270" s="1">
        <f>VLOOKUP(A270,Main!_xlnm.Print_Area,14,FALSE)</f>
        <v>49914</v>
      </c>
      <c r="E270" s="1">
        <f>VLOOKUP(A270,'CAF BLS Adjustment'!B270:J825,5)</f>
        <v>149093</v>
      </c>
      <c r="F270" s="1">
        <f>VLOOKUP(A270,'CAF BLS Adjustment'!$B$3:$J$440,6)</f>
        <v>247170</v>
      </c>
      <c r="G270" s="1">
        <f t="shared" ref="G270:G300" si="18">MIN(D270,C270)</f>
        <v>49914</v>
      </c>
      <c r="H270" s="1">
        <f t="shared" ref="H270:H300" si="19">MAX(MIN(C270-G270,E270),0)</f>
        <v>149093</v>
      </c>
      <c r="I270" s="1">
        <f t="shared" ref="I270:I300" si="20">MIN(MAX(C270-G270-H270,0),F270)</f>
        <v>183455.77966527647</v>
      </c>
    </row>
    <row r="271" spans="1:9">
      <c r="A271" s="62">
        <v>371567</v>
      </c>
      <c r="B271" s="15" t="s">
        <v>293</v>
      </c>
      <c r="C271" s="1">
        <f>VLOOKUP(A271,Main!_xlnm.Print_Area,17,FALSE)+VLOOKUP(A271,Main!_xlnm.Print_Area,15,FALSE)</f>
        <v>436720.09033277689</v>
      </c>
      <c r="D271" s="1">
        <f>VLOOKUP(A271,Main!_xlnm.Print_Area,14,FALSE)</f>
        <v>2523</v>
      </c>
      <c r="E271" s="1">
        <f>VLOOKUP(A271,'CAF BLS Adjustment'!B271:J826,5)</f>
        <v>449642</v>
      </c>
      <c r="F271" s="1">
        <f>VLOOKUP(A271,'CAF BLS Adjustment'!$B$3:$J$440,6)</f>
        <v>57308</v>
      </c>
      <c r="G271" s="1">
        <f t="shared" si="18"/>
        <v>2523</v>
      </c>
      <c r="H271" s="1">
        <f t="shared" si="19"/>
        <v>434197.09033277689</v>
      </c>
      <c r="I271" s="1">
        <f t="shared" si="20"/>
        <v>0</v>
      </c>
    </row>
    <row r="272" spans="1:9">
      <c r="A272" s="62">
        <v>371582</v>
      </c>
      <c r="B272" s="15" t="s">
        <v>294</v>
      </c>
      <c r="C272" s="1">
        <f>VLOOKUP(A272,Main!_xlnm.Print_Area,17,FALSE)+VLOOKUP(A272,Main!_xlnm.Print_Area,15,FALSE)</f>
        <v>336509.2531746942</v>
      </c>
      <c r="D272" s="1">
        <f>VLOOKUP(A272,Main!_xlnm.Print_Area,14,FALSE)</f>
        <v>-78960</v>
      </c>
      <c r="E272" s="1">
        <f>VLOOKUP(A272,'CAF BLS Adjustment'!B272:J828,5)</f>
        <v>380806</v>
      </c>
      <c r="F272" s="1">
        <f>VLOOKUP(A272,'CAF BLS Adjustment'!$B$3:$J$440,6)</f>
        <v>103876</v>
      </c>
      <c r="G272" s="1">
        <f t="shared" si="18"/>
        <v>-78960</v>
      </c>
      <c r="H272" s="1">
        <f t="shared" si="19"/>
        <v>380806</v>
      </c>
      <c r="I272" s="1">
        <f t="shared" si="20"/>
        <v>34663.253174694197</v>
      </c>
    </row>
    <row r="273" spans="1:9">
      <c r="A273" s="62">
        <v>371591</v>
      </c>
      <c r="B273" s="15" t="s">
        <v>295</v>
      </c>
      <c r="C273" s="1">
        <f>VLOOKUP(A273,Main!_xlnm.Print_Area,17,FALSE)+VLOOKUP(A273,Main!_xlnm.Print_Area,15,FALSE)</f>
        <v>1209091.2860456905</v>
      </c>
      <c r="D273" s="1">
        <f>VLOOKUP(A273,Main!_xlnm.Print_Area,14,FALSE)</f>
        <v>13956</v>
      </c>
      <c r="E273" s="1">
        <f>VLOOKUP(A273,'CAF BLS Adjustment'!B273:J830,5)</f>
        <v>702907</v>
      </c>
      <c r="F273" s="1">
        <f>VLOOKUP(A273,'CAF BLS Adjustment'!$B$3:$J$440,6)</f>
        <v>693650</v>
      </c>
      <c r="G273" s="1">
        <f t="shared" si="18"/>
        <v>13956</v>
      </c>
      <c r="H273" s="1">
        <f t="shared" si="19"/>
        <v>702907</v>
      </c>
      <c r="I273" s="1">
        <f t="shared" si="20"/>
        <v>492228.28604569053</v>
      </c>
    </row>
    <row r="274" spans="1:9">
      <c r="A274" s="62">
        <v>371592</v>
      </c>
      <c r="B274" s="15" t="s">
        <v>296</v>
      </c>
      <c r="C274" s="1">
        <f>VLOOKUP(A274,Main!_xlnm.Print_Area,17,FALSE)+VLOOKUP(A274,Main!_xlnm.Print_Area,15,FALSE)</f>
        <v>927945.22203930595</v>
      </c>
      <c r="D274" s="1">
        <f>VLOOKUP(A274,Main!_xlnm.Print_Area,14,FALSE)</f>
        <v>129798</v>
      </c>
      <c r="E274" s="1">
        <f>VLOOKUP(A274,'CAF BLS Adjustment'!B274:J831,5)</f>
        <v>402672</v>
      </c>
      <c r="F274" s="1">
        <f>VLOOKUP(A274,'CAF BLS Adjustment'!$B$3:$J$440,6)</f>
        <v>550061</v>
      </c>
      <c r="G274" s="1">
        <f t="shared" si="18"/>
        <v>129798</v>
      </c>
      <c r="H274" s="1">
        <f t="shared" si="19"/>
        <v>402672</v>
      </c>
      <c r="I274" s="1">
        <f t="shared" si="20"/>
        <v>395475.22203930595</v>
      </c>
    </row>
    <row r="275" spans="1:9">
      <c r="A275" s="62">
        <v>371597</v>
      </c>
      <c r="B275" s="15" t="s">
        <v>297</v>
      </c>
      <c r="C275" s="1">
        <f>VLOOKUP(A275,Main!_xlnm.Print_Area,17,FALSE)+VLOOKUP(A275,Main!_xlnm.Print_Area,15,FALSE)</f>
        <v>446002.70561997301</v>
      </c>
      <c r="D275" s="1">
        <f>VLOOKUP(A275,Main!_xlnm.Print_Area,14,FALSE)</f>
        <v>1806</v>
      </c>
      <c r="E275" s="1">
        <f>VLOOKUP(A275,'CAF BLS Adjustment'!B275:J832,5)</f>
        <v>347669</v>
      </c>
      <c r="F275" s="1">
        <f>VLOOKUP(A275,'CAF BLS Adjustment'!$B$3:$J$440,6)</f>
        <v>170827</v>
      </c>
      <c r="G275" s="1">
        <f t="shared" si="18"/>
        <v>1806</v>
      </c>
      <c r="H275" s="1">
        <f t="shared" si="19"/>
        <v>347669</v>
      </c>
      <c r="I275" s="1">
        <f t="shared" si="20"/>
        <v>96527.705619973014</v>
      </c>
    </row>
    <row r="276" spans="1:9">
      <c r="A276" s="62">
        <v>372455</v>
      </c>
      <c r="B276" s="15" t="s">
        <v>298</v>
      </c>
      <c r="C276" s="1">
        <f>VLOOKUP(A276,Main!_xlnm.Print_Area,17,FALSE)+VLOOKUP(A276,Main!_xlnm.Print_Area,15,FALSE)</f>
        <v>835571.67059606814</v>
      </c>
      <c r="D276" s="1">
        <f>VLOOKUP(A276,Main!_xlnm.Print_Area,14,FALSE)</f>
        <v>97266</v>
      </c>
      <c r="E276" s="1">
        <f>VLOOKUP(A276,'CAF BLS Adjustment'!B276:J833,5)</f>
        <v>580889</v>
      </c>
      <c r="F276" s="1">
        <f>VLOOKUP(A276,'CAF BLS Adjustment'!$B$3:$J$440,6)</f>
        <v>296614</v>
      </c>
      <c r="G276" s="1">
        <f t="shared" si="18"/>
        <v>97266</v>
      </c>
      <c r="H276" s="1">
        <f t="shared" si="19"/>
        <v>580889</v>
      </c>
      <c r="I276" s="1">
        <f t="shared" si="20"/>
        <v>157416.67059606814</v>
      </c>
    </row>
    <row r="277" spans="1:9">
      <c r="A277" s="62">
        <v>381607</v>
      </c>
      <c r="B277" s="15" t="s">
        <v>300</v>
      </c>
      <c r="C277" s="1">
        <f>VLOOKUP(A277,Main!_xlnm.Print_Area,17,FALSE)+VLOOKUP(A277,Main!_xlnm.Print_Area,15,FALSE)</f>
        <v>10789308.299420852</v>
      </c>
      <c r="D277" s="1">
        <f>VLOOKUP(A277,Main!_xlnm.Print_Area,14,FALSE)</f>
        <v>145944</v>
      </c>
      <c r="E277" s="1">
        <f>VLOOKUP(A277,'CAF BLS Adjustment'!B277:J837,5)</f>
        <v>1875999</v>
      </c>
      <c r="F277" s="1">
        <f>VLOOKUP(A277,'CAF BLS Adjustment'!$B$3:$J$440,6)</f>
        <v>10564749</v>
      </c>
      <c r="G277" s="1">
        <f t="shared" si="18"/>
        <v>145944</v>
      </c>
      <c r="H277" s="1">
        <f t="shared" si="19"/>
        <v>1875999</v>
      </c>
      <c r="I277" s="1">
        <f t="shared" si="20"/>
        <v>8767365.2994208522</v>
      </c>
    </row>
    <row r="278" spans="1:9">
      <c r="A278" s="62">
        <v>381617</v>
      </c>
      <c r="B278" s="15" t="s">
        <v>301</v>
      </c>
      <c r="C278" s="1">
        <f>VLOOKUP(A278,Main!_xlnm.Print_Area,17,FALSE)+VLOOKUP(A278,Main!_xlnm.Print_Area,15,FALSE)</f>
        <v>1108833.211986179</v>
      </c>
      <c r="D278" s="1">
        <f>VLOOKUP(A278,Main!_xlnm.Print_Area,14,FALSE)</f>
        <v>196428</v>
      </c>
      <c r="E278" s="1">
        <f>VLOOKUP(A278,'CAF BLS Adjustment'!B278:J842,5)</f>
        <v>614270</v>
      </c>
      <c r="F278" s="1">
        <f>VLOOKUP(A278,'CAF BLS Adjustment'!$B$3:$J$440,6)</f>
        <v>482855</v>
      </c>
      <c r="G278" s="1">
        <f t="shared" si="18"/>
        <v>196428</v>
      </c>
      <c r="H278" s="1">
        <f t="shared" si="19"/>
        <v>614270</v>
      </c>
      <c r="I278" s="1">
        <f t="shared" si="20"/>
        <v>298135.211986179</v>
      </c>
    </row>
    <row r="279" spans="1:9">
      <c r="A279" s="62">
        <v>381625</v>
      </c>
      <c r="B279" s="15" t="s">
        <v>302</v>
      </c>
      <c r="C279" s="1">
        <f>VLOOKUP(A279,Main!_xlnm.Print_Area,17,FALSE)+VLOOKUP(A279,Main!_xlnm.Print_Area,15,FALSE)</f>
        <v>5549947.871742893</v>
      </c>
      <c r="D279" s="1">
        <f>VLOOKUP(A279,Main!_xlnm.Print_Area,14,FALSE)</f>
        <v>163020</v>
      </c>
      <c r="E279" s="1">
        <f>VLOOKUP(A279,'CAF BLS Adjustment'!B279:J844,5)</f>
        <v>1768918</v>
      </c>
      <c r="F279" s="1">
        <f>VLOOKUP(A279,'CAF BLS Adjustment'!$B$3:$J$440,6)</f>
        <v>4542572</v>
      </c>
      <c r="G279" s="1">
        <f t="shared" si="18"/>
        <v>163020</v>
      </c>
      <c r="H279" s="1">
        <f t="shared" si="19"/>
        <v>1768918</v>
      </c>
      <c r="I279" s="1">
        <f t="shared" si="20"/>
        <v>3618009.871742893</v>
      </c>
    </row>
    <row r="280" spans="1:9">
      <c r="A280" s="62">
        <v>381632</v>
      </c>
      <c r="B280" s="15" t="s">
        <v>303</v>
      </c>
      <c r="C280" s="1">
        <f>VLOOKUP(A280,Main!_xlnm.Print_Area,17,FALSE)+VLOOKUP(A280,Main!_xlnm.Print_Area,15,FALSE)</f>
        <v>10565685.476846049</v>
      </c>
      <c r="D280" s="1">
        <f>VLOOKUP(A280,Main!_xlnm.Print_Area,14,FALSE)</f>
        <v>335796</v>
      </c>
      <c r="E280" s="1">
        <f>VLOOKUP(A280,'CAF BLS Adjustment'!B280:J847,5)</f>
        <v>3244276</v>
      </c>
      <c r="F280" s="1">
        <f>VLOOKUP(A280,'CAF BLS Adjustment'!$B$3:$J$440,6)</f>
        <v>8745744</v>
      </c>
      <c r="G280" s="1">
        <f t="shared" si="18"/>
        <v>335796</v>
      </c>
      <c r="H280" s="1">
        <f t="shared" si="19"/>
        <v>3244276</v>
      </c>
      <c r="I280" s="1">
        <f t="shared" si="20"/>
        <v>6985613.4768460486</v>
      </c>
    </row>
    <row r="281" spans="1:9">
      <c r="A281" s="62">
        <v>381637</v>
      </c>
      <c r="B281" s="15" t="s">
        <v>304</v>
      </c>
      <c r="C281" s="1">
        <f>VLOOKUP(A281,Main!_xlnm.Print_Area,17,FALSE)+VLOOKUP(A281,Main!_xlnm.Print_Area,15,FALSE)</f>
        <v>6996272.9084635526</v>
      </c>
      <c r="D281" s="1">
        <f>VLOOKUP(A281,Main!_xlnm.Print_Area,14,FALSE)</f>
        <v>-470232</v>
      </c>
      <c r="E281" s="1">
        <f>VLOOKUP(A281,'CAF BLS Adjustment'!B281:J849,5)</f>
        <v>2683375</v>
      </c>
      <c r="F281" s="1">
        <f>VLOOKUP(A281,'CAF BLS Adjustment'!$B$3:$J$440,6)</f>
        <v>6026970</v>
      </c>
      <c r="G281" s="1">
        <f t="shared" si="18"/>
        <v>-470232</v>
      </c>
      <c r="H281" s="1">
        <f t="shared" si="19"/>
        <v>2683375</v>
      </c>
      <c r="I281" s="1">
        <f t="shared" si="20"/>
        <v>4783129.9084635526</v>
      </c>
    </row>
    <row r="282" spans="1:9">
      <c r="A282" s="62">
        <v>381638</v>
      </c>
      <c r="B282" s="15" t="s">
        <v>305</v>
      </c>
      <c r="C282" s="1">
        <f>VLOOKUP(A282,Main!_xlnm.Print_Area,17,FALSE)+VLOOKUP(A282,Main!_xlnm.Print_Area,15,FALSE)</f>
        <v>556536.03219103871</v>
      </c>
      <c r="D282" s="1">
        <f>VLOOKUP(A282,Main!_xlnm.Print_Area,14,FALSE)</f>
        <v>34116</v>
      </c>
      <c r="E282" s="1">
        <f>VLOOKUP(A282,'CAF BLS Adjustment'!B282:J850,5)</f>
        <v>278787</v>
      </c>
      <c r="F282" s="1">
        <f>VLOOKUP(A282,'CAF BLS Adjustment'!$B$3:$J$440,6)</f>
        <v>336346</v>
      </c>
      <c r="G282" s="1">
        <f t="shared" si="18"/>
        <v>34116</v>
      </c>
      <c r="H282" s="1">
        <f t="shared" si="19"/>
        <v>278787</v>
      </c>
      <c r="I282" s="1">
        <f t="shared" si="20"/>
        <v>243633.03219103871</v>
      </c>
    </row>
    <row r="283" spans="1:9">
      <c r="A283" s="62">
        <v>383303</v>
      </c>
      <c r="B283" s="15" t="s">
        <v>306</v>
      </c>
      <c r="C283" s="1">
        <f>VLOOKUP(A283,Main!_xlnm.Print_Area,17,FALSE)+VLOOKUP(A283,Main!_xlnm.Print_Area,15,FALSE)</f>
        <v>18490340.467532665</v>
      </c>
      <c r="D283" s="1">
        <f>VLOOKUP(A283,Main!_xlnm.Print_Area,14,FALSE)</f>
        <v>477006</v>
      </c>
      <c r="E283" s="1">
        <f>VLOOKUP(A283,'CAF BLS Adjustment'!B283:J852,5)</f>
        <v>5990456</v>
      </c>
      <c r="F283" s="1">
        <f>VLOOKUP(A283,'CAF BLS Adjustment'!$B$3:$J$440,6)</f>
        <v>15103172</v>
      </c>
      <c r="G283" s="1">
        <f t="shared" si="18"/>
        <v>477006</v>
      </c>
      <c r="H283" s="1">
        <f t="shared" si="19"/>
        <v>5990456</v>
      </c>
      <c r="I283" s="1">
        <f t="shared" si="20"/>
        <v>12022878.467532665</v>
      </c>
    </row>
    <row r="284" spans="1:9">
      <c r="A284" s="62">
        <v>391647</v>
      </c>
      <c r="B284" s="15" t="s">
        <v>308</v>
      </c>
      <c r="C284" s="1">
        <f>VLOOKUP(A284,Main!_xlnm.Print_Area,17,FALSE)+VLOOKUP(A284,Main!_xlnm.Print_Area,15,FALSE)</f>
        <v>1981360.4749972068</v>
      </c>
      <c r="D284" s="1">
        <f>VLOOKUP(A284,Main!_xlnm.Print_Area,14,FALSE)</f>
        <v>185130</v>
      </c>
      <c r="E284" s="1">
        <f>VLOOKUP(A284,'CAF BLS Adjustment'!B284:J856,5)</f>
        <v>1268941</v>
      </c>
      <c r="F284" s="1">
        <f>VLOOKUP(A284,'CAF BLS Adjustment'!$B$3:$J$440,6)</f>
        <v>857363</v>
      </c>
      <c r="G284" s="1">
        <f t="shared" si="18"/>
        <v>185130</v>
      </c>
      <c r="H284" s="1">
        <f t="shared" si="19"/>
        <v>1268941</v>
      </c>
      <c r="I284" s="1">
        <f t="shared" si="20"/>
        <v>527289.47499720682</v>
      </c>
    </row>
    <row r="285" spans="1:9">
      <c r="A285" s="62">
        <v>391649</v>
      </c>
      <c r="B285" s="15" t="s">
        <v>309</v>
      </c>
      <c r="C285" s="1">
        <f>VLOOKUP(A285,Main!_xlnm.Print_Area,17,FALSE)+VLOOKUP(A285,Main!_xlnm.Print_Area,15,FALSE)</f>
        <v>646700.58007022587</v>
      </c>
      <c r="D285" s="1">
        <f>VLOOKUP(A285,Main!_xlnm.Print_Area,14,FALSE)</f>
        <v>25176</v>
      </c>
      <c r="E285" s="1">
        <f>VLOOKUP(A285,'CAF BLS Adjustment'!B285:J857,5)</f>
        <v>191806</v>
      </c>
      <c r="F285" s="1">
        <f>VLOOKUP(A285,'CAF BLS Adjustment'!$B$3:$J$440,6)</f>
        <v>537452</v>
      </c>
      <c r="G285" s="1">
        <f t="shared" si="18"/>
        <v>25176</v>
      </c>
      <c r="H285" s="1">
        <f t="shared" si="19"/>
        <v>191806</v>
      </c>
      <c r="I285" s="1">
        <f t="shared" si="20"/>
        <v>429718.58007022587</v>
      </c>
    </row>
    <row r="286" spans="1:9">
      <c r="A286" s="62">
        <v>391650</v>
      </c>
      <c r="B286" s="15" t="s">
        <v>310</v>
      </c>
      <c r="C286" s="1">
        <f>VLOOKUP(A286,Main!_xlnm.Print_Area,17,FALSE)+VLOOKUP(A286,Main!_xlnm.Print_Area,15,FALSE)</f>
        <v>1639240.9408649062</v>
      </c>
      <c r="D286" s="1">
        <f>VLOOKUP(A286,Main!_xlnm.Print_Area,14,FALSE)</f>
        <v>4914</v>
      </c>
      <c r="E286" s="1">
        <f>VLOOKUP(A286,'CAF BLS Adjustment'!B286:J858,5)</f>
        <v>1907407</v>
      </c>
      <c r="F286" s="1">
        <f>VLOOKUP(A286,'CAF BLS Adjustment'!$B$3:$J$440,6)</f>
        <v>0</v>
      </c>
      <c r="G286" s="1">
        <f t="shared" si="18"/>
        <v>4914</v>
      </c>
      <c r="H286" s="1">
        <f t="shared" si="19"/>
        <v>1634326.9408649062</v>
      </c>
      <c r="I286" s="1">
        <f t="shared" si="20"/>
        <v>0</v>
      </c>
    </row>
    <row r="287" spans="1:9">
      <c r="A287" s="62">
        <v>391653</v>
      </c>
      <c r="B287" s="15" t="s">
        <v>311</v>
      </c>
      <c r="C287" s="1">
        <f>VLOOKUP(A287,Main!_xlnm.Print_Area,17,FALSE)+VLOOKUP(A287,Main!_xlnm.Print_Area,15,FALSE)</f>
        <v>139067.61865388029</v>
      </c>
      <c r="D287" s="1">
        <f>VLOOKUP(A287,Main!_xlnm.Print_Area,14,FALSE)</f>
        <v>-10356</v>
      </c>
      <c r="E287" s="1">
        <f>VLOOKUP(A287,'CAF BLS Adjustment'!B287:J859,5)</f>
        <v>102205</v>
      </c>
      <c r="F287" s="1">
        <f>VLOOKUP(A287,'CAF BLS Adjustment'!$B$3:$J$440,6)</f>
        <v>72111</v>
      </c>
      <c r="G287" s="1">
        <f t="shared" si="18"/>
        <v>-10356</v>
      </c>
      <c r="H287" s="1">
        <f t="shared" si="19"/>
        <v>102205</v>
      </c>
      <c r="I287" s="1">
        <f t="shared" si="20"/>
        <v>47218.618653880287</v>
      </c>
    </row>
    <row r="288" spans="1:9">
      <c r="A288" s="62">
        <v>391666</v>
      </c>
      <c r="B288" s="15" t="s">
        <v>312</v>
      </c>
      <c r="C288" s="1">
        <f>VLOOKUP(A288,Main!_xlnm.Print_Area,17,FALSE)+VLOOKUP(A288,Main!_xlnm.Print_Area,15,FALSE)</f>
        <v>359122.08969805314</v>
      </c>
      <c r="D288" s="1">
        <f>VLOOKUP(A288,Main!_xlnm.Print_Area,14,FALSE)</f>
        <v>75354</v>
      </c>
      <c r="E288" s="1">
        <f>VLOOKUP(A288,'CAF BLS Adjustment'!B288:J863,5)</f>
        <v>146649</v>
      </c>
      <c r="F288" s="1">
        <f>VLOOKUP(A288,'CAF BLS Adjustment'!$B$3:$J$440,6)</f>
        <v>196945</v>
      </c>
      <c r="G288" s="1">
        <f t="shared" si="18"/>
        <v>75354</v>
      </c>
      <c r="H288" s="1">
        <f t="shared" si="19"/>
        <v>146649</v>
      </c>
      <c r="I288" s="1">
        <f t="shared" si="20"/>
        <v>137119.08969805314</v>
      </c>
    </row>
    <row r="289" spans="1:9">
      <c r="A289" s="62">
        <v>391668</v>
      </c>
      <c r="B289" s="15" t="s">
        <v>313</v>
      </c>
      <c r="C289" s="1">
        <f>VLOOKUP(A289,Main!_xlnm.Print_Area,17,FALSE)+VLOOKUP(A289,Main!_xlnm.Print_Area,15,FALSE)</f>
        <v>1171217.8589253768</v>
      </c>
      <c r="D289" s="1">
        <f>VLOOKUP(A289,Main!_xlnm.Print_Area,14,FALSE)</f>
        <v>-81000</v>
      </c>
      <c r="E289" s="1">
        <f>VLOOKUP(A289,'CAF BLS Adjustment'!B289:J865,5)</f>
        <v>396876</v>
      </c>
      <c r="F289" s="1">
        <f>VLOOKUP(A289,'CAF BLS Adjustment'!$B$3:$J$440,6)</f>
        <v>1063948</v>
      </c>
      <c r="G289" s="1">
        <f t="shared" si="18"/>
        <v>-81000</v>
      </c>
      <c r="H289" s="1">
        <f t="shared" si="19"/>
        <v>396876</v>
      </c>
      <c r="I289" s="1">
        <f t="shared" si="20"/>
        <v>855341.85892537679</v>
      </c>
    </row>
    <row r="290" spans="1:9">
      <c r="A290" s="62">
        <v>391671</v>
      </c>
      <c r="B290" s="15" t="s">
        <v>314</v>
      </c>
      <c r="C290" s="1">
        <f>VLOOKUP(A290,Main!_xlnm.Print_Area,17,FALSE)+VLOOKUP(A290,Main!_xlnm.Print_Area,15,FALSE)</f>
        <v>906449.22577399842</v>
      </c>
      <c r="D290" s="1">
        <f>VLOOKUP(A290,Main!_xlnm.Print_Area,14,FALSE)</f>
        <v>54042</v>
      </c>
      <c r="E290" s="1">
        <f>VLOOKUP(A290,'CAF BLS Adjustment'!B290:J868,5)</f>
        <v>385765</v>
      </c>
      <c r="F290" s="1">
        <f>VLOOKUP(A290,'CAF BLS Adjustment'!$B$3:$J$440,6)</f>
        <v>617647</v>
      </c>
      <c r="G290" s="1">
        <f t="shared" si="18"/>
        <v>54042</v>
      </c>
      <c r="H290" s="1">
        <f t="shared" si="19"/>
        <v>385765</v>
      </c>
      <c r="I290" s="1">
        <f t="shared" si="20"/>
        <v>466642.22577399842</v>
      </c>
    </row>
    <row r="291" spans="1:9">
      <c r="A291" s="62">
        <v>391674</v>
      </c>
      <c r="B291" s="15" t="s">
        <v>315</v>
      </c>
      <c r="C291" s="1">
        <f>VLOOKUP(A291,Main!_xlnm.Print_Area,17,FALSE)+VLOOKUP(A291,Main!_xlnm.Print_Area,15,FALSE)</f>
        <v>2948498.5806048177</v>
      </c>
      <c r="D291" s="1">
        <f>VLOOKUP(A291,Main!_xlnm.Print_Area,14,FALSE)</f>
        <v>161334</v>
      </c>
      <c r="E291" s="1">
        <f>VLOOKUP(A291,'CAF BLS Adjustment'!B291:J869,5)</f>
        <v>355330</v>
      </c>
      <c r="F291" s="1">
        <f>VLOOKUP(A291,'CAF BLS Adjustment'!$B$3:$J$440,6)</f>
        <v>2923023</v>
      </c>
      <c r="G291" s="1">
        <f t="shared" si="18"/>
        <v>161334</v>
      </c>
      <c r="H291" s="1">
        <f t="shared" si="19"/>
        <v>355330</v>
      </c>
      <c r="I291" s="1">
        <f t="shared" si="20"/>
        <v>2431834.5806048177</v>
      </c>
    </row>
    <row r="292" spans="1:9">
      <c r="A292" s="62">
        <v>391676</v>
      </c>
      <c r="B292" s="15" t="s">
        <v>316</v>
      </c>
      <c r="C292" s="1">
        <f>VLOOKUP(A292,Main!_xlnm.Print_Area,17,FALSE)+VLOOKUP(A292,Main!_xlnm.Print_Area,15,FALSE)</f>
        <v>5429315.8757934496</v>
      </c>
      <c r="D292" s="1">
        <f>VLOOKUP(A292,Main!_xlnm.Print_Area,14,FALSE)</f>
        <v>103530</v>
      </c>
      <c r="E292" s="1">
        <f>VLOOKUP(A292,'CAF BLS Adjustment'!B292:J870,5)</f>
        <v>355815</v>
      </c>
      <c r="F292" s="1">
        <f>VLOOKUP(A292,'CAF BLS Adjustment'!$B$3:$J$440,6)</f>
        <v>5874437</v>
      </c>
      <c r="G292" s="1">
        <f t="shared" si="18"/>
        <v>103530</v>
      </c>
      <c r="H292" s="1">
        <f t="shared" si="19"/>
        <v>355815</v>
      </c>
      <c r="I292" s="1">
        <f t="shared" si="20"/>
        <v>4969970.8757934496</v>
      </c>
    </row>
    <row r="293" spans="1:9">
      <c r="A293" s="62">
        <v>391685</v>
      </c>
      <c r="B293" s="15" t="s">
        <v>317</v>
      </c>
      <c r="C293" s="1">
        <f>VLOOKUP(A293,Main!_xlnm.Print_Area,17,FALSE)+VLOOKUP(A293,Main!_xlnm.Print_Area,15,FALSE)</f>
        <v>2785371.2122919918</v>
      </c>
      <c r="D293" s="1">
        <f>VLOOKUP(A293,Main!_xlnm.Print_Area,14,FALSE)</f>
        <v>-159726</v>
      </c>
      <c r="E293" s="1">
        <f>VLOOKUP(A293,'CAF BLS Adjustment'!B293:J876,5)</f>
        <v>335086</v>
      </c>
      <c r="F293" s="1">
        <f>VLOOKUP(A293,'CAF BLS Adjustment'!$B$3:$J$440,6)</f>
        <v>3100633</v>
      </c>
      <c r="G293" s="1">
        <f t="shared" si="18"/>
        <v>-159726</v>
      </c>
      <c r="H293" s="1">
        <f t="shared" si="19"/>
        <v>335086</v>
      </c>
      <c r="I293" s="1">
        <f t="shared" si="20"/>
        <v>2610011.2122919918</v>
      </c>
    </row>
    <row r="294" spans="1:9">
      <c r="A294" s="62">
        <v>401697</v>
      </c>
      <c r="B294" s="15" t="s">
        <v>319</v>
      </c>
      <c r="C294" s="1">
        <f>VLOOKUP(A294,Main!_xlnm.Print_Area,17,FALSE)+VLOOKUP(A294,Main!_xlnm.Print_Area,15,FALSE)</f>
        <v>1440460.6220889958</v>
      </c>
      <c r="D294" s="1">
        <f>VLOOKUP(A294,Main!_xlnm.Print_Area,14,FALSE)</f>
        <v>109932</v>
      </c>
      <c r="E294" s="1">
        <f>VLOOKUP(A294,'CAF BLS Adjustment'!B294:J880,5)</f>
        <v>1570494</v>
      </c>
      <c r="F294" s="1">
        <f>VLOOKUP(A294,'CAF BLS Adjustment'!$B$3:$J$440,6)</f>
        <v>0</v>
      </c>
      <c r="G294" s="1">
        <f t="shared" si="18"/>
        <v>109932</v>
      </c>
      <c r="H294" s="1">
        <f t="shared" si="19"/>
        <v>1330528.6220889958</v>
      </c>
      <c r="I294" s="1">
        <f t="shared" si="20"/>
        <v>0</v>
      </c>
    </row>
    <row r="295" spans="1:9">
      <c r="A295" s="62">
        <v>401698</v>
      </c>
      <c r="B295" s="15" t="s">
        <v>320</v>
      </c>
      <c r="C295" s="1">
        <f>VLOOKUP(A295,Main!_xlnm.Print_Area,17,FALSE)+VLOOKUP(A295,Main!_xlnm.Print_Area,15,FALSE)</f>
        <v>100923</v>
      </c>
      <c r="D295" s="1">
        <f>VLOOKUP(A295,Main!_xlnm.Print_Area,14,FALSE)</f>
        <v>-40476</v>
      </c>
      <c r="E295" s="1">
        <f>VLOOKUP(A295,'CAF BLS Adjustment'!B295:J881,5)</f>
        <v>141399</v>
      </c>
      <c r="F295" s="1">
        <f>VLOOKUP(A295,'CAF BLS Adjustment'!$B$3:$J$440,6)</f>
        <v>0</v>
      </c>
      <c r="G295" s="1">
        <f t="shared" si="18"/>
        <v>-40476</v>
      </c>
      <c r="H295" s="1">
        <f t="shared" si="19"/>
        <v>141399</v>
      </c>
      <c r="I295" s="1">
        <f t="shared" si="20"/>
        <v>0</v>
      </c>
    </row>
    <row r="296" spans="1:9">
      <c r="A296" s="62">
        <v>401699</v>
      </c>
      <c r="B296" s="15" t="s">
        <v>321</v>
      </c>
      <c r="C296" s="1">
        <f>VLOOKUP(A296,Main!_xlnm.Print_Area,17,FALSE)+VLOOKUP(A296,Main!_xlnm.Print_Area,15,FALSE)</f>
        <v>289811.49552714056</v>
      </c>
      <c r="D296" s="1">
        <f>VLOOKUP(A296,Main!_xlnm.Print_Area,14,FALSE)</f>
        <v>80022</v>
      </c>
      <c r="E296" s="1">
        <f>VLOOKUP(A296,'CAF BLS Adjustment'!B296:J882,5)</f>
        <v>167333</v>
      </c>
      <c r="F296" s="1">
        <f>VLOOKUP(A296,'CAF BLS Adjustment'!$B$3:$J$440,6)</f>
        <v>90736</v>
      </c>
      <c r="G296" s="1">
        <f t="shared" si="18"/>
        <v>80022</v>
      </c>
      <c r="H296" s="1">
        <f t="shared" si="19"/>
        <v>167333</v>
      </c>
      <c r="I296" s="1">
        <f t="shared" si="20"/>
        <v>42456.495527140563</v>
      </c>
    </row>
    <row r="297" spans="1:9">
      <c r="A297" s="62">
        <v>401704</v>
      </c>
      <c r="B297" s="15" t="s">
        <v>322</v>
      </c>
      <c r="C297" s="1">
        <f>VLOOKUP(A297,Main!_xlnm.Print_Area,17,FALSE)+VLOOKUP(A297,Main!_xlnm.Print_Area,15,FALSE)</f>
        <v>864629.88239961956</v>
      </c>
      <c r="D297" s="1">
        <f>VLOOKUP(A297,Main!_xlnm.Print_Area,14,FALSE)</f>
        <v>26346</v>
      </c>
      <c r="E297" s="1">
        <f>VLOOKUP(A297,'CAF BLS Adjustment'!B297:J884,5)</f>
        <v>326707</v>
      </c>
      <c r="F297" s="1">
        <f>VLOOKUP(A297,'CAF BLS Adjustment'!$B$3:$J$440,6)</f>
        <v>655615</v>
      </c>
      <c r="G297" s="1">
        <f t="shared" si="18"/>
        <v>26346</v>
      </c>
      <c r="H297" s="1">
        <f t="shared" si="19"/>
        <v>326707</v>
      </c>
      <c r="I297" s="1">
        <f t="shared" si="20"/>
        <v>511576.88239961956</v>
      </c>
    </row>
    <row r="298" spans="1:9">
      <c r="A298" s="62">
        <v>401709</v>
      </c>
      <c r="B298" s="15" t="s">
        <v>323</v>
      </c>
      <c r="C298" s="1">
        <f>VLOOKUP(A298,Main!_xlnm.Print_Area,17,FALSE)+VLOOKUP(A298,Main!_xlnm.Print_Area,15,FALSE)</f>
        <v>2125989.7758653923</v>
      </c>
      <c r="D298" s="1">
        <f>VLOOKUP(A298,Main!_xlnm.Print_Area,14,FALSE)</f>
        <v>245910</v>
      </c>
      <c r="E298" s="1">
        <f>VLOOKUP(A298,'CAF BLS Adjustment'!B298:J885,5)</f>
        <v>999319</v>
      </c>
      <c r="F298" s="1">
        <f>VLOOKUP(A298,'CAF BLS Adjustment'!$B$3:$J$440,6)</f>
        <v>1234928</v>
      </c>
      <c r="G298" s="1">
        <f t="shared" si="18"/>
        <v>245910</v>
      </c>
      <c r="H298" s="1">
        <f t="shared" si="19"/>
        <v>999319</v>
      </c>
      <c r="I298" s="1">
        <f t="shared" si="20"/>
        <v>880760.77586539229</v>
      </c>
    </row>
    <row r="299" spans="1:9">
      <c r="A299" s="62">
        <v>401713</v>
      </c>
      <c r="B299" s="15" t="s">
        <v>324</v>
      </c>
      <c r="C299" s="1">
        <f>VLOOKUP(A299,Main!_xlnm.Print_Area,17,FALSE)+VLOOKUP(A299,Main!_xlnm.Print_Area,15,FALSE)</f>
        <v>2391719.0458490052</v>
      </c>
      <c r="D299" s="1">
        <f>VLOOKUP(A299,Main!_xlnm.Print_Area,14,FALSE)</f>
        <v>-24990</v>
      </c>
      <c r="E299" s="1">
        <f>VLOOKUP(A299,'CAF BLS Adjustment'!B299:J887,5)</f>
        <v>1579025</v>
      </c>
      <c r="F299" s="1">
        <f>VLOOKUP(A299,'CAF BLS Adjustment'!$B$3:$J$440,6)</f>
        <v>1240282</v>
      </c>
      <c r="G299" s="1">
        <f t="shared" si="18"/>
        <v>-24990</v>
      </c>
      <c r="H299" s="1">
        <f t="shared" si="19"/>
        <v>1579025</v>
      </c>
      <c r="I299" s="1">
        <f t="shared" si="20"/>
        <v>837684.04584900523</v>
      </c>
    </row>
    <row r="300" spans="1:9">
      <c r="A300" s="62">
        <v>401718</v>
      </c>
      <c r="B300" s="15" t="s">
        <v>325</v>
      </c>
      <c r="C300" s="1">
        <f>VLOOKUP(A300,Main!_xlnm.Print_Area,17,FALSE)+VLOOKUP(A300,Main!_xlnm.Print_Area,15,FALSE)</f>
        <v>3140962.1949711479</v>
      </c>
      <c r="D300" s="1">
        <f>VLOOKUP(A300,Main!_xlnm.Print_Area,14,FALSE)</f>
        <v>203712</v>
      </c>
      <c r="E300" s="1">
        <f>VLOOKUP(A300,'CAF BLS Adjustment'!B300:J888,5)</f>
        <v>1222000</v>
      </c>
      <c r="F300" s="1">
        <f>VLOOKUP(A300,'CAF BLS Adjustment'!$B$3:$J$440,6)</f>
        <v>2238501</v>
      </c>
      <c r="G300" s="1">
        <f t="shared" si="18"/>
        <v>203712</v>
      </c>
      <c r="H300" s="1">
        <f t="shared" si="19"/>
        <v>1222000</v>
      </c>
      <c r="I300" s="1">
        <f t="shared" si="20"/>
        <v>1715250.1949711479</v>
      </c>
    </row>
    <row r="301" spans="1:9">
      <c r="A301" s="62">
        <v>401721</v>
      </c>
      <c r="B301" s="15" t="s">
        <v>326</v>
      </c>
      <c r="C301" s="1">
        <f>VLOOKUP(A301,Main!_xlnm.Print_Area,17,FALSE)+VLOOKUP(A301,Main!_xlnm.Print_Area,15,FALSE)</f>
        <v>376309.80039373768</v>
      </c>
      <c r="D301" s="1">
        <f>VLOOKUP(A301,Main!_xlnm.Print_Area,14,FALSE)</f>
        <v>11652</v>
      </c>
      <c r="E301" s="1">
        <f>VLOOKUP(A301,'CAF BLS Adjustment'!B301:J889,5)</f>
        <v>427347</v>
      </c>
      <c r="F301" s="1">
        <f>VLOOKUP(A301,'CAF BLS Adjustment'!$B$3:$J$440,6)</f>
        <v>0</v>
      </c>
      <c r="G301" s="1">
        <f t="shared" ref="G301:G346" si="21">MIN(D301,C301)</f>
        <v>11652</v>
      </c>
      <c r="H301" s="1">
        <f t="shared" ref="H301:H346" si="22">MAX(MIN(C301-G301,E301),0)</f>
        <v>364657.80039373768</v>
      </c>
      <c r="I301" s="1">
        <f t="shared" ref="I301:I346" si="23">MIN(MAX(C301-G301-H301,0),F301)</f>
        <v>0</v>
      </c>
    </row>
    <row r="302" spans="1:9">
      <c r="A302" s="62">
        <v>401724</v>
      </c>
      <c r="B302" s="15" t="s">
        <v>327</v>
      </c>
      <c r="C302" s="1">
        <f>VLOOKUP(A302,Main!_xlnm.Print_Area,17,FALSE)+VLOOKUP(A302,Main!_xlnm.Print_Area,15,FALSE)</f>
        <v>6709864.1839977847</v>
      </c>
      <c r="D302" s="1">
        <f>VLOOKUP(A302,Main!_xlnm.Print_Area,14,FALSE)</f>
        <v>1164360</v>
      </c>
      <c r="E302" s="1">
        <f>VLOOKUP(A302,'CAF BLS Adjustment'!B302:J890,5)</f>
        <v>1890366</v>
      </c>
      <c r="F302" s="1">
        <f>VLOOKUP(A302,'CAF BLS Adjustment'!$B$3:$J$440,6)</f>
        <v>4772930</v>
      </c>
      <c r="G302" s="1">
        <f t="shared" si="21"/>
        <v>1164360</v>
      </c>
      <c r="H302" s="1">
        <f t="shared" si="22"/>
        <v>1890366</v>
      </c>
      <c r="I302" s="1">
        <f t="shared" si="23"/>
        <v>3655138.1839977847</v>
      </c>
    </row>
    <row r="303" spans="1:9">
      <c r="A303" s="62">
        <v>411746</v>
      </c>
      <c r="B303" s="15" t="s">
        <v>329</v>
      </c>
      <c r="C303" s="1">
        <f>VLOOKUP(A303,Main!_xlnm.Print_Area,17,FALSE)+VLOOKUP(A303,Main!_xlnm.Print_Area,15,FALSE)</f>
        <v>3128418.7921179254</v>
      </c>
      <c r="D303" s="1">
        <f>VLOOKUP(A303,Main!_xlnm.Print_Area,14,FALSE)</f>
        <v>206688</v>
      </c>
      <c r="E303" s="1">
        <f>VLOOKUP(A303,'CAF BLS Adjustment'!B303:J892,5)</f>
        <v>1579451</v>
      </c>
      <c r="F303" s="1">
        <f>VLOOKUP(A303,'CAF BLS Adjustment'!$B$3:$J$440,6)</f>
        <v>1863441</v>
      </c>
      <c r="G303" s="1">
        <f t="shared" si="21"/>
        <v>206688</v>
      </c>
      <c r="H303" s="1">
        <f t="shared" si="22"/>
        <v>1579451</v>
      </c>
      <c r="I303" s="1">
        <f t="shared" si="23"/>
        <v>1342279.7921179254</v>
      </c>
    </row>
    <row r="304" spans="1:9">
      <c r="A304" s="62">
        <v>411756</v>
      </c>
      <c r="B304" s="15" t="s">
        <v>330</v>
      </c>
      <c r="C304" s="1">
        <f>VLOOKUP(A304,Main!_xlnm.Print_Area,17,FALSE)+VLOOKUP(A304,Main!_xlnm.Print_Area,15,FALSE)</f>
        <v>39160.309980632104</v>
      </c>
      <c r="D304" s="1">
        <f>VLOOKUP(A304,Main!_xlnm.Print_Area,14,FALSE)</f>
        <v>45684</v>
      </c>
      <c r="E304" s="1">
        <f>VLOOKUP(A304,'CAF BLS Adjustment'!B304:J893,5)</f>
        <v>0</v>
      </c>
      <c r="F304" s="1">
        <f>VLOOKUP(A304,'CAF BLS Adjustment'!$B$3:$J$440,6)</f>
        <v>0</v>
      </c>
      <c r="G304" s="1">
        <f t="shared" si="21"/>
        <v>39160.309980632104</v>
      </c>
      <c r="H304" s="1">
        <f t="shared" si="22"/>
        <v>0</v>
      </c>
      <c r="I304" s="1">
        <f t="shared" si="23"/>
        <v>0</v>
      </c>
    </row>
    <row r="305" spans="1:9">
      <c r="A305" s="62">
        <v>411758</v>
      </c>
      <c r="B305" s="15" t="s">
        <v>331</v>
      </c>
      <c r="C305" s="1">
        <f>VLOOKUP(A305,Main!_xlnm.Print_Area,17,FALSE)+VLOOKUP(A305,Main!_xlnm.Print_Area,15,FALSE)</f>
        <v>1031600.6395352478</v>
      </c>
      <c r="D305" s="1">
        <f>VLOOKUP(A305,Main!_xlnm.Print_Area,14,FALSE)</f>
        <v>-29802</v>
      </c>
      <c r="E305" s="1">
        <f>VLOOKUP(A305,'CAF BLS Adjustment'!B305:J894,5)</f>
        <v>858581</v>
      </c>
      <c r="F305" s="1">
        <f>VLOOKUP(A305,'CAF BLS Adjustment'!$B$3:$J$440,6)</f>
        <v>379640</v>
      </c>
      <c r="G305" s="1">
        <f t="shared" si="21"/>
        <v>-29802</v>
      </c>
      <c r="H305" s="1">
        <f t="shared" si="22"/>
        <v>858581</v>
      </c>
      <c r="I305" s="1">
        <f t="shared" si="23"/>
        <v>202821.63953524781</v>
      </c>
    </row>
    <row r="306" spans="1:9">
      <c r="A306" s="62">
        <v>411761</v>
      </c>
      <c r="B306" s="15" t="s">
        <v>332</v>
      </c>
      <c r="C306" s="1">
        <f>VLOOKUP(A306,Main!_xlnm.Print_Area,17,FALSE)+VLOOKUP(A306,Main!_xlnm.Print_Area,15,FALSE)</f>
        <v>726932.75530810351</v>
      </c>
      <c r="D306" s="1">
        <f>VLOOKUP(A306,Main!_xlnm.Print_Area,14,FALSE)</f>
        <v>110244</v>
      </c>
      <c r="E306" s="1">
        <f>VLOOKUP(A306,'CAF BLS Adjustment'!B306:J895,5)</f>
        <v>737788</v>
      </c>
      <c r="F306" s="1">
        <f>VLOOKUP(A306,'CAF BLS Adjustment'!$B$3:$J$440,6)</f>
        <v>0</v>
      </c>
      <c r="G306" s="1">
        <f t="shared" si="21"/>
        <v>110244</v>
      </c>
      <c r="H306" s="1">
        <f t="shared" si="22"/>
        <v>616688.75530810351</v>
      </c>
      <c r="I306" s="1">
        <f t="shared" si="23"/>
        <v>0</v>
      </c>
    </row>
    <row r="307" spans="1:9">
      <c r="A307" s="62">
        <v>411764</v>
      </c>
      <c r="B307" s="15" t="s">
        <v>333</v>
      </c>
      <c r="C307" s="1">
        <f>VLOOKUP(A307,Main!_xlnm.Print_Area,17,FALSE)+VLOOKUP(A307,Main!_xlnm.Print_Area,15,FALSE)</f>
        <v>581503.6871425726</v>
      </c>
      <c r="D307" s="1">
        <f>VLOOKUP(A307,Main!_xlnm.Print_Area,14,FALSE)</f>
        <v>16470</v>
      </c>
      <c r="E307" s="1">
        <f>VLOOKUP(A307,'CAF BLS Adjustment'!B307:J896,5)</f>
        <v>661906</v>
      </c>
      <c r="F307" s="1">
        <f>VLOOKUP(A307,'CAF BLS Adjustment'!$B$3:$J$440,6)</f>
        <v>0</v>
      </c>
      <c r="G307" s="1">
        <f t="shared" si="21"/>
        <v>16470</v>
      </c>
      <c r="H307" s="1">
        <f t="shared" si="22"/>
        <v>565033.6871425726</v>
      </c>
      <c r="I307" s="1">
        <f t="shared" si="23"/>
        <v>0</v>
      </c>
    </row>
    <row r="308" spans="1:9">
      <c r="A308" s="62">
        <v>411777</v>
      </c>
      <c r="B308" s="15" t="s">
        <v>334</v>
      </c>
      <c r="C308" s="1">
        <f>VLOOKUP(A308,Main!_xlnm.Print_Area,17,FALSE)+VLOOKUP(A308,Main!_xlnm.Print_Area,15,FALSE)</f>
        <v>3068287.7851294405</v>
      </c>
      <c r="D308" s="1">
        <f>VLOOKUP(A308,Main!_xlnm.Print_Area,14,FALSE)</f>
        <v>-36318</v>
      </c>
      <c r="E308" s="1">
        <f>VLOOKUP(A308,'CAF BLS Adjustment'!B308:J897,5)</f>
        <v>1696998</v>
      </c>
      <c r="F308" s="1">
        <f>VLOOKUP(A308,'CAF BLS Adjustment'!$B$3:$J$440,6)</f>
        <v>1924802</v>
      </c>
      <c r="G308" s="1">
        <f t="shared" si="21"/>
        <v>-36318</v>
      </c>
      <c r="H308" s="1">
        <f t="shared" si="22"/>
        <v>1696998</v>
      </c>
      <c r="I308" s="1">
        <f t="shared" si="23"/>
        <v>1407607.7851294405</v>
      </c>
    </row>
    <row r="309" spans="1:9">
      <c r="A309" s="62">
        <v>411778</v>
      </c>
      <c r="B309" s="15" t="s">
        <v>335</v>
      </c>
      <c r="C309" s="1">
        <f>VLOOKUP(A309,Main!_xlnm.Print_Area,17,FALSE)+VLOOKUP(A309,Main!_xlnm.Print_Area,15,FALSE)</f>
        <v>444599.16511578852</v>
      </c>
      <c r="D309" s="1">
        <f>VLOOKUP(A309,Main!_xlnm.Print_Area,14,FALSE)</f>
        <v>-47130</v>
      </c>
      <c r="E309" s="1">
        <f>VLOOKUP(A309,'CAF BLS Adjustment'!B309:J898,5)</f>
        <v>424916</v>
      </c>
      <c r="F309" s="1">
        <f>VLOOKUP(A309,'CAF BLS Adjustment'!$B$3:$J$440,6)</f>
        <v>148730</v>
      </c>
      <c r="G309" s="1">
        <f t="shared" si="21"/>
        <v>-47130</v>
      </c>
      <c r="H309" s="1">
        <f t="shared" si="22"/>
        <v>424916</v>
      </c>
      <c r="I309" s="1">
        <f t="shared" si="23"/>
        <v>66813.165115788521</v>
      </c>
    </row>
    <row r="310" spans="1:9">
      <c r="A310" s="62">
        <v>411782</v>
      </c>
      <c r="B310" s="15" t="s">
        <v>87</v>
      </c>
      <c r="C310" s="1">
        <f>VLOOKUP(A310,Main!_xlnm.Print_Area,17,FALSE)+VLOOKUP(A310,Main!_xlnm.Print_Area,15,FALSE)</f>
        <v>1033924.2467338484</v>
      </c>
      <c r="D310" s="1">
        <f>VLOOKUP(A310,Main!_xlnm.Print_Area,14,FALSE)</f>
        <v>85686</v>
      </c>
      <c r="E310" s="1">
        <f>VLOOKUP(A310,'CAF BLS Adjustment'!B310:J900,5)</f>
        <v>990929</v>
      </c>
      <c r="F310" s="1">
        <f>VLOOKUP(A310,'CAF BLS Adjustment'!$B$3:$J$440,6)</f>
        <v>129550</v>
      </c>
      <c r="G310" s="1">
        <f t="shared" si="21"/>
        <v>85686</v>
      </c>
      <c r="H310" s="1">
        <f t="shared" si="22"/>
        <v>948238.24673384835</v>
      </c>
      <c r="I310" s="1">
        <f t="shared" si="23"/>
        <v>0</v>
      </c>
    </row>
    <row r="311" spans="1:9">
      <c r="A311" s="62">
        <v>411788</v>
      </c>
      <c r="B311" s="15" t="s">
        <v>336</v>
      </c>
      <c r="C311" s="1">
        <f>VLOOKUP(A311,Main!_xlnm.Print_Area,17,FALSE)+VLOOKUP(A311,Main!_xlnm.Print_Area,15,FALSE)</f>
        <v>1874256.8043282621</v>
      </c>
      <c r="D311" s="1">
        <f>VLOOKUP(A311,Main!_xlnm.Print_Area,14,FALSE)</f>
        <v>79176</v>
      </c>
      <c r="E311" s="1">
        <f>VLOOKUP(A311,'CAF BLS Adjustment'!B311:J901,5)</f>
        <v>1118191</v>
      </c>
      <c r="F311" s="1">
        <f>VLOOKUP(A311,'CAF BLS Adjustment'!$B$3:$J$440,6)</f>
        <v>989121</v>
      </c>
      <c r="G311" s="1">
        <f t="shared" si="21"/>
        <v>79176</v>
      </c>
      <c r="H311" s="1">
        <f t="shared" si="22"/>
        <v>1118191</v>
      </c>
      <c r="I311" s="1">
        <f t="shared" si="23"/>
        <v>676889.80432826211</v>
      </c>
    </row>
    <row r="312" spans="1:9">
      <c r="A312" s="62">
        <v>411801</v>
      </c>
      <c r="B312" s="15" t="s">
        <v>337</v>
      </c>
      <c r="C312" s="1">
        <f>VLOOKUP(A312,Main!_xlnm.Print_Area,17,FALSE)+VLOOKUP(A312,Main!_xlnm.Print_Area,15,FALSE)</f>
        <v>295178.42428706074</v>
      </c>
      <c r="D312" s="1">
        <f>VLOOKUP(A312,Main!_xlnm.Print_Area,14,FALSE)</f>
        <v>-24</v>
      </c>
      <c r="E312" s="1">
        <f>VLOOKUP(A312,'CAF BLS Adjustment'!B312:J903,5)</f>
        <v>212240</v>
      </c>
      <c r="F312" s="1">
        <f>VLOOKUP(A312,'CAF BLS Adjustment'!$B$3:$J$440,6)</f>
        <v>132140</v>
      </c>
      <c r="G312" s="1">
        <f t="shared" si="21"/>
        <v>-24</v>
      </c>
      <c r="H312" s="1">
        <f t="shared" si="22"/>
        <v>212240</v>
      </c>
      <c r="I312" s="1">
        <f t="shared" si="23"/>
        <v>82962.424287060741</v>
      </c>
    </row>
    <row r="313" spans="1:9">
      <c r="A313" s="62">
        <v>411809</v>
      </c>
      <c r="B313" s="15" t="s">
        <v>254</v>
      </c>
      <c r="C313" s="1">
        <f>VLOOKUP(A313,Main!_xlnm.Print_Area,17,FALSE)+VLOOKUP(A313,Main!_xlnm.Print_Area,15,FALSE)</f>
        <v>279619.39138412074</v>
      </c>
      <c r="D313" s="1">
        <f>VLOOKUP(A313,Main!_xlnm.Print_Area,14,FALSE)</f>
        <v>19158</v>
      </c>
      <c r="E313" s="1">
        <f>VLOOKUP(A313,'CAF BLS Adjustment'!B313:J905,5)</f>
        <v>307043</v>
      </c>
      <c r="F313" s="1">
        <f>VLOOKUP(A313,'CAF BLS Adjustment'!$B$3:$J$440,6)</f>
        <v>0</v>
      </c>
      <c r="G313" s="1">
        <f t="shared" si="21"/>
        <v>19158</v>
      </c>
      <c r="H313" s="1">
        <f t="shared" si="22"/>
        <v>260461.39138412074</v>
      </c>
      <c r="I313" s="1">
        <f t="shared" si="23"/>
        <v>0</v>
      </c>
    </row>
    <row r="314" spans="1:9">
      <c r="A314" s="62">
        <v>411814</v>
      </c>
      <c r="B314" s="15" t="s">
        <v>338</v>
      </c>
      <c r="C314" s="1">
        <f>VLOOKUP(A314,Main!_xlnm.Print_Area,17,FALSE)+VLOOKUP(A314,Main!_xlnm.Print_Area,15,FALSE)</f>
        <v>779363.3734668761</v>
      </c>
      <c r="D314" s="1">
        <f>VLOOKUP(A314,Main!_xlnm.Print_Area,14,FALSE)</f>
        <v>42264</v>
      </c>
      <c r="E314" s="1">
        <f>VLOOKUP(A314,'CAF BLS Adjustment'!B314:J906,5)</f>
        <v>612075</v>
      </c>
      <c r="F314" s="1">
        <f>VLOOKUP(A314,'CAF BLS Adjustment'!$B$3:$J$440,6)</f>
        <v>254858</v>
      </c>
      <c r="G314" s="1">
        <f t="shared" si="21"/>
        <v>42264</v>
      </c>
      <c r="H314" s="1">
        <f t="shared" si="22"/>
        <v>612075</v>
      </c>
      <c r="I314" s="1">
        <f t="shared" si="23"/>
        <v>125024.3734668761</v>
      </c>
    </row>
    <row r="315" spans="1:9">
      <c r="A315" s="62">
        <v>411817</v>
      </c>
      <c r="B315" s="15" t="s">
        <v>339</v>
      </c>
      <c r="C315" s="1">
        <f>VLOOKUP(A315,Main!_xlnm.Print_Area,17,FALSE)+VLOOKUP(A315,Main!_xlnm.Print_Area,15,FALSE)</f>
        <v>4784370.840658877</v>
      </c>
      <c r="D315" s="1">
        <f>VLOOKUP(A315,Main!_xlnm.Print_Area,14,FALSE)</f>
        <v>113154</v>
      </c>
      <c r="E315" s="1">
        <f>VLOOKUP(A315,'CAF BLS Adjustment'!B315:J907,5)</f>
        <v>1929237</v>
      </c>
      <c r="F315" s="1">
        <f>VLOOKUP(A315,'CAF BLS Adjustment'!$B$3:$J$440,6)</f>
        <v>3539005</v>
      </c>
      <c r="G315" s="1">
        <f t="shared" si="21"/>
        <v>113154</v>
      </c>
      <c r="H315" s="1">
        <f t="shared" si="22"/>
        <v>1929237</v>
      </c>
      <c r="I315" s="1">
        <f t="shared" si="23"/>
        <v>2741979.840658877</v>
      </c>
    </row>
    <row r="316" spans="1:9">
      <c r="A316" s="62">
        <v>411818</v>
      </c>
      <c r="B316" s="15" t="s">
        <v>340</v>
      </c>
      <c r="C316" s="1">
        <f>VLOOKUP(A316,Main!_xlnm.Print_Area,17,FALSE)+VLOOKUP(A316,Main!_xlnm.Print_Area,15,FALSE)</f>
        <v>3649858.7942056428</v>
      </c>
      <c r="D316" s="1">
        <f>VLOOKUP(A316,Main!_xlnm.Print_Area,14,FALSE)</f>
        <v>-17400</v>
      </c>
      <c r="E316" s="1">
        <f>VLOOKUP(A316,'CAF BLS Adjustment'!B316:J908,5)</f>
        <v>4278185</v>
      </c>
      <c r="F316" s="1">
        <f>VLOOKUP(A316,'CAF BLS Adjustment'!$B$3:$J$440,6)</f>
        <v>0</v>
      </c>
      <c r="G316" s="1">
        <f t="shared" si="21"/>
        <v>-17400</v>
      </c>
      <c r="H316" s="1">
        <f t="shared" si="22"/>
        <v>3667258.7942056428</v>
      </c>
      <c r="I316" s="1">
        <f t="shared" si="23"/>
        <v>0</v>
      </c>
    </row>
    <row r="317" spans="1:9">
      <c r="A317" s="62">
        <v>411820</v>
      </c>
      <c r="B317" s="15" t="s">
        <v>341</v>
      </c>
      <c r="C317" s="1">
        <f>VLOOKUP(A317,Main!_xlnm.Print_Area,17,FALSE)+VLOOKUP(A317,Main!_xlnm.Print_Area,15,FALSE)</f>
        <v>1370788.2896549753</v>
      </c>
      <c r="D317" s="1">
        <f>VLOOKUP(A317,Main!_xlnm.Print_Area,14,FALSE)</f>
        <v>61650</v>
      </c>
      <c r="E317" s="1">
        <f>VLOOKUP(A317,'CAF BLS Adjustment'!B317:J909,5)</f>
        <v>867980</v>
      </c>
      <c r="F317" s="1">
        <f>VLOOKUP(A317,'CAF BLS Adjustment'!$B$3:$J$440,6)</f>
        <v>669517</v>
      </c>
      <c r="G317" s="1">
        <f t="shared" si="21"/>
        <v>61650</v>
      </c>
      <c r="H317" s="1">
        <f t="shared" si="22"/>
        <v>867980</v>
      </c>
      <c r="I317" s="1">
        <f t="shared" si="23"/>
        <v>441158.28965497529</v>
      </c>
    </row>
    <row r="318" spans="1:9">
      <c r="A318" s="62">
        <v>411827</v>
      </c>
      <c r="B318" s="15" t="s">
        <v>342</v>
      </c>
      <c r="C318" s="1">
        <f>VLOOKUP(A318,Main!_xlnm.Print_Area,17,FALSE)+VLOOKUP(A318,Main!_xlnm.Print_Area,15,FALSE)</f>
        <v>2219329.3913430441</v>
      </c>
      <c r="D318" s="1">
        <f>VLOOKUP(A318,Main!_xlnm.Print_Area,14,FALSE)</f>
        <v>131172</v>
      </c>
      <c r="E318" s="1">
        <f>VLOOKUP(A318,'CAF BLS Adjustment'!B318:J911,5)</f>
        <v>1307278</v>
      </c>
      <c r="F318" s="1">
        <f>VLOOKUP(A318,'CAF BLS Adjustment'!$B$3:$J$440,6)</f>
        <v>1150596</v>
      </c>
      <c r="G318" s="1">
        <f t="shared" si="21"/>
        <v>131172</v>
      </c>
      <c r="H318" s="1">
        <f t="shared" si="22"/>
        <v>1307278</v>
      </c>
      <c r="I318" s="1">
        <f t="shared" si="23"/>
        <v>780879.39134304412</v>
      </c>
    </row>
    <row r="319" spans="1:9">
      <c r="A319" s="62">
        <v>411831</v>
      </c>
      <c r="B319" s="15" t="s">
        <v>343</v>
      </c>
      <c r="C319" s="1">
        <f>VLOOKUP(A319,Main!_xlnm.Print_Area,17,FALSE)+VLOOKUP(A319,Main!_xlnm.Print_Area,15,FALSE)</f>
        <v>1220894.0683791842</v>
      </c>
      <c r="D319" s="1">
        <f>VLOOKUP(A319,Main!_xlnm.Print_Area,14,FALSE)</f>
        <v>95910</v>
      </c>
      <c r="E319" s="1">
        <f>VLOOKUP(A319,'CAF BLS Adjustment'!B319:J912,5)</f>
        <v>959280</v>
      </c>
      <c r="F319" s="1">
        <f>VLOOKUP(A319,'CAF BLS Adjustment'!$B$3:$J$440,6)</f>
        <v>369092</v>
      </c>
      <c r="G319" s="1">
        <f t="shared" si="21"/>
        <v>95910</v>
      </c>
      <c r="H319" s="1">
        <f t="shared" si="22"/>
        <v>959280</v>
      </c>
      <c r="I319" s="1">
        <f t="shared" si="23"/>
        <v>165704.06837918423</v>
      </c>
    </row>
    <row r="320" spans="1:9">
      <c r="A320" s="62">
        <v>411833</v>
      </c>
      <c r="B320" s="15" t="s">
        <v>344</v>
      </c>
      <c r="C320" s="1">
        <f>VLOOKUP(A320,Main!_xlnm.Print_Area,17,FALSE)+VLOOKUP(A320,Main!_xlnm.Print_Area,15,FALSE)</f>
        <v>1630344.065431735</v>
      </c>
      <c r="D320" s="1">
        <f>VLOOKUP(A320,Main!_xlnm.Print_Area,14,FALSE)</f>
        <v>53376</v>
      </c>
      <c r="E320" s="1">
        <f>VLOOKUP(A320,'CAF BLS Adjustment'!B320:J913,5)</f>
        <v>1109009</v>
      </c>
      <c r="F320" s="1">
        <f>VLOOKUP(A320,'CAF BLS Adjustment'!$B$3:$J$440,6)</f>
        <v>739557</v>
      </c>
      <c r="G320" s="1">
        <f t="shared" si="21"/>
        <v>53376</v>
      </c>
      <c r="H320" s="1">
        <f t="shared" si="22"/>
        <v>1109009</v>
      </c>
      <c r="I320" s="1">
        <f t="shared" si="23"/>
        <v>467959.06543173501</v>
      </c>
    </row>
    <row r="321" spans="1:9">
      <c r="A321" s="62">
        <v>411839</v>
      </c>
      <c r="B321" s="15" t="s">
        <v>345</v>
      </c>
      <c r="C321" s="1">
        <f>VLOOKUP(A321,Main!_xlnm.Print_Area,17,FALSE)+VLOOKUP(A321,Main!_xlnm.Print_Area,15,FALSE)</f>
        <v>2188864.3688375112</v>
      </c>
      <c r="D321" s="1">
        <f>VLOOKUP(A321,Main!_xlnm.Print_Area,14,FALSE)</f>
        <v>-62454</v>
      </c>
      <c r="E321" s="1">
        <f>VLOOKUP(A321,'CAF BLS Adjustment'!B321:J914,5)</f>
        <v>1711697</v>
      </c>
      <c r="F321" s="1">
        <f>VLOOKUP(A321,'CAF BLS Adjustment'!$B$3:$J$440,6)</f>
        <v>914667</v>
      </c>
      <c r="G321" s="1">
        <f t="shared" si="21"/>
        <v>-62454</v>
      </c>
      <c r="H321" s="1">
        <f t="shared" si="22"/>
        <v>1711697</v>
      </c>
      <c r="I321" s="1">
        <f t="shared" si="23"/>
        <v>539621.36883751117</v>
      </c>
    </row>
    <row r="322" spans="1:9">
      <c r="A322" s="62">
        <v>411841</v>
      </c>
      <c r="B322" s="15" t="s">
        <v>346</v>
      </c>
      <c r="C322" s="1">
        <f>VLOOKUP(A322,Main!_xlnm.Print_Area,17,FALSE)+VLOOKUP(A322,Main!_xlnm.Print_Area,15,FALSE)</f>
        <v>2235537.3228095048</v>
      </c>
      <c r="D322" s="1">
        <f>VLOOKUP(A322,Main!_xlnm.Print_Area,14,FALSE)</f>
        <v>151092</v>
      </c>
      <c r="E322" s="1">
        <f>VLOOKUP(A322,'CAF BLS Adjustment'!B322:J916,5)</f>
        <v>2456862</v>
      </c>
      <c r="F322" s="1">
        <f>VLOOKUP(A322,'CAF BLS Adjustment'!$B$3:$J$440,6)</f>
        <v>0</v>
      </c>
      <c r="G322" s="1">
        <f t="shared" si="21"/>
        <v>151092</v>
      </c>
      <c r="H322" s="1">
        <f t="shared" si="22"/>
        <v>2084445.3228095048</v>
      </c>
      <c r="I322" s="1">
        <f t="shared" si="23"/>
        <v>0</v>
      </c>
    </row>
    <row r="323" spans="1:9">
      <c r="A323" s="62">
        <v>411845</v>
      </c>
      <c r="B323" s="15" t="s">
        <v>347</v>
      </c>
      <c r="C323" s="1">
        <f>VLOOKUP(A323,Main!_xlnm.Print_Area,17,FALSE)+VLOOKUP(A323,Main!_xlnm.Print_Area,15,FALSE)</f>
        <v>5226313.1440504445</v>
      </c>
      <c r="D323" s="1">
        <f>VLOOKUP(A323,Main!_xlnm.Print_Area,14,FALSE)</f>
        <v>-15234</v>
      </c>
      <c r="E323" s="1">
        <f>VLOOKUP(A323,'CAF BLS Adjustment'!B323:J917,5)</f>
        <v>1570639</v>
      </c>
      <c r="F323" s="1">
        <f>VLOOKUP(A323,'CAF BLS Adjustment'!$B$3:$J$440,6)</f>
        <v>4544094</v>
      </c>
      <c r="G323" s="1">
        <f t="shared" si="21"/>
        <v>-15234</v>
      </c>
      <c r="H323" s="1">
        <f t="shared" si="22"/>
        <v>1570639</v>
      </c>
      <c r="I323" s="1">
        <f t="shared" si="23"/>
        <v>3670908.1440504445</v>
      </c>
    </row>
    <row r="324" spans="1:9">
      <c r="A324" s="62">
        <v>411847</v>
      </c>
      <c r="B324" s="15" t="s">
        <v>348</v>
      </c>
      <c r="C324" s="1">
        <f>VLOOKUP(A324,Main!_xlnm.Print_Area,17,FALSE)+VLOOKUP(A324,Main!_xlnm.Print_Area,15,FALSE)</f>
        <v>1791776.1943412558</v>
      </c>
      <c r="D324" s="1">
        <f>VLOOKUP(A324,Main!_xlnm.Print_Area,14,FALSE)</f>
        <v>89106</v>
      </c>
      <c r="E324" s="1">
        <f>VLOOKUP(A324,'CAF BLS Adjustment'!B324:J918,5)</f>
        <v>1240677</v>
      </c>
      <c r="F324" s="1">
        <f>VLOOKUP(A324,'CAF BLS Adjustment'!$B$3:$J$440,6)</f>
        <v>760484</v>
      </c>
      <c r="G324" s="1">
        <f t="shared" si="21"/>
        <v>89106</v>
      </c>
      <c r="H324" s="1">
        <f t="shared" si="22"/>
        <v>1240677</v>
      </c>
      <c r="I324" s="1">
        <f t="shared" si="23"/>
        <v>461993.19434125582</v>
      </c>
    </row>
    <row r="325" spans="1:9">
      <c r="A325" s="62">
        <v>411849</v>
      </c>
      <c r="B325" s="15" t="s">
        <v>349</v>
      </c>
      <c r="C325" s="1">
        <f>VLOOKUP(A325,Main!_xlnm.Print_Area,17,FALSE)+VLOOKUP(A325,Main!_xlnm.Print_Area,15,FALSE)</f>
        <v>2306015.4229386002</v>
      </c>
      <c r="D325" s="1">
        <f>VLOOKUP(A325,Main!_xlnm.Print_Area,14,FALSE)</f>
        <v>189006</v>
      </c>
      <c r="E325" s="1">
        <f>VLOOKUP(A325,'CAF BLS Adjustment'!B325:J919,5)</f>
        <v>739733</v>
      </c>
      <c r="F325" s="1">
        <f>VLOOKUP(A325,'CAF BLS Adjustment'!$B$3:$J$440,6)</f>
        <v>1761434</v>
      </c>
      <c r="G325" s="1">
        <f t="shared" si="21"/>
        <v>189006</v>
      </c>
      <c r="H325" s="1">
        <f t="shared" si="22"/>
        <v>739733</v>
      </c>
      <c r="I325" s="1">
        <f t="shared" si="23"/>
        <v>1377276.4229386002</v>
      </c>
    </row>
    <row r="326" spans="1:9">
      <c r="A326" s="62">
        <v>420463</v>
      </c>
      <c r="B326" s="15" t="s">
        <v>352</v>
      </c>
      <c r="C326" s="1">
        <f>VLOOKUP(A326,Main!_xlnm.Print_Area,17,FALSE)+VLOOKUP(A326,Main!_xlnm.Print_Area,15,FALSE)</f>
        <v>1310348.854926965</v>
      </c>
      <c r="D326" s="1">
        <f>VLOOKUP(A326,Main!_xlnm.Print_Area,14,FALSE)</f>
        <v>117084</v>
      </c>
      <c r="E326" s="1">
        <f>VLOOKUP(A326,'CAF BLS Adjustment'!B326:J920,5)</f>
        <v>574590</v>
      </c>
      <c r="F326" s="1">
        <f>VLOOKUP(A326,'CAF BLS Adjustment'!$B$3:$J$440,6)</f>
        <v>836965</v>
      </c>
      <c r="G326" s="1">
        <f t="shared" si="21"/>
        <v>117084</v>
      </c>
      <c r="H326" s="1">
        <f t="shared" si="22"/>
        <v>574590</v>
      </c>
      <c r="I326" s="1">
        <f t="shared" si="23"/>
        <v>618674.85492696497</v>
      </c>
    </row>
    <row r="327" spans="1:9">
      <c r="A327" s="62">
        <v>421206</v>
      </c>
      <c r="B327" s="15" t="s">
        <v>353</v>
      </c>
      <c r="C327" s="1">
        <f>VLOOKUP(A327,Main!_xlnm.Print_Area,17,FALSE)+VLOOKUP(A327,Main!_xlnm.Print_Area,15,FALSE)</f>
        <v>835784.25611561979</v>
      </c>
      <c r="D327" s="1">
        <f>VLOOKUP(A327,Main!_xlnm.Print_Area,14,FALSE)</f>
        <v>180036</v>
      </c>
      <c r="E327" s="1">
        <f>VLOOKUP(A327,'CAF BLS Adjustment'!B327:J921,5)</f>
        <v>425616</v>
      </c>
      <c r="F327" s="1">
        <f>VLOOKUP(A327,'CAF BLS Adjustment'!$B$3:$J$440,6)</f>
        <v>369365</v>
      </c>
      <c r="G327" s="1">
        <f t="shared" si="21"/>
        <v>180036</v>
      </c>
      <c r="H327" s="1">
        <f t="shared" si="22"/>
        <v>425616</v>
      </c>
      <c r="I327" s="1">
        <f t="shared" si="23"/>
        <v>230132.25611561979</v>
      </c>
    </row>
    <row r="328" spans="1:9">
      <c r="A328" s="62">
        <v>421860</v>
      </c>
      <c r="B328" s="15" t="s">
        <v>354</v>
      </c>
      <c r="C328" s="1">
        <f>VLOOKUP(A328,Main!_xlnm.Print_Area,17,FALSE)+VLOOKUP(A328,Main!_xlnm.Print_Area,15,FALSE)</f>
        <v>274674.20645551849</v>
      </c>
      <c r="D328" s="1">
        <f>VLOOKUP(A328,Main!_xlnm.Print_Area,14,FALSE)</f>
        <v>23004</v>
      </c>
      <c r="E328" s="1">
        <f>VLOOKUP(A328,'CAF BLS Adjustment'!B328:J924,5)</f>
        <v>117644</v>
      </c>
      <c r="F328" s="1">
        <f>VLOOKUP(A328,'CAF BLS Adjustment'!$B$3:$J$440,6)</f>
        <v>179784</v>
      </c>
      <c r="G328" s="1">
        <f t="shared" si="21"/>
        <v>23004</v>
      </c>
      <c r="H328" s="1">
        <f t="shared" si="22"/>
        <v>117644</v>
      </c>
      <c r="I328" s="1">
        <f t="shared" si="23"/>
        <v>134026.20645551849</v>
      </c>
    </row>
    <row r="329" spans="1:9">
      <c r="A329" s="62">
        <v>421866</v>
      </c>
      <c r="B329" s="15" t="s">
        <v>355</v>
      </c>
      <c r="C329" s="1">
        <f>VLOOKUP(A329,Main!_xlnm.Print_Area,17,FALSE)+VLOOKUP(A329,Main!_xlnm.Print_Area,15,FALSE)</f>
        <v>421409.64692668139</v>
      </c>
      <c r="D329" s="1">
        <f>VLOOKUP(A329,Main!_xlnm.Print_Area,14,FALSE)</f>
        <v>23796</v>
      </c>
      <c r="E329" s="1">
        <f>VLOOKUP(A329,'CAF BLS Adjustment'!B329:J927,5)</f>
        <v>257714</v>
      </c>
      <c r="F329" s="1">
        <f>VLOOKUP(A329,'CAF BLS Adjustment'!$B$3:$J$440,6)</f>
        <v>210102</v>
      </c>
      <c r="G329" s="1">
        <f t="shared" si="21"/>
        <v>23796</v>
      </c>
      <c r="H329" s="1">
        <f t="shared" si="22"/>
        <v>257714</v>
      </c>
      <c r="I329" s="1">
        <f t="shared" si="23"/>
        <v>139899.64692668139</v>
      </c>
    </row>
    <row r="330" spans="1:9">
      <c r="A330" s="62">
        <v>421876</v>
      </c>
      <c r="B330" s="15" t="s">
        <v>356</v>
      </c>
      <c r="C330" s="1">
        <f>VLOOKUP(A330,Main!_xlnm.Print_Area,17,FALSE)+VLOOKUP(A330,Main!_xlnm.Print_Area,15,FALSE)</f>
        <v>79566.062587414111</v>
      </c>
      <c r="D330" s="1">
        <f>VLOOKUP(A330,Main!_xlnm.Print_Area,14,FALSE)</f>
        <v>-11898</v>
      </c>
      <c r="E330" s="1">
        <f>VLOOKUP(A330,'CAF BLS Adjustment'!B330:J928,5)</f>
        <v>33860</v>
      </c>
      <c r="F330" s="1">
        <f>VLOOKUP(A330,'CAF BLS Adjustment'!$B$3:$J$440,6)</f>
        <v>72841</v>
      </c>
      <c r="G330" s="1">
        <f t="shared" si="21"/>
        <v>-11898</v>
      </c>
      <c r="H330" s="1">
        <f t="shared" si="22"/>
        <v>33860</v>
      </c>
      <c r="I330" s="1">
        <f t="shared" si="23"/>
        <v>57604.062587414111</v>
      </c>
    </row>
    <row r="331" spans="1:9">
      <c r="A331" s="62">
        <v>421886</v>
      </c>
      <c r="B331" s="15" t="s">
        <v>357</v>
      </c>
      <c r="C331" s="1">
        <f>VLOOKUP(A331,Main!_xlnm.Print_Area,17,FALSE)+VLOOKUP(A331,Main!_xlnm.Print_Area,15,FALSE)</f>
        <v>378065.16068992665</v>
      </c>
      <c r="D331" s="1">
        <f>VLOOKUP(A331,Main!_xlnm.Print_Area,14,FALSE)</f>
        <v>-10146</v>
      </c>
      <c r="E331" s="1">
        <f>VLOOKUP(A331,'CAF BLS Adjustment'!B331:J930,5)</f>
        <v>210562</v>
      </c>
      <c r="F331" s="1">
        <f>VLOOKUP(A331,'CAF BLS Adjustment'!$B$3:$J$440,6)</f>
        <v>242321</v>
      </c>
      <c r="G331" s="1">
        <f t="shared" si="21"/>
        <v>-10146</v>
      </c>
      <c r="H331" s="1">
        <f t="shared" si="22"/>
        <v>210562</v>
      </c>
      <c r="I331" s="1">
        <f t="shared" si="23"/>
        <v>177649.16068992665</v>
      </c>
    </row>
    <row r="332" spans="1:9">
      <c r="A332" s="62">
        <v>421887</v>
      </c>
      <c r="B332" s="15" t="s">
        <v>358</v>
      </c>
      <c r="C332" s="1">
        <f>VLOOKUP(A332,Main!_xlnm.Print_Area,17,FALSE)+VLOOKUP(A332,Main!_xlnm.Print_Area,15,FALSE)</f>
        <v>2756394.990102245</v>
      </c>
      <c r="D332" s="1">
        <f>VLOOKUP(A332,Main!_xlnm.Print_Area,14,FALSE)</f>
        <v>272082</v>
      </c>
      <c r="E332" s="1">
        <f>VLOOKUP(A332,'CAF BLS Adjustment'!B332:J931,5)</f>
        <v>419405</v>
      </c>
      <c r="F332" s="1">
        <f>VLOOKUP(A332,'CAF BLS Adjustment'!$B$3:$J$440,6)</f>
        <v>2524094</v>
      </c>
      <c r="G332" s="1">
        <f t="shared" si="21"/>
        <v>272082</v>
      </c>
      <c r="H332" s="1">
        <f t="shared" si="22"/>
        <v>419405</v>
      </c>
      <c r="I332" s="1">
        <f t="shared" si="23"/>
        <v>2064907.990102245</v>
      </c>
    </row>
    <row r="333" spans="1:9">
      <c r="A333" s="62">
        <v>421901</v>
      </c>
      <c r="B333" s="15" t="s">
        <v>359</v>
      </c>
      <c r="C333" s="1">
        <f>VLOOKUP(A333,Main!_xlnm.Print_Area,17,FALSE)+VLOOKUP(A333,Main!_xlnm.Print_Area,15,FALSE)</f>
        <v>2521115.1091388003</v>
      </c>
      <c r="D333" s="1">
        <f>VLOOKUP(A333,Main!_xlnm.Print_Area,14,FALSE)</f>
        <v>376620</v>
      </c>
      <c r="E333" s="1">
        <f>VLOOKUP(A333,'CAF BLS Adjustment'!B333:J934,5)</f>
        <v>963775</v>
      </c>
      <c r="F333" s="1">
        <f>VLOOKUP(A333,'CAF BLS Adjustment'!$B$3:$J$440,6)</f>
        <v>1600711</v>
      </c>
      <c r="G333" s="1">
        <f t="shared" si="21"/>
        <v>376620</v>
      </c>
      <c r="H333" s="1">
        <f t="shared" si="22"/>
        <v>963775</v>
      </c>
      <c r="I333" s="1">
        <f t="shared" si="23"/>
        <v>1180720.1091388003</v>
      </c>
    </row>
    <row r="334" spans="1:9">
      <c r="A334" s="62">
        <v>421912</v>
      </c>
      <c r="B334" s="15" t="s">
        <v>360</v>
      </c>
      <c r="C334" s="1">
        <f>VLOOKUP(A334,Main!_xlnm.Print_Area,17,FALSE)+VLOOKUP(A334,Main!_xlnm.Print_Area,15,FALSE)</f>
        <v>1399455.6184064478</v>
      </c>
      <c r="D334" s="1">
        <f>VLOOKUP(A334,Main!_xlnm.Print_Area,14,FALSE)</f>
        <v>49626</v>
      </c>
      <c r="E334" s="1">
        <f>VLOOKUP(A334,'CAF BLS Adjustment'!B334:J935,5)</f>
        <v>1336704</v>
      </c>
      <c r="F334" s="1">
        <f>VLOOKUP(A334,'CAF BLS Adjustment'!$B$3:$J$440,6)</f>
        <v>246260</v>
      </c>
      <c r="G334" s="1">
        <f t="shared" si="21"/>
        <v>49626</v>
      </c>
      <c r="H334" s="1">
        <f t="shared" si="22"/>
        <v>1336704</v>
      </c>
      <c r="I334" s="1">
        <f t="shared" si="23"/>
        <v>13125.618406447815</v>
      </c>
    </row>
    <row r="335" spans="1:9">
      <c r="A335" s="62">
        <v>421920</v>
      </c>
      <c r="B335" s="15" t="s">
        <v>361</v>
      </c>
      <c r="C335" s="1">
        <f>VLOOKUP(A335,Main!_xlnm.Print_Area,17,FALSE)+VLOOKUP(A335,Main!_xlnm.Print_Area,15,FALSE)</f>
        <v>359329.33425502159</v>
      </c>
      <c r="D335" s="1">
        <f>VLOOKUP(A335,Main!_xlnm.Print_Area,14,FALSE)</f>
        <v>-9948</v>
      </c>
      <c r="E335" s="1">
        <f>VLOOKUP(A335,'CAF BLS Adjustment'!B335:J936,5)</f>
        <v>430795</v>
      </c>
      <c r="F335" s="1">
        <f>VLOOKUP(A335,'CAF BLS Adjustment'!$B$3:$J$440,6)</f>
        <v>0</v>
      </c>
      <c r="G335" s="1">
        <f t="shared" si="21"/>
        <v>-9948</v>
      </c>
      <c r="H335" s="1">
        <f t="shared" si="22"/>
        <v>369277.33425502159</v>
      </c>
      <c r="I335" s="1">
        <f t="shared" si="23"/>
        <v>0</v>
      </c>
    </row>
    <row r="336" spans="1:9">
      <c r="A336" s="62">
        <v>421931</v>
      </c>
      <c r="B336" s="15" t="s">
        <v>362</v>
      </c>
      <c r="C336" s="1">
        <f>VLOOKUP(A336,Main!_xlnm.Print_Area,17,FALSE)+VLOOKUP(A336,Main!_xlnm.Print_Area,15,FALSE)</f>
        <v>4145785.3699176642</v>
      </c>
      <c r="D336" s="1">
        <f>VLOOKUP(A336,Main!_xlnm.Print_Area,14,FALSE)</f>
        <v>91008</v>
      </c>
      <c r="E336" s="1">
        <f>VLOOKUP(A336,'CAF BLS Adjustment'!B336:J937,5)</f>
        <v>1660128</v>
      </c>
      <c r="F336" s="1">
        <f>VLOOKUP(A336,'CAF BLS Adjustment'!$B$3:$J$440,6)</f>
        <v>3085293</v>
      </c>
      <c r="G336" s="1">
        <f t="shared" si="21"/>
        <v>91008</v>
      </c>
      <c r="H336" s="1">
        <f t="shared" si="22"/>
        <v>1660128</v>
      </c>
      <c r="I336" s="1">
        <f t="shared" si="23"/>
        <v>2394649.3699176642</v>
      </c>
    </row>
    <row r="337" spans="1:9">
      <c r="A337" s="62">
        <v>421945</v>
      </c>
      <c r="B337" s="15" t="s">
        <v>363</v>
      </c>
      <c r="C337" s="1">
        <f>VLOOKUP(A337,Main!_xlnm.Print_Area,17,FALSE)+VLOOKUP(A337,Main!_xlnm.Print_Area,15,FALSE)</f>
        <v>481672.4985215154</v>
      </c>
      <c r="D337" s="1">
        <f>VLOOKUP(A337,Main!_xlnm.Print_Area,14,FALSE)</f>
        <v>28998</v>
      </c>
      <c r="E337" s="1">
        <f>VLOOKUP(A337,'CAF BLS Adjustment'!B337:J940,5)</f>
        <v>320440</v>
      </c>
      <c r="F337" s="1">
        <f>VLOOKUP(A337,'CAF BLS Adjustment'!$B$3:$J$440,6)</f>
        <v>212476</v>
      </c>
      <c r="G337" s="1">
        <f t="shared" si="21"/>
        <v>28998</v>
      </c>
      <c r="H337" s="1">
        <f t="shared" si="22"/>
        <v>320440</v>
      </c>
      <c r="I337" s="1">
        <f t="shared" si="23"/>
        <v>132234.4985215154</v>
      </c>
    </row>
    <row r="338" spans="1:9">
      <c r="A338" s="62">
        <v>431704</v>
      </c>
      <c r="B338" s="15" t="s">
        <v>365</v>
      </c>
      <c r="C338" s="1">
        <f>VLOOKUP(A338,Main!_xlnm.Print_Area,17,FALSE)+VLOOKUP(A338,Main!_xlnm.Print_Area,15,FALSE)</f>
        <v>973173.64852359134</v>
      </c>
      <c r="D338" s="1">
        <f>VLOOKUP(A338,Main!_xlnm.Print_Area,14,FALSE)</f>
        <v>116700</v>
      </c>
      <c r="E338" s="1">
        <f>VLOOKUP(A338,'CAF BLS Adjustment'!B338:J942,5)</f>
        <v>253623</v>
      </c>
      <c r="F338" s="1">
        <f>VLOOKUP(A338,'CAF BLS Adjustment'!$B$3:$J$440,6)</f>
        <v>764971</v>
      </c>
      <c r="G338" s="1">
        <f t="shared" si="21"/>
        <v>116700</v>
      </c>
      <c r="H338" s="1">
        <f t="shared" si="22"/>
        <v>253623</v>
      </c>
      <c r="I338" s="1">
        <f t="shared" si="23"/>
        <v>602850.64852359134</v>
      </c>
    </row>
    <row r="339" spans="1:9">
      <c r="A339" s="62">
        <v>431788</v>
      </c>
      <c r="B339" s="15" t="s">
        <v>366</v>
      </c>
      <c r="C339" s="1">
        <f>VLOOKUP(A339,Main!_xlnm.Print_Area,17,FALSE)+VLOOKUP(A339,Main!_xlnm.Print_Area,15,FALSE)</f>
        <v>1179916.4950862559</v>
      </c>
      <c r="D339" s="1">
        <f>VLOOKUP(A339,Main!_xlnm.Print_Area,14,FALSE)</f>
        <v>202044</v>
      </c>
      <c r="E339" s="1">
        <f>VLOOKUP(A339,'CAF BLS Adjustment'!B339:J943,5)</f>
        <v>584209</v>
      </c>
      <c r="F339" s="1">
        <f>VLOOKUP(A339,'CAF BLS Adjustment'!$B$3:$J$440,6)</f>
        <v>590225</v>
      </c>
      <c r="G339" s="1">
        <f t="shared" si="21"/>
        <v>202044</v>
      </c>
      <c r="H339" s="1">
        <f t="shared" si="22"/>
        <v>584209</v>
      </c>
      <c r="I339" s="1">
        <f t="shared" si="23"/>
        <v>393663.49508625595</v>
      </c>
    </row>
    <row r="340" spans="1:9">
      <c r="A340" s="62">
        <v>431831</v>
      </c>
      <c r="B340" s="15" t="s">
        <v>367</v>
      </c>
      <c r="C340" s="1">
        <f>VLOOKUP(A340,Main!_xlnm.Print_Area,17,FALSE)+VLOOKUP(A340,Main!_xlnm.Print_Area,15,FALSE)</f>
        <v>305862.5594529644</v>
      </c>
      <c r="D340" s="1">
        <f>VLOOKUP(A340,Main!_xlnm.Print_Area,14,FALSE)</f>
        <v>48774</v>
      </c>
      <c r="E340" s="1">
        <f>VLOOKUP(A340,'CAF BLS Adjustment'!B340:J944,5)</f>
        <v>224553</v>
      </c>
      <c r="F340" s="1">
        <f>VLOOKUP(A340,'CAF BLS Adjustment'!$B$3:$J$440,6)</f>
        <v>83489</v>
      </c>
      <c r="G340" s="1">
        <f t="shared" si="21"/>
        <v>48774</v>
      </c>
      <c r="H340" s="1">
        <f t="shared" si="22"/>
        <v>224553</v>
      </c>
      <c r="I340" s="1">
        <f t="shared" si="23"/>
        <v>32535.5594529644</v>
      </c>
    </row>
    <row r="341" spans="1:9">
      <c r="A341" s="62">
        <v>431968</v>
      </c>
      <c r="B341" s="15" t="s">
        <v>368</v>
      </c>
      <c r="C341" s="1">
        <f>VLOOKUP(A341,Main!_xlnm.Print_Area,17,FALSE)+VLOOKUP(A341,Main!_xlnm.Print_Area,15,FALSE)</f>
        <v>346529.8264633214</v>
      </c>
      <c r="D341" s="1">
        <f>VLOOKUP(A341,Main!_xlnm.Print_Area,14,FALSE)</f>
        <v>5286</v>
      </c>
      <c r="E341" s="1">
        <f>VLOOKUP(A341,'CAF BLS Adjustment'!B341:J946,5)</f>
        <v>398972</v>
      </c>
      <c r="F341" s="1">
        <f>VLOOKUP(A341,'CAF BLS Adjustment'!$B$3:$J$440,6)</f>
        <v>0</v>
      </c>
      <c r="G341" s="1">
        <f t="shared" si="21"/>
        <v>5286</v>
      </c>
      <c r="H341" s="1">
        <f t="shared" si="22"/>
        <v>341243.8264633214</v>
      </c>
      <c r="I341" s="1">
        <f t="shared" si="23"/>
        <v>0</v>
      </c>
    </row>
    <row r="342" spans="1:9">
      <c r="A342" s="62">
        <v>431969</v>
      </c>
      <c r="B342" s="15" t="s">
        <v>369</v>
      </c>
      <c r="C342" s="1">
        <f>VLOOKUP(A342,Main!_xlnm.Print_Area,17,FALSE)+VLOOKUP(A342,Main!_xlnm.Print_Area,15,FALSE)</f>
        <v>2046778.3725695941</v>
      </c>
      <c r="D342" s="1">
        <f>VLOOKUP(A342,Main!_xlnm.Print_Area,14,FALSE)</f>
        <v>-514950</v>
      </c>
      <c r="E342" s="1">
        <f>VLOOKUP(A342,'CAF BLS Adjustment'!B342:J947,5)</f>
        <v>824856</v>
      </c>
      <c r="F342" s="1">
        <f>VLOOKUP(A342,'CAF BLS Adjustment'!$B$3:$J$440,6)</f>
        <v>2163629</v>
      </c>
      <c r="G342" s="1">
        <f t="shared" si="21"/>
        <v>-514950</v>
      </c>
      <c r="H342" s="1">
        <f t="shared" si="22"/>
        <v>824856</v>
      </c>
      <c r="I342" s="1">
        <f t="shared" si="23"/>
        <v>1736872.3725695941</v>
      </c>
    </row>
    <row r="343" spans="1:9">
      <c r="A343" s="62">
        <v>431974</v>
      </c>
      <c r="B343" s="15" t="s">
        <v>370</v>
      </c>
      <c r="C343" s="1">
        <f>VLOOKUP(A343,Main!_xlnm.Print_Area,17,FALSE)+VLOOKUP(A343,Main!_xlnm.Print_Area,15,FALSE)</f>
        <v>1340974.88493721</v>
      </c>
      <c r="D343" s="1">
        <f>VLOOKUP(A343,Main!_xlnm.Print_Area,14,FALSE)</f>
        <v>271542</v>
      </c>
      <c r="E343" s="1">
        <f>VLOOKUP(A343,'CAF BLS Adjustment'!B343:J948,5)</f>
        <v>231451</v>
      </c>
      <c r="F343" s="1">
        <f>VLOOKUP(A343,'CAF BLS Adjustment'!$B$3:$J$440,6)</f>
        <v>1061374</v>
      </c>
      <c r="G343" s="1">
        <f t="shared" si="21"/>
        <v>271542</v>
      </c>
      <c r="H343" s="1">
        <f t="shared" si="22"/>
        <v>231451</v>
      </c>
      <c r="I343" s="1">
        <f t="shared" si="23"/>
        <v>837981.88493721001</v>
      </c>
    </row>
    <row r="344" spans="1:9">
      <c r="A344" s="62">
        <v>431977</v>
      </c>
      <c r="B344" s="15" t="s">
        <v>371</v>
      </c>
      <c r="C344" s="1">
        <f>VLOOKUP(A344,Main!_xlnm.Print_Area,17,FALSE)+VLOOKUP(A344,Main!_xlnm.Print_Area,15,FALSE)</f>
        <v>1006012.0677134348</v>
      </c>
      <c r="D344" s="1">
        <f>VLOOKUP(A344,Main!_xlnm.Print_Area,14,FALSE)</f>
        <v>-141594</v>
      </c>
      <c r="E344" s="1">
        <f>VLOOKUP(A344,'CAF BLS Adjustment'!B344:J949,5)</f>
        <v>1077765</v>
      </c>
      <c r="F344" s="1">
        <f>VLOOKUP(A344,'CAF BLS Adjustment'!$B$3:$J$440,6)</f>
        <v>261020</v>
      </c>
      <c r="G344" s="1">
        <f t="shared" si="21"/>
        <v>-141594</v>
      </c>
      <c r="H344" s="1">
        <f t="shared" si="22"/>
        <v>1077765</v>
      </c>
      <c r="I344" s="1">
        <f t="shared" si="23"/>
        <v>69841.067713434808</v>
      </c>
    </row>
    <row r="345" spans="1:9">
      <c r="A345" s="62">
        <v>431980</v>
      </c>
      <c r="B345" s="15" t="s">
        <v>372</v>
      </c>
      <c r="C345" s="1">
        <f>VLOOKUP(A345,Main!_xlnm.Print_Area,17,FALSE)+VLOOKUP(A345,Main!_xlnm.Print_Area,15,FALSE)</f>
        <v>3483821.4258505786</v>
      </c>
      <c r="D345" s="1">
        <f>VLOOKUP(A345,Main!_xlnm.Print_Area,14,FALSE)</f>
        <v>-296418</v>
      </c>
      <c r="E345" s="1">
        <f>VLOOKUP(A345,'CAF BLS Adjustment'!B345:J951,5)</f>
        <v>2872646</v>
      </c>
      <c r="F345" s="1">
        <f>VLOOKUP(A345,'CAF BLS Adjustment'!$B$3:$J$440,6)</f>
        <v>1537341</v>
      </c>
      <c r="G345" s="1">
        <f t="shared" si="21"/>
        <v>-296418</v>
      </c>
      <c r="H345" s="1">
        <f t="shared" si="22"/>
        <v>2872646</v>
      </c>
      <c r="I345" s="1">
        <f t="shared" si="23"/>
        <v>907593.42585057858</v>
      </c>
    </row>
    <row r="346" spans="1:9">
      <c r="A346" s="62">
        <v>431994</v>
      </c>
      <c r="B346" s="15" t="s">
        <v>373</v>
      </c>
      <c r="C346" s="1">
        <f>VLOOKUP(A346,Main!_xlnm.Print_Area,17,FALSE)+VLOOKUP(A346,Main!_xlnm.Print_Area,15,FALSE)</f>
        <v>1801018.1173623241</v>
      </c>
      <c r="D346" s="1">
        <f>VLOOKUP(A346,Main!_xlnm.Print_Area,14,FALSE)</f>
        <v>-19770</v>
      </c>
      <c r="E346" s="1">
        <f>VLOOKUP(A346,'CAF BLS Adjustment'!B346:J952,5)</f>
        <v>740088</v>
      </c>
      <c r="F346" s="1">
        <f>VLOOKUP(A346,'CAF BLS Adjustment'!$B$3:$J$440,6)</f>
        <v>1384024</v>
      </c>
      <c r="G346" s="1">
        <f t="shared" si="21"/>
        <v>-19770</v>
      </c>
      <c r="H346" s="1">
        <f t="shared" si="22"/>
        <v>740088</v>
      </c>
      <c r="I346" s="1">
        <f t="shared" si="23"/>
        <v>1080700.1173623241</v>
      </c>
    </row>
    <row r="347" spans="1:9">
      <c r="A347" s="62">
        <v>432008</v>
      </c>
      <c r="B347" s="15" t="s">
        <v>374</v>
      </c>
      <c r="C347" s="1">
        <f>VLOOKUP(A347,Main!_xlnm.Print_Area,17,FALSE)+VLOOKUP(A347,Main!_xlnm.Print_Area,15,FALSE)</f>
        <v>524412.47434750083</v>
      </c>
      <c r="D347" s="1">
        <f>VLOOKUP(A347,Main!_xlnm.Print_Area,14,FALSE)</f>
        <v>18984</v>
      </c>
      <c r="E347" s="1">
        <f>VLOOKUP(A347,'CAF BLS Adjustment'!B347:J954,5)</f>
        <v>592790</v>
      </c>
      <c r="F347" s="1">
        <f>VLOOKUP(A347,'CAF BLS Adjustment'!$B$3:$J$440,6)</f>
        <v>0</v>
      </c>
      <c r="G347" s="1">
        <f t="shared" ref="G347:G383" si="24">MIN(D347,C347)</f>
        <v>18984</v>
      </c>
      <c r="H347" s="1">
        <f t="shared" ref="H347:H383" si="25">MAX(MIN(C347-G347,E347),0)</f>
        <v>505428.47434750083</v>
      </c>
      <c r="I347" s="1">
        <f t="shared" ref="I347:I383" si="26">MIN(MAX(C347-G347-H347,0),F347)</f>
        <v>0</v>
      </c>
    </row>
    <row r="348" spans="1:9">
      <c r="A348" s="62">
        <v>432016</v>
      </c>
      <c r="B348" s="15" t="s">
        <v>375</v>
      </c>
      <c r="C348" s="1">
        <f>VLOOKUP(A348,Main!_xlnm.Print_Area,17,FALSE)+VLOOKUP(A348,Main!_xlnm.Print_Area,15,FALSE)</f>
        <v>11283549.916785859</v>
      </c>
      <c r="D348" s="1">
        <f>VLOOKUP(A348,Main!_xlnm.Print_Area,14,FALSE)</f>
        <v>608220</v>
      </c>
      <c r="E348" s="1">
        <f>VLOOKUP(A348,'CAF BLS Adjustment'!B348:J956,5)</f>
        <v>3456119</v>
      </c>
      <c r="F348" s="1">
        <f>VLOOKUP(A348,'CAF BLS Adjustment'!$B$3:$J$440,6)</f>
        <v>9098930</v>
      </c>
      <c r="G348" s="1">
        <f t="shared" si="24"/>
        <v>608220</v>
      </c>
      <c r="H348" s="1">
        <f t="shared" si="25"/>
        <v>3456119</v>
      </c>
      <c r="I348" s="1">
        <f t="shared" si="26"/>
        <v>7219210.9167858586</v>
      </c>
    </row>
    <row r="349" spans="1:9">
      <c r="A349" s="62">
        <v>432017</v>
      </c>
      <c r="B349" s="15" t="s">
        <v>376</v>
      </c>
      <c r="C349" s="1">
        <f>VLOOKUP(A349,Main!_xlnm.Print_Area,17,FALSE)+VLOOKUP(A349,Main!_xlnm.Print_Area,15,FALSE)</f>
        <v>7277946.695819309</v>
      </c>
      <c r="D349" s="1">
        <f>VLOOKUP(A349,Main!_xlnm.Print_Area,14,FALSE)</f>
        <v>1283094</v>
      </c>
      <c r="E349" s="1">
        <f>VLOOKUP(A349,'CAF BLS Adjustment'!B349:J957,5)</f>
        <v>1413393</v>
      </c>
      <c r="F349" s="1">
        <f>VLOOKUP(A349,'CAF BLS Adjustment'!$B$3:$J$440,6)</f>
        <v>5793888</v>
      </c>
      <c r="G349" s="1">
        <f t="shared" si="24"/>
        <v>1283094</v>
      </c>
      <c r="H349" s="1">
        <f t="shared" si="25"/>
        <v>1413393</v>
      </c>
      <c r="I349" s="1">
        <f t="shared" si="26"/>
        <v>4581459.695819309</v>
      </c>
    </row>
    <row r="350" spans="1:9">
      <c r="A350" s="62">
        <v>432023</v>
      </c>
      <c r="B350" s="15" t="s">
        <v>377</v>
      </c>
      <c r="C350" s="1">
        <f>VLOOKUP(A350,Main!_xlnm.Print_Area,17,FALSE)+VLOOKUP(A350,Main!_xlnm.Print_Area,15,FALSE)</f>
        <v>429086.95395256672</v>
      </c>
      <c r="D350" s="1">
        <f>VLOOKUP(A350,Main!_xlnm.Print_Area,14,FALSE)</f>
        <v>-55146</v>
      </c>
      <c r="E350" s="1">
        <f>VLOOKUP(A350,'CAF BLS Adjustment'!B350:J958,5)</f>
        <v>400882</v>
      </c>
      <c r="F350" s="1">
        <f>VLOOKUP(A350,'CAF BLS Adjustment'!$B$3:$J$440,6)</f>
        <v>164019</v>
      </c>
      <c r="G350" s="1">
        <f t="shared" si="24"/>
        <v>-55146</v>
      </c>
      <c r="H350" s="1">
        <f t="shared" si="25"/>
        <v>400882</v>
      </c>
      <c r="I350" s="1">
        <f t="shared" si="26"/>
        <v>83350.953952566721</v>
      </c>
    </row>
    <row r="351" spans="1:9">
      <c r="A351" s="62">
        <v>432029</v>
      </c>
      <c r="B351" s="15" t="s">
        <v>378</v>
      </c>
      <c r="C351" s="1">
        <f>VLOOKUP(A351,Main!_xlnm.Print_Area,17,FALSE)+VLOOKUP(A351,Main!_xlnm.Print_Area,15,FALSE)</f>
        <v>116713.12365156855</v>
      </c>
      <c r="D351" s="1">
        <f>VLOOKUP(A351,Main!_xlnm.Print_Area,14,FALSE)</f>
        <v>-1535</v>
      </c>
      <c r="E351" s="1">
        <f>VLOOKUP(A351,'CAF BLS Adjustment'!B351:J959,5)</f>
        <v>137947</v>
      </c>
      <c r="F351" s="1">
        <f>VLOOKUP(A351,'CAF BLS Adjustment'!$B$3:$J$440,6)</f>
        <v>0</v>
      </c>
      <c r="G351" s="1">
        <f t="shared" si="24"/>
        <v>-1535</v>
      </c>
      <c r="H351" s="1">
        <f t="shared" si="25"/>
        <v>118248.12365156855</v>
      </c>
      <c r="I351" s="1">
        <f t="shared" si="26"/>
        <v>0</v>
      </c>
    </row>
    <row r="352" spans="1:9">
      <c r="A352" s="62">
        <v>432030</v>
      </c>
      <c r="B352" s="15" t="s">
        <v>350</v>
      </c>
      <c r="C352" s="1">
        <f>VLOOKUP(A352,Main!_xlnm.Print_Area,17,FALSE)+VLOOKUP(A352,Main!_xlnm.Print_Area,15,FALSE)</f>
        <v>913159.38483468455</v>
      </c>
      <c r="D352" s="1">
        <f>VLOOKUP(A352,Main!_xlnm.Print_Area,14,FALSE)</f>
        <v>18480</v>
      </c>
      <c r="E352" s="1">
        <f>VLOOKUP(A352,'CAF BLS Adjustment'!B352:J960,5)</f>
        <v>677325</v>
      </c>
      <c r="F352" s="1">
        <f>VLOOKUP(A352,'CAF BLS Adjustment'!$B$3:$J$440,6)</f>
        <v>369477</v>
      </c>
      <c r="G352" s="1">
        <f t="shared" si="24"/>
        <v>18480</v>
      </c>
      <c r="H352" s="1">
        <f t="shared" si="25"/>
        <v>677325</v>
      </c>
      <c r="I352" s="1">
        <f t="shared" si="26"/>
        <v>217354.38483468455</v>
      </c>
    </row>
    <row r="353" spans="1:9">
      <c r="A353" s="62">
        <v>432034</v>
      </c>
      <c r="B353" s="15" t="s">
        <v>379</v>
      </c>
      <c r="C353" s="1">
        <f>VLOOKUP(A353,Main!_xlnm.Print_Area,17,FALSE)+VLOOKUP(A353,Main!_xlnm.Print_Area,15,FALSE)</f>
        <v>145135.18739123768</v>
      </c>
      <c r="D353" s="1">
        <f>VLOOKUP(A353,Main!_xlnm.Print_Area,14,FALSE)</f>
        <v>-15024</v>
      </c>
      <c r="E353" s="1">
        <f>VLOOKUP(A353,'CAF BLS Adjustment'!B353:J961,5)</f>
        <v>186840</v>
      </c>
      <c r="F353" s="1">
        <f>VLOOKUP(A353,'CAF BLS Adjustment'!$B$3:$J$440,6)</f>
        <v>0</v>
      </c>
      <c r="G353" s="1">
        <f t="shared" si="24"/>
        <v>-15024</v>
      </c>
      <c r="H353" s="1">
        <f t="shared" si="25"/>
        <v>160159.18739123768</v>
      </c>
      <c r="I353" s="1">
        <f t="shared" si="26"/>
        <v>0</v>
      </c>
    </row>
    <row r="354" spans="1:9">
      <c r="A354" s="62">
        <v>442038</v>
      </c>
      <c r="B354" s="15" t="s">
        <v>381</v>
      </c>
      <c r="C354" s="1">
        <f>VLOOKUP(A354,Main!_xlnm.Print_Area,17,FALSE)+VLOOKUP(A354,Main!_xlnm.Print_Area,15,FALSE)</f>
        <v>1323031.9813273118</v>
      </c>
      <c r="D354" s="1">
        <f>VLOOKUP(A354,Main!_xlnm.Print_Area,14,FALSE)</f>
        <v>156318</v>
      </c>
      <c r="E354" s="1">
        <f>VLOOKUP(A354,'CAF BLS Adjustment'!B354:J964,5)</f>
        <v>284008</v>
      </c>
      <c r="F354" s="1">
        <f>VLOOKUP(A354,'CAF BLS Adjustment'!$B$3:$J$440,6)</f>
        <v>1103109</v>
      </c>
      <c r="G354" s="1">
        <f t="shared" si="24"/>
        <v>156318</v>
      </c>
      <c r="H354" s="1">
        <f t="shared" si="25"/>
        <v>284008</v>
      </c>
      <c r="I354" s="1">
        <f t="shared" si="26"/>
        <v>882705.98132731183</v>
      </c>
    </row>
    <row r="355" spans="1:9">
      <c r="A355" s="62">
        <v>442039</v>
      </c>
      <c r="B355" s="15" t="s">
        <v>382</v>
      </c>
      <c r="C355" s="1">
        <f>VLOOKUP(A355,Main!_xlnm.Print_Area,17,FALSE)+VLOOKUP(A355,Main!_xlnm.Print_Area,15,FALSE)</f>
        <v>3570552.9556018645</v>
      </c>
      <c r="D355" s="1">
        <f>VLOOKUP(A355,Main!_xlnm.Print_Area,14,FALSE)</f>
        <v>63204</v>
      </c>
      <c r="E355" s="1">
        <f>VLOOKUP(A355,'CAF BLS Adjustment'!B355:J965,5)</f>
        <v>3679580</v>
      </c>
      <c r="F355" s="1">
        <f>VLOOKUP(A355,'CAF BLS Adjustment'!$B$3:$J$440,6)</f>
        <v>422585</v>
      </c>
      <c r="G355" s="1">
        <f t="shared" si="24"/>
        <v>63204</v>
      </c>
      <c r="H355" s="1">
        <f t="shared" si="25"/>
        <v>3507348.9556018645</v>
      </c>
      <c r="I355" s="1">
        <f t="shared" si="26"/>
        <v>0</v>
      </c>
    </row>
    <row r="356" spans="1:9">
      <c r="A356" s="62">
        <v>442040</v>
      </c>
      <c r="B356" s="15" t="s">
        <v>383</v>
      </c>
      <c r="C356" s="1">
        <f>VLOOKUP(A356,Main!_xlnm.Print_Area,17,FALSE)+VLOOKUP(A356,Main!_xlnm.Print_Area,15,FALSE)</f>
        <v>6221354.6608635923</v>
      </c>
      <c r="D356" s="1">
        <f>VLOOKUP(A356,Main!_xlnm.Print_Area,14,FALSE)</f>
        <v>1116480</v>
      </c>
      <c r="E356" s="1">
        <f>VLOOKUP(A356,'CAF BLS Adjustment'!B356:J966,5)</f>
        <v>991566</v>
      </c>
      <c r="F356" s="1">
        <f>VLOOKUP(A356,'CAF BLS Adjustment'!$B$3:$J$440,6)</f>
        <v>5149720</v>
      </c>
      <c r="G356" s="1">
        <f t="shared" si="24"/>
        <v>1116480</v>
      </c>
      <c r="H356" s="1">
        <f t="shared" si="25"/>
        <v>991566</v>
      </c>
      <c r="I356" s="1">
        <f t="shared" si="26"/>
        <v>4113308.6608635923</v>
      </c>
    </row>
    <row r="357" spans="1:9">
      <c r="A357" s="62">
        <v>442061</v>
      </c>
      <c r="B357" s="15" t="s">
        <v>384</v>
      </c>
      <c r="C357" s="1">
        <f>VLOOKUP(A357,Main!_xlnm.Print_Area,17,FALSE)+VLOOKUP(A357,Main!_xlnm.Print_Area,15,FALSE)</f>
        <v>2063166.5143245622</v>
      </c>
      <c r="D357" s="1">
        <f>VLOOKUP(A357,Main!_xlnm.Print_Area,14,FALSE)</f>
        <v>-91206</v>
      </c>
      <c r="E357" s="1">
        <f>VLOOKUP(A357,'CAF BLS Adjustment'!B357:J969,5)</f>
        <v>628693</v>
      </c>
      <c r="F357" s="1">
        <f>VLOOKUP(A357,'CAF BLS Adjustment'!$B$3:$J$440,6)</f>
        <v>1884575</v>
      </c>
      <c r="G357" s="1">
        <f t="shared" si="24"/>
        <v>-91206</v>
      </c>
      <c r="H357" s="1">
        <f t="shared" si="25"/>
        <v>628693</v>
      </c>
      <c r="I357" s="1">
        <f t="shared" si="26"/>
        <v>1525679.5143245622</v>
      </c>
    </row>
    <row r="358" spans="1:9">
      <c r="A358" s="62">
        <v>442066</v>
      </c>
      <c r="B358" s="15" t="s">
        <v>385</v>
      </c>
      <c r="C358" s="1">
        <f>VLOOKUP(A358,Main!_xlnm.Print_Area,17,FALSE)+VLOOKUP(A358,Main!_xlnm.Print_Area,15,FALSE)</f>
        <v>483524.04982083605</v>
      </c>
      <c r="D358" s="1">
        <f>VLOOKUP(A358,Main!_xlnm.Print_Area,14,FALSE)</f>
        <v>48336</v>
      </c>
      <c r="E358" s="1">
        <f>VLOOKUP(A358,'CAF BLS Adjustment'!B358:J971,5)</f>
        <v>515738</v>
      </c>
      <c r="F358" s="1">
        <f>VLOOKUP(A358,'CAF BLS Adjustment'!$B$3:$J$440,6)</f>
        <v>0</v>
      </c>
      <c r="G358" s="1">
        <f t="shared" si="24"/>
        <v>48336</v>
      </c>
      <c r="H358" s="1">
        <f t="shared" si="25"/>
        <v>435188.04982083605</v>
      </c>
      <c r="I358" s="1">
        <f t="shared" si="26"/>
        <v>0</v>
      </c>
    </row>
    <row r="359" spans="1:9">
      <c r="A359" s="62">
        <v>442068</v>
      </c>
      <c r="B359" s="15" t="s">
        <v>386</v>
      </c>
      <c r="C359" s="1">
        <f>VLOOKUP(A359,Main!_xlnm.Print_Area,17,FALSE)+VLOOKUP(A359,Main!_xlnm.Print_Area,15,FALSE)</f>
        <v>8992934.0860196166</v>
      </c>
      <c r="D359" s="1">
        <f>VLOOKUP(A359,Main!_xlnm.Print_Area,14,FALSE)</f>
        <v>779658</v>
      </c>
      <c r="E359" s="1">
        <f>VLOOKUP(A359,'CAF BLS Adjustment'!B359:J972,5)</f>
        <v>9711403</v>
      </c>
      <c r="F359" s="1">
        <f>VLOOKUP(A359,'CAF BLS Adjustment'!$B$3:$J$440,6)</f>
        <v>0</v>
      </c>
      <c r="G359" s="1">
        <f t="shared" si="24"/>
        <v>779658</v>
      </c>
      <c r="H359" s="1">
        <f t="shared" si="25"/>
        <v>8213276.0860196166</v>
      </c>
      <c r="I359" s="1">
        <f t="shared" si="26"/>
        <v>0</v>
      </c>
    </row>
    <row r="360" spans="1:9">
      <c r="A360" s="62">
        <v>442069</v>
      </c>
      <c r="B360" s="15" t="s">
        <v>387</v>
      </c>
      <c r="C360" s="1">
        <f>VLOOKUP(A360,Main!_xlnm.Print_Area,17,FALSE)+VLOOKUP(A360,Main!_xlnm.Print_Area,15,FALSE)</f>
        <v>542994.84891540511</v>
      </c>
      <c r="D360" s="1">
        <f>VLOOKUP(A360,Main!_xlnm.Print_Area,14,FALSE)</f>
        <v>216468</v>
      </c>
      <c r="E360" s="1">
        <f>VLOOKUP(A360,'CAF BLS Adjustment'!B360:J973,5)</f>
        <v>402395</v>
      </c>
      <c r="F360" s="1">
        <f>VLOOKUP(A360,'CAF BLS Adjustment'!$B$3:$J$440,6)</f>
        <v>14589</v>
      </c>
      <c r="G360" s="1">
        <f t="shared" si="24"/>
        <v>216468</v>
      </c>
      <c r="H360" s="1">
        <f t="shared" si="25"/>
        <v>326526.84891540511</v>
      </c>
      <c r="I360" s="1">
        <f t="shared" si="26"/>
        <v>0</v>
      </c>
    </row>
    <row r="361" spans="1:9">
      <c r="A361" s="62">
        <v>442073</v>
      </c>
      <c r="B361" s="15" t="s">
        <v>388</v>
      </c>
      <c r="C361" s="1">
        <f>VLOOKUP(A361,Main!_xlnm.Print_Area,17,FALSE)+VLOOKUP(A361,Main!_xlnm.Print_Area,15,FALSE)</f>
        <v>44816.970639991865</v>
      </c>
      <c r="D361" s="1">
        <f>VLOOKUP(A361,Main!_xlnm.Print_Area,14,FALSE)</f>
        <v>4932</v>
      </c>
      <c r="E361" s="1">
        <f>VLOOKUP(A361,'CAF BLS Adjustment'!B361:J974,5)</f>
        <v>47351</v>
      </c>
      <c r="F361" s="1">
        <f>VLOOKUP(A361,'CAF BLS Adjustment'!$B$3:$J$440,6)</f>
        <v>0</v>
      </c>
      <c r="G361" s="1">
        <f t="shared" si="24"/>
        <v>4932</v>
      </c>
      <c r="H361" s="1">
        <f t="shared" si="25"/>
        <v>39884.970639991865</v>
      </c>
      <c r="I361" s="1">
        <f t="shared" si="26"/>
        <v>0</v>
      </c>
    </row>
    <row r="362" spans="1:9">
      <c r="A362" s="62">
        <v>442076</v>
      </c>
      <c r="B362" s="15" t="s">
        <v>389</v>
      </c>
      <c r="C362" s="1">
        <f>VLOOKUP(A362,Main!_xlnm.Print_Area,17,FALSE)+VLOOKUP(A362,Main!_xlnm.Print_Area,15,FALSE)</f>
        <v>1462817.2468286173</v>
      </c>
      <c r="D362" s="1">
        <f>VLOOKUP(A362,Main!_xlnm.Print_Area,14,FALSE)</f>
        <v>76092</v>
      </c>
      <c r="E362" s="1">
        <f>VLOOKUP(A362,'CAF BLS Adjustment'!B362:J975,5)</f>
        <v>634536</v>
      </c>
      <c r="F362" s="1">
        <f>VLOOKUP(A362,'CAF BLS Adjustment'!$B$3:$J$440,6)</f>
        <v>995879</v>
      </c>
      <c r="G362" s="1">
        <f t="shared" si="24"/>
        <v>76092</v>
      </c>
      <c r="H362" s="1">
        <f t="shared" si="25"/>
        <v>634536</v>
      </c>
      <c r="I362" s="1">
        <f t="shared" si="26"/>
        <v>752189.2468286173</v>
      </c>
    </row>
    <row r="363" spans="1:9">
      <c r="A363" s="62">
        <v>442083</v>
      </c>
      <c r="B363" s="15" t="s">
        <v>390</v>
      </c>
      <c r="C363" s="1">
        <f>VLOOKUP(A363,Main!_xlnm.Print_Area,17,FALSE)+VLOOKUP(A363,Main!_xlnm.Print_Area,15,FALSE)</f>
        <v>12027513.420758778</v>
      </c>
      <c r="D363" s="1">
        <f>VLOOKUP(A363,Main!_xlnm.Print_Area,14,FALSE)</f>
        <v>-140820</v>
      </c>
      <c r="E363" s="1">
        <f>VLOOKUP(A363,'CAF BLS Adjustment'!B363:J976,5)</f>
        <v>3913222</v>
      </c>
      <c r="F363" s="1">
        <f>VLOOKUP(A363,'CAF BLS Adjustment'!$B$3:$J$440,6)</f>
        <v>10282226</v>
      </c>
      <c r="G363" s="1">
        <f t="shared" si="24"/>
        <v>-140820</v>
      </c>
      <c r="H363" s="1">
        <f t="shared" si="25"/>
        <v>3913222</v>
      </c>
      <c r="I363" s="1">
        <f t="shared" si="26"/>
        <v>8255111.4207587782</v>
      </c>
    </row>
    <row r="364" spans="1:9">
      <c r="A364" s="62">
        <v>442090</v>
      </c>
      <c r="B364" s="15" t="s">
        <v>391</v>
      </c>
      <c r="C364" s="1">
        <f>VLOOKUP(A364,Main!_xlnm.Print_Area,17,FALSE)+VLOOKUP(A364,Main!_xlnm.Print_Area,15,FALSE)</f>
        <v>1997495.5444912403</v>
      </c>
      <c r="D364" s="1">
        <f>VLOOKUP(A364,Main!_xlnm.Print_Area,14,FALSE)</f>
        <v>127482</v>
      </c>
      <c r="E364" s="1">
        <f>VLOOKUP(A364,'CAF BLS Adjustment'!B364:J978,5)</f>
        <v>932858</v>
      </c>
      <c r="F364" s="1">
        <f>VLOOKUP(A364,'CAF BLS Adjustment'!$B$3:$J$440,6)</f>
        <v>1269917</v>
      </c>
      <c r="G364" s="1">
        <f t="shared" si="24"/>
        <v>127482</v>
      </c>
      <c r="H364" s="1">
        <f t="shared" si="25"/>
        <v>932858</v>
      </c>
      <c r="I364" s="1">
        <f t="shared" si="26"/>
        <v>937155.54449124029</v>
      </c>
    </row>
    <row r="365" spans="1:9">
      <c r="A365" s="62">
        <v>442091</v>
      </c>
      <c r="B365" s="15" t="s">
        <v>392</v>
      </c>
      <c r="C365" s="1">
        <f>VLOOKUP(A365,Main!_xlnm.Print_Area,17,FALSE)+VLOOKUP(A365,Main!_xlnm.Print_Area,15,FALSE)</f>
        <v>2848493.0629118802</v>
      </c>
      <c r="D365" s="1">
        <f>VLOOKUP(A365,Main!_xlnm.Print_Area,14,FALSE)</f>
        <v>247506</v>
      </c>
      <c r="E365" s="1">
        <f>VLOOKUP(A365,'CAF BLS Adjustment'!B365:J979,5)</f>
        <v>905524</v>
      </c>
      <c r="F365" s="1">
        <f>VLOOKUP(A365,'CAF BLS Adjustment'!$B$3:$J$440,6)</f>
        <v>1730807</v>
      </c>
      <c r="G365" s="1">
        <f t="shared" si="24"/>
        <v>247506</v>
      </c>
      <c r="H365" s="1">
        <f t="shared" si="25"/>
        <v>905524</v>
      </c>
      <c r="I365" s="1">
        <f t="shared" si="26"/>
        <v>1695463.0629118802</v>
      </c>
    </row>
    <row r="366" spans="1:9">
      <c r="A366" s="62">
        <v>442103</v>
      </c>
      <c r="B366" s="15" t="s">
        <v>393</v>
      </c>
      <c r="C366" s="1">
        <f>VLOOKUP(A366,Main!_xlnm.Print_Area,17,FALSE)+VLOOKUP(A366,Main!_xlnm.Print_Area,15,FALSE)</f>
        <v>418796.63216415927</v>
      </c>
      <c r="D366" s="1">
        <f>VLOOKUP(A366,Main!_xlnm.Print_Area,14,FALSE)</f>
        <v>-8856</v>
      </c>
      <c r="E366" s="1">
        <f>VLOOKUP(A366,'CAF BLS Adjustment'!B366:J980,5)</f>
        <v>498895</v>
      </c>
      <c r="F366" s="1">
        <f>VLOOKUP(A366,'CAF BLS Adjustment'!$B$3:$J$440,6)</f>
        <v>0</v>
      </c>
      <c r="G366" s="1">
        <f t="shared" si="24"/>
        <v>-8856</v>
      </c>
      <c r="H366" s="1">
        <f t="shared" si="25"/>
        <v>427652.63216415927</v>
      </c>
      <c r="I366" s="1">
        <f t="shared" si="26"/>
        <v>0</v>
      </c>
    </row>
    <row r="367" spans="1:9">
      <c r="A367" s="62">
        <v>442104</v>
      </c>
      <c r="B367" s="15" t="s">
        <v>394</v>
      </c>
      <c r="C367" s="1">
        <f>VLOOKUP(A367,Main!_xlnm.Print_Area,17,FALSE)+VLOOKUP(A367,Main!_xlnm.Print_Area,15,FALSE)</f>
        <v>425696.4811244114</v>
      </c>
      <c r="D367" s="1">
        <f>VLOOKUP(A367,Main!_xlnm.Print_Area,14,FALSE)</f>
        <v>-96663</v>
      </c>
      <c r="E367" s="1">
        <f>VLOOKUP(A367,'CAF BLS Adjustment'!B367:J981,5)</f>
        <v>609379</v>
      </c>
      <c r="F367" s="1">
        <f>VLOOKUP(A367,'CAF BLS Adjustment'!$B$3:$J$440,6)</f>
        <v>0</v>
      </c>
      <c r="G367" s="1">
        <f t="shared" si="24"/>
        <v>-96663</v>
      </c>
      <c r="H367" s="1">
        <f t="shared" si="25"/>
        <v>522359.4811244114</v>
      </c>
      <c r="I367" s="1">
        <f t="shared" si="26"/>
        <v>0</v>
      </c>
    </row>
    <row r="368" spans="1:9">
      <c r="A368" s="62">
        <v>442105</v>
      </c>
      <c r="B368" s="15" t="s">
        <v>395</v>
      </c>
      <c r="C368" s="1">
        <f>VLOOKUP(A368,Main!_xlnm.Print_Area,17,FALSE)+VLOOKUP(A368,Main!_xlnm.Print_Area,15,FALSE)</f>
        <v>988129.64252102037</v>
      </c>
      <c r="D368" s="1">
        <f>VLOOKUP(A368,Main!_xlnm.Print_Area,14,FALSE)</f>
        <v>-45300</v>
      </c>
      <c r="E368" s="1">
        <f>VLOOKUP(A368,'CAF BLS Adjustment'!B368:J982,5)</f>
        <v>588969</v>
      </c>
      <c r="F368" s="1">
        <f>VLOOKUP(A368,'CAF BLS Adjustment'!$B$3:$J$440,6)</f>
        <v>616619</v>
      </c>
      <c r="G368" s="1">
        <f t="shared" si="24"/>
        <v>-45300</v>
      </c>
      <c r="H368" s="1">
        <f t="shared" si="25"/>
        <v>588969</v>
      </c>
      <c r="I368" s="1">
        <f t="shared" si="26"/>
        <v>444460.64252102037</v>
      </c>
    </row>
    <row r="369" spans="1:9">
      <c r="A369" s="62">
        <v>442107</v>
      </c>
      <c r="B369" s="15" t="s">
        <v>396</v>
      </c>
      <c r="C369" s="1">
        <f>VLOOKUP(A369,Main!_xlnm.Print_Area,17,FALSE)+VLOOKUP(A369,Main!_xlnm.Print_Area,15,FALSE)</f>
        <v>1369469.0593542093</v>
      </c>
      <c r="D369" s="1">
        <f>VLOOKUP(A369,Main!_xlnm.Print_Area,14,FALSE)</f>
        <v>66966</v>
      </c>
      <c r="E369" s="1">
        <f>VLOOKUP(A369,'CAF BLS Adjustment'!B369:J983,5)</f>
        <v>727795</v>
      </c>
      <c r="F369" s="1">
        <f>VLOOKUP(A369,'CAF BLS Adjustment'!$B$3:$J$440,6)</f>
        <v>802847</v>
      </c>
      <c r="G369" s="1">
        <f t="shared" si="24"/>
        <v>66966</v>
      </c>
      <c r="H369" s="1">
        <f t="shared" si="25"/>
        <v>727795</v>
      </c>
      <c r="I369" s="1">
        <f t="shared" si="26"/>
        <v>574708.05935420934</v>
      </c>
    </row>
    <row r="370" spans="1:9">
      <c r="A370" s="62">
        <v>442116</v>
      </c>
      <c r="B370" s="15" t="s">
        <v>397</v>
      </c>
      <c r="C370" s="1">
        <f>VLOOKUP(A370,Main!_xlnm.Print_Area,17,FALSE)+VLOOKUP(A370,Main!_xlnm.Print_Area,15,FALSE)</f>
        <v>2136308.745560403</v>
      </c>
      <c r="D370" s="1">
        <f>VLOOKUP(A370,Main!_xlnm.Print_Area,14,FALSE)</f>
        <v>143394</v>
      </c>
      <c r="E370" s="1">
        <f>VLOOKUP(A370,'CAF BLS Adjustment'!B370:J984,5)</f>
        <v>814213</v>
      </c>
      <c r="F370" s="1">
        <f>VLOOKUP(A370,'CAF BLS Adjustment'!$B$3:$J$440,6)</f>
        <v>1534588</v>
      </c>
      <c r="G370" s="1">
        <f t="shared" si="24"/>
        <v>143394</v>
      </c>
      <c r="H370" s="1">
        <f t="shared" si="25"/>
        <v>814213</v>
      </c>
      <c r="I370" s="1">
        <f t="shared" si="26"/>
        <v>1178701.745560403</v>
      </c>
    </row>
    <row r="371" spans="1:9">
      <c r="A371" s="62">
        <v>442130</v>
      </c>
      <c r="B371" s="15" t="s">
        <v>398</v>
      </c>
      <c r="C371" s="1">
        <f>VLOOKUP(A371,Main!_xlnm.Print_Area,17,FALSE)+VLOOKUP(A371,Main!_xlnm.Print_Area,15,FALSE)</f>
        <v>6923476.6287607998</v>
      </c>
      <c r="D371" s="1">
        <f>VLOOKUP(A371,Main!_xlnm.Print_Area,14,FALSE)</f>
        <v>1235004</v>
      </c>
      <c r="E371" s="1">
        <f>VLOOKUP(A371,'CAF BLS Adjustment'!B371:J985,5)</f>
        <v>1843289</v>
      </c>
      <c r="F371" s="1">
        <f>VLOOKUP(A371,'CAF BLS Adjustment'!$B$3:$J$440,6)</f>
        <v>4998561</v>
      </c>
      <c r="G371" s="1">
        <f t="shared" si="24"/>
        <v>1235004</v>
      </c>
      <c r="H371" s="1">
        <f t="shared" si="25"/>
        <v>1843289</v>
      </c>
      <c r="I371" s="1">
        <f t="shared" si="26"/>
        <v>3845183.6287607998</v>
      </c>
    </row>
    <row r="372" spans="1:9">
      <c r="A372" s="62">
        <v>442135</v>
      </c>
      <c r="B372" s="15" t="s">
        <v>399</v>
      </c>
      <c r="C372" s="1">
        <f>VLOOKUP(A372,Main!_xlnm.Print_Area,17,FALSE)+VLOOKUP(A372,Main!_xlnm.Print_Area,15,FALSE)</f>
        <v>4460257.6429124689</v>
      </c>
      <c r="D372" s="1">
        <f>VLOOKUP(A372,Main!_xlnm.Print_Area,14,FALSE)</f>
        <v>921384</v>
      </c>
      <c r="E372" s="1">
        <f>VLOOKUP(A372,'CAF BLS Adjustment'!B372:J986,5)</f>
        <v>1658817</v>
      </c>
      <c r="F372" s="1">
        <f>VLOOKUP(A372,'CAF BLS Adjustment'!$B$3:$J$440,6)</f>
        <v>2623088</v>
      </c>
      <c r="G372" s="1">
        <f t="shared" si="24"/>
        <v>921384</v>
      </c>
      <c r="H372" s="1">
        <f t="shared" si="25"/>
        <v>1658817</v>
      </c>
      <c r="I372" s="1">
        <f t="shared" si="26"/>
        <v>1880056.6429124689</v>
      </c>
    </row>
    <row r="373" spans="1:9">
      <c r="A373" s="62">
        <v>442150</v>
      </c>
      <c r="B373" s="15" t="s">
        <v>400</v>
      </c>
      <c r="C373" s="1">
        <f>VLOOKUP(A373,Main!_xlnm.Print_Area,17,FALSE)+VLOOKUP(A373,Main!_xlnm.Print_Area,15,FALSE)</f>
        <v>499965.99679873872</v>
      </c>
      <c r="D373" s="1">
        <f>VLOOKUP(A373,Main!_xlnm.Print_Area,14,FALSE)</f>
        <v>186732</v>
      </c>
      <c r="E373" s="1">
        <f>VLOOKUP(A373,'CAF BLS Adjustment'!B373:J989,5)</f>
        <v>289163</v>
      </c>
      <c r="F373" s="1">
        <f>VLOOKUP(A373,'CAF BLS Adjustment'!$B$3:$J$440,6)</f>
        <v>107360</v>
      </c>
      <c r="G373" s="1">
        <f t="shared" si="24"/>
        <v>186732</v>
      </c>
      <c r="H373" s="1">
        <f t="shared" si="25"/>
        <v>289163</v>
      </c>
      <c r="I373" s="1">
        <f t="shared" si="26"/>
        <v>24070.996798738721</v>
      </c>
    </row>
    <row r="374" spans="1:9">
      <c r="A374" s="62">
        <v>442159</v>
      </c>
      <c r="B374" s="15" t="s">
        <v>401</v>
      </c>
      <c r="C374" s="1">
        <f>VLOOKUP(A374,Main!_xlnm.Print_Area,17,FALSE)+VLOOKUP(A374,Main!_xlnm.Print_Area,15,FALSE)</f>
        <v>4948519.8498341478</v>
      </c>
      <c r="D374" s="1">
        <f>VLOOKUP(A374,Main!_xlnm.Print_Area,14,FALSE)</f>
        <v>-937314</v>
      </c>
      <c r="E374" s="1">
        <f>VLOOKUP(A374,'CAF BLS Adjustment'!B374:J990,5)</f>
        <v>3687547</v>
      </c>
      <c r="F374" s="1">
        <f>VLOOKUP(A374,'CAF BLS Adjustment'!$B$3:$J$440,6)</f>
        <v>3178804</v>
      </c>
      <c r="G374" s="1">
        <f t="shared" si="24"/>
        <v>-937314</v>
      </c>
      <c r="H374" s="1">
        <f t="shared" si="25"/>
        <v>3687547</v>
      </c>
      <c r="I374" s="1">
        <f t="shared" si="26"/>
        <v>2198286.8498341478</v>
      </c>
    </row>
    <row r="375" spans="1:9">
      <c r="A375" s="62">
        <v>452169</v>
      </c>
      <c r="B375" s="15" t="s">
        <v>403</v>
      </c>
      <c r="C375" s="1">
        <f>VLOOKUP(A375,Main!_xlnm.Print_Area,17,FALSE)+VLOOKUP(A375,Main!_xlnm.Print_Area,15,FALSE)</f>
        <v>1206841.212914343</v>
      </c>
      <c r="D375" s="1">
        <f>VLOOKUP(A375,Main!_xlnm.Print_Area,14,FALSE)</f>
        <v>-104598</v>
      </c>
      <c r="E375" s="1">
        <f>VLOOKUP(A375,'CAF BLS Adjustment'!B375:J992,5)</f>
        <v>1266897</v>
      </c>
      <c r="F375" s="1">
        <f>VLOOKUP(A375,'CAF BLS Adjustment'!$B$3:$J$440,6)</f>
        <v>263014</v>
      </c>
      <c r="G375" s="1">
        <f t="shared" si="24"/>
        <v>-104598</v>
      </c>
      <c r="H375" s="1">
        <f t="shared" si="25"/>
        <v>1266897</v>
      </c>
      <c r="I375" s="1">
        <f t="shared" si="26"/>
        <v>44542.212914342992</v>
      </c>
    </row>
    <row r="376" spans="1:9">
      <c r="A376" s="62">
        <v>452179</v>
      </c>
      <c r="B376" s="15" t="s">
        <v>404</v>
      </c>
      <c r="C376" s="1">
        <f>VLOOKUP(A376,Main!_xlnm.Print_Area,17,FALSE)+VLOOKUP(A376,Main!_xlnm.Print_Area,15,FALSE)</f>
        <v>4659422.1560430694</v>
      </c>
      <c r="D376" s="1">
        <f>VLOOKUP(A376,Main!_xlnm.Print_Area,14,FALSE)</f>
        <v>-739638</v>
      </c>
      <c r="E376" s="1">
        <f>VLOOKUP(A376,'CAF BLS Adjustment'!B376:J995,5)</f>
        <v>1510491</v>
      </c>
      <c r="F376" s="1">
        <f>VLOOKUP(A376,'CAF BLS Adjustment'!$B$3:$J$440,6)</f>
        <v>4787995</v>
      </c>
      <c r="G376" s="1">
        <f t="shared" si="24"/>
        <v>-739638</v>
      </c>
      <c r="H376" s="1">
        <f t="shared" si="25"/>
        <v>1510491</v>
      </c>
      <c r="I376" s="1">
        <f t="shared" si="26"/>
        <v>3888569.1560430694</v>
      </c>
    </row>
    <row r="377" spans="1:9">
      <c r="A377" s="62">
        <v>452200</v>
      </c>
      <c r="B377" s="15" t="s">
        <v>405</v>
      </c>
      <c r="C377" s="1">
        <f>VLOOKUP(A377,Main!_xlnm.Print_Area,17,FALSE)+VLOOKUP(A377,Main!_xlnm.Print_Area,15,FALSE)</f>
        <v>1691995.5805010595</v>
      </c>
      <c r="D377" s="1">
        <f>VLOOKUP(A377,Main!_xlnm.Print_Area,14,FALSE)</f>
        <v>367188</v>
      </c>
      <c r="E377" s="1">
        <f>VLOOKUP(A377,'CAF BLS Adjustment'!B377:J996,5)</f>
        <v>775747</v>
      </c>
      <c r="F377" s="1">
        <f>VLOOKUP(A377,'CAF BLS Adjustment'!$B$3:$J$440,6)</f>
        <v>830929</v>
      </c>
      <c r="G377" s="1">
        <f t="shared" si="24"/>
        <v>367188</v>
      </c>
      <c r="H377" s="1">
        <f t="shared" si="25"/>
        <v>775747</v>
      </c>
      <c r="I377" s="1">
        <f t="shared" si="26"/>
        <v>549060.58050105954</v>
      </c>
    </row>
    <row r="378" spans="1:9">
      <c r="A378" s="62">
        <v>452226</v>
      </c>
      <c r="B378" s="15" t="s">
        <v>406</v>
      </c>
      <c r="C378" s="1">
        <f>VLOOKUP(A378,Main!_xlnm.Print_Area,17,FALSE)+VLOOKUP(A378,Main!_xlnm.Print_Area,15,FALSE)</f>
        <v>2159950.3126137652</v>
      </c>
      <c r="D378" s="1">
        <f>VLOOKUP(A378,Main!_xlnm.Print_Area,14,FALSE)</f>
        <v>258234</v>
      </c>
      <c r="E378" s="1">
        <f>VLOOKUP(A378,'CAF BLS Adjustment'!B378:J997,5)</f>
        <v>604414</v>
      </c>
      <c r="F378" s="1">
        <f>VLOOKUP(A378,'CAF BLS Adjustment'!$B$3:$J$440,6)</f>
        <v>1657127</v>
      </c>
      <c r="G378" s="1">
        <f t="shared" si="24"/>
        <v>258234</v>
      </c>
      <c r="H378" s="1">
        <f t="shared" si="25"/>
        <v>604414</v>
      </c>
      <c r="I378" s="1">
        <f t="shared" si="26"/>
        <v>1297302.3126137652</v>
      </c>
    </row>
    <row r="379" spans="1:9">
      <c r="A379" s="62">
        <v>462182</v>
      </c>
      <c r="B379" s="15" t="s">
        <v>408</v>
      </c>
      <c r="C379" s="1">
        <f>VLOOKUP(A379,Main!_xlnm.Print_Area,17,FALSE)+VLOOKUP(A379,Main!_xlnm.Print_Area,15,FALSE)</f>
        <v>1012454.8236584846</v>
      </c>
      <c r="D379" s="1">
        <f>VLOOKUP(A379,Main!_xlnm.Print_Area,14,FALSE)</f>
        <v>97182</v>
      </c>
      <c r="E379" s="1">
        <f>VLOOKUP(A379,'CAF BLS Adjustment'!B379:J1001,5)</f>
        <v>402046</v>
      </c>
      <c r="F379" s="1">
        <f>VLOOKUP(A379,'CAF BLS Adjustment'!$B$3:$J$440,6)</f>
        <v>681891</v>
      </c>
      <c r="G379" s="1">
        <f t="shared" si="24"/>
        <v>97182</v>
      </c>
      <c r="H379" s="1">
        <f t="shared" si="25"/>
        <v>402046</v>
      </c>
      <c r="I379" s="1">
        <f t="shared" si="26"/>
        <v>513226.82365848462</v>
      </c>
    </row>
    <row r="380" spans="1:9">
      <c r="A380" s="62">
        <v>462194</v>
      </c>
      <c r="B380" s="15" t="s">
        <v>409</v>
      </c>
      <c r="C380" s="1">
        <f>VLOOKUP(A380,Main!_xlnm.Print_Area,17,FALSE)+VLOOKUP(A380,Main!_xlnm.Print_Area,15,FALSE)</f>
        <v>466758.93856522784</v>
      </c>
      <c r="D380" s="1">
        <f>VLOOKUP(A380,Main!_xlnm.Print_Area,14,FALSE)</f>
        <v>25074</v>
      </c>
      <c r="E380" s="1">
        <f>VLOOKUP(A380,'CAF BLS Adjustment'!B380:J1004,5)</f>
        <v>519442</v>
      </c>
      <c r="F380" s="1">
        <f>VLOOKUP(A380,'CAF BLS Adjustment'!$B$3:$J$440,6)</f>
        <v>0</v>
      </c>
      <c r="G380" s="1">
        <f t="shared" si="24"/>
        <v>25074</v>
      </c>
      <c r="H380" s="1">
        <f t="shared" si="25"/>
        <v>441684.93856522784</v>
      </c>
      <c r="I380" s="1">
        <f t="shared" si="26"/>
        <v>0</v>
      </c>
    </row>
    <row r="381" spans="1:9">
      <c r="A381" s="62">
        <v>472213</v>
      </c>
      <c r="B381" s="15" t="s">
        <v>411</v>
      </c>
      <c r="C381" s="1">
        <f>VLOOKUP(A381,Main!_xlnm.Print_Area,17,FALSE)+VLOOKUP(A381,Main!_xlnm.Print_Area,15,FALSE)</f>
        <v>4447091.9130947534</v>
      </c>
      <c r="D381" s="1">
        <f>VLOOKUP(A381,Main!_xlnm.Print_Area,14,FALSE)</f>
        <v>79950</v>
      </c>
      <c r="E381" s="1">
        <f>VLOOKUP(A381,'CAF BLS Adjustment'!B381:J1014,5)</f>
        <v>1111582</v>
      </c>
      <c r="F381" s="1">
        <f>VLOOKUP(A381,'CAF BLS Adjustment'!$B$3:$J$440,6)</f>
        <v>3996398</v>
      </c>
      <c r="G381" s="1">
        <f t="shared" si="24"/>
        <v>79950</v>
      </c>
      <c r="H381" s="1">
        <f t="shared" si="25"/>
        <v>1111582</v>
      </c>
      <c r="I381" s="1">
        <f t="shared" si="26"/>
        <v>3255559.9130947534</v>
      </c>
    </row>
    <row r="382" spans="1:9">
      <c r="A382" s="62">
        <v>472218</v>
      </c>
      <c r="B382" s="15" t="s">
        <v>412</v>
      </c>
      <c r="C382" s="1">
        <f>VLOOKUP(A382,Main!_xlnm.Print_Area,17,FALSE)+VLOOKUP(A382,Main!_xlnm.Print_Area,15,FALSE)</f>
        <v>1635127.2396216467</v>
      </c>
      <c r="D382" s="1">
        <f>VLOOKUP(A382,Main!_xlnm.Print_Area,14,FALSE)</f>
        <v>81618</v>
      </c>
      <c r="E382" s="1">
        <f>VLOOKUP(A382,'CAF BLS Adjustment'!B382:J1015,5)</f>
        <v>808348</v>
      </c>
      <c r="F382" s="1">
        <f>VLOOKUP(A382,'CAF BLS Adjustment'!$B$3:$J$440,6)</f>
        <v>1017556</v>
      </c>
      <c r="G382" s="1">
        <f t="shared" si="24"/>
        <v>81618</v>
      </c>
      <c r="H382" s="1">
        <f t="shared" si="25"/>
        <v>808348</v>
      </c>
      <c r="I382" s="1">
        <f t="shared" si="26"/>
        <v>745161.2396216467</v>
      </c>
    </row>
    <row r="383" spans="1:9">
      <c r="A383" s="62">
        <v>472220</v>
      </c>
      <c r="B383" s="15" t="s">
        <v>413</v>
      </c>
      <c r="C383" s="1">
        <f>VLOOKUP(A383,Main!_xlnm.Print_Area,17,FALSE)+VLOOKUP(A383,Main!_xlnm.Print_Area,15,FALSE)</f>
        <v>2460916.5475196373</v>
      </c>
      <c r="D383" s="1">
        <f>VLOOKUP(A383,Main!_xlnm.Print_Area,14,FALSE)</f>
        <v>65778</v>
      </c>
      <c r="E383" s="1">
        <f>VLOOKUP(A383,'CAF BLS Adjustment'!B383:J1016,5)</f>
        <v>389976</v>
      </c>
      <c r="F383" s="1">
        <f>VLOOKUP(A383,'CAF BLS Adjustment'!$B$3:$J$440,6)</f>
        <v>2415125</v>
      </c>
      <c r="G383" s="1">
        <f t="shared" si="24"/>
        <v>65778</v>
      </c>
      <c r="H383" s="1">
        <f t="shared" si="25"/>
        <v>389976</v>
      </c>
      <c r="I383" s="1">
        <f t="shared" si="26"/>
        <v>2005162.5475196373</v>
      </c>
    </row>
    <row r="384" spans="1:9">
      <c r="A384" s="62">
        <v>472221</v>
      </c>
      <c r="B384" s="15" t="s">
        <v>149</v>
      </c>
      <c r="C384" s="1">
        <f>VLOOKUP(A384,Main!_xlnm.Print_Area,17,FALSE)+VLOOKUP(A384,Main!_xlnm.Print_Area,15,FALSE)</f>
        <v>3062876.4477210012</v>
      </c>
      <c r="D384" s="1">
        <f>VLOOKUP(A384,Main!_xlnm.Print_Area,14,FALSE)</f>
        <v>299346</v>
      </c>
      <c r="E384" s="1">
        <f>VLOOKUP(A384,'CAF BLS Adjustment'!B384:J1017,5)</f>
        <v>442426</v>
      </c>
      <c r="F384" s="1">
        <f>VLOOKUP(A384,'CAF BLS Adjustment'!$B$3:$J$440,6)</f>
        <v>2831347</v>
      </c>
      <c r="G384" s="1">
        <f t="shared" ref="G384:G428" si="27">MIN(D384,C384)</f>
        <v>299346</v>
      </c>
      <c r="H384" s="1">
        <f t="shared" ref="H384:H428" si="28">MAX(MIN(C384-G384,E384),0)</f>
        <v>442426</v>
      </c>
      <c r="I384" s="1">
        <f t="shared" ref="I384:I428" si="29">MIN(MAX(C384-G384-H384,0),F384)</f>
        <v>2321104.4477210012</v>
      </c>
    </row>
    <row r="385" spans="1:9">
      <c r="A385" s="62">
        <v>472226</v>
      </c>
      <c r="B385" s="15" t="s">
        <v>414</v>
      </c>
      <c r="C385" s="1">
        <f>VLOOKUP(A385,Main!_xlnm.Print_Area,17,FALSE)+VLOOKUP(A385,Main!_xlnm.Print_Area,15,FALSE)</f>
        <v>1691906.4317347959</v>
      </c>
      <c r="D385" s="1">
        <f>VLOOKUP(A385,Main!_xlnm.Print_Area,14,FALSE)</f>
        <v>198396</v>
      </c>
      <c r="E385" s="1">
        <f>VLOOKUP(A385,'CAF BLS Adjustment'!B385:J1018,5)</f>
        <v>719958</v>
      </c>
      <c r="F385" s="1">
        <f>VLOOKUP(A385,'CAF BLS Adjustment'!$B$3:$J$440,6)</f>
        <v>1055406</v>
      </c>
      <c r="G385" s="1">
        <f t="shared" si="27"/>
        <v>198396</v>
      </c>
      <c r="H385" s="1">
        <f t="shared" si="28"/>
        <v>719958</v>
      </c>
      <c r="I385" s="1">
        <f t="shared" si="29"/>
        <v>773552.43173479591</v>
      </c>
    </row>
    <row r="386" spans="1:9">
      <c r="A386" s="62">
        <v>472232</v>
      </c>
      <c r="B386" s="15" t="s">
        <v>415</v>
      </c>
      <c r="C386" s="1">
        <f>VLOOKUP(A386,Main!_xlnm.Print_Area,17,FALSE)+VLOOKUP(A386,Main!_xlnm.Print_Area,15,FALSE)</f>
        <v>1343684.4467214092</v>
      </c>
      <c r="D386" s="1">
        <f>VLOOKUP(A386,Main!_xlnm.Print_Area,14,FALSE)</f>
        <v>-89820</v>
      </c>
      <c r="E386" s="1">
        <f>VLOOKUP(A386,'CAF BLS Adjustment'!B386:J1019,5)</f>
        <v>284853</v>
      </c>
      <c r="F386" s="1">
        <f>VLOOKUP(A386,'CAF BLS Adjustment'!$B$3:$J$440,6)</f>
        <v>1387458</v>
      </c>
      <c r="G386" s="1">
        <f t="shared" si="27"/>
        <v>-89820</v>
      </c>
      <c r="H386" s="1">
        <f t="shared" si="28"/>
        <v>284853</v>
      </c>
      <c r="I386" s="1">
        <f t="shared" si="29"/>
        <v>1148651.4467214092</v>
      </c>
    </row>
    <row r="387" spans="1:9">
      <c r="A387" s="62">
        <v>482242</v>
      </c>
      <c r="B387" s="15" t="s">
        <v>417</v>
      </c>
      <c r="C387" s="1">
        <f>VLOOKUP(A387,Main!_xlnm.Print_Area,17,FALSE)+VLOOKUP(A387,Main!_xlnm.Print_Area,15,FALSE)</f>
        <v>3627038.7666071928</v>
      </c>
      <c r="D387" s="1">
        <f>VLOOKUP(A387,Main!_xlnm.Print_Area,14,FALSE)</f>
        <v>-61356</v>
      </c>
      <c r="E387" s="1">
        <f>VLOOKUP(A387,'CAF BLS Adjustment'!B387:J1021,5)</f>
        <v>1181518</v>
      </c>
      <c r="F387" s="1">
        <f>VLOOKUP(A387,'CAF BLS Adjustment'!$B$3:$J$440,6)</f>
        <v>3121324</v>
      </c>
      <c r="G387" s="1">
        <f t="shared" si="27"/>
        <v>-61356</v>
      </c>
      <c r="H387" s="1">
        <f t="shared" si="28"/>
        <v>1181518</v>
      </c>
      <c r="I387" s="1">
        <f t="shared" si="29"/>
        <v>2506876.7666071928</v>
      </c>
    </row>
    <row r="388" spans="1:9">
      <c r="A388" s="62">
        <v>482255</v>
      </c>
      <c r="B388" s="15" t="s">
        <v>418</v>
      </c>
      <c r="C388" s="1">
        <f>VLOOKUP(A388,Main!_xlnm.Print_Area,17,FALSE)+VLOOKUP(A388,Main!_xlnm.Print_Area,15,FALSE)</f>
        <v>1822260.7864050246</v>
      </c>
      <c r="D388" s="1">
        <f>VLOOKUP(A388,Main!_xlnm.Print_Area,14,FALSE)</f>
        <v>2125830</v>
      </c>
      <c r="E388" s="1">
        <f>VLOOKUP(A388,'CAF BLS Adjustment'!B388:J1025,5)</f>
        <v>0</v>
      </c>
      <c r="F388" s="1">
        <f>VLOOKUP(A388,'CAF BLS Adjustment'!$B$3:$J$440,6)</f>
        <v>0</v>
      </c>
      <c r="G388" s="1">
        <f t="shared" si="27"/>
        <v>1822260.7864050246</v>
      </c>
      <c r="H388" s="1">
        <f t="shared" si="28"/>
        <v>0</v>
      </c>
      <c r="I388" s="1">
        <f t="shared" si="29"/>
        <v>0</v>
      </c>
    </row>
    <row r="389" spans="1:9">
      <c r="A389" s="62">
        <v>482257</v>
      </c>
      <c r="B389" s="15" t="s">
        <v>419</v>
      </c>
      <c r="C389" s="1">
        <f>VLOOKUP(A389,Main!_xlnm.Print_Area,17,FALSE)+VLOOKUP(A389,Main!_xlnm.Print_Area,15,FALSE)</f>
        <v>10601973.310713707</v>
      </c>
      <c r="D389" s="1">
        <f>VLOOKUP(A389,Main!_xlnm.Print_Area,14,FALSE)</f>
        <v>48312</v>
      </c>
      <c r="E389" s="1">
        <f>VLOOKUP(A389,'CAF BLS Adjustment'!B389:J1026,5)</f>
        <v>4856656</v>
      </c>
      <c r="F389" s="1">
        <f>VLOOKUP(A389,'CAF BLS Adjustment'!$B$3:$J$440,6)</f>
        <v>7463181</v>
      </c>
      <c r="G389" s="1">
        <f t="shared" si="27"/>
        <v>48312</v>
      </c>
      <c r="H389" s="1">
        <f t="shared" si="28"/>
        <v>4856656</v>
      </c>
      <c r="I389" s="1">
        <f t="shared" si="29"/>
        <v>5697005.3107137065</v>
      </c>
    </row>
    <row r="390" spans="1:9">
      <c r="A390" s="62">
        <v>483310</v>
      </c>
      <c r="B390" s="15" t="s">
        <v>420</v>
      </c>
      <c r="C390" s="1">
        <f>VLOOKUP(A390,Main!_xlnm.Print_Area,17,FALSE)+VLOOKUP(A390,Main!_xlnm.Print_Area,15,FALSE)</f>
        <v>7080927.9223767808</v>
      </c>
      <c r="D390" s="1">
        <f>VLOOKUP(A390,Main!_xlnm.Print_Area,14,FALSE)</f>
        <v>186492</v>
      </c>
      <c r="E390" s="1">
        <f>VLOOKUP(A390,'CAF BLS Adjustment'!B390:J1027,5)</f>
        <v>2502510</v>
      </c>
      <c r="F390" s="1">
        <f>VLOOKUP(A390,'CAF BLS Adjustment'!$B$3:$J$440,6)</f>
        <v>5571533</v>
      </c>
      <c r="G390" s="1">
        <f t="shared" si="27"/>
        <v>186492</v>
      </c>
      <c r="H390" s="1">
        <f t="shared" si="28"/>
        <v>2502510</v>
      </c>
      <c r="I390" s="1">
        <f t="shared" si="29"/>
        <v>4391925.9223767808</v>
      </c>
    </row>
    <row r="391" spans="1:9">
      <c r="A391" s="62">
        <v>491231</v>
      </c>
      <c r="B391" s="15" t="s">
        <v>422</v>
      </c>
      <c r="C391" s="1">
        <f>VLOOKUP(A391,Main!_xlnm.Print_Area,17,FALSE)+VLOOKUP(A391,Main!_xlnm.Print_Area,15,FALSE)</f>
        <v>1823039.1237104796</v>
      </c>
      <c r="D391" s="1">
        <f>VLOOKUP(A391,Main!_xlnm.Print_Area,14,FALSE)</f>
        <v>231882</v>
      </c>
      <c r="E391" s="1">
        <f>VLOOKUP(A391,'CAF BLS Adjustment'!B391:J1028,5)</f>
        <v>915576</v>
      </c>
      <c r="F391" s="1">
        <f>VLOOKUP(A391,'CAF BLS Adjustment'!$B$3:$J$440,6)</f>
        <v>979280</v>
      </c>
      <c r="G391" s="1">
        <f t="shared" si="27"/>
        <v>231882</v>
      </c>
      <c r="H391" s="1">
        <f t="shared" si="28"/>
        <v>915576</v>
      </c>
      <c r="I391" s="1">
        <f t="shared" si="29"/>
        <v>675581.12371047959</v>
      </c>
    </row>
    <row r="392" spans="1:9">
      <c r="A392" s="62">
        <v>492066</v>
      </c>
      <c r="B392" s="15" t="s">
        <v>423</v>
      </c>
      <c r="C392" s="1">
        <f>VLOOKUP(A392,Main!_xlnm.Print_Area,17,FALSE)+VLOOKUP(A392,Main!_xlnm.Print_Area,15,FALSE)</f>
        <v>305788.84028086177</v>
      </c>
      <c r="D392" s="1">
        <f>VLOOKUP(A392,Main!_xlnm.Print_Area,14,FALSE)</f>
        <v>48276</v>
      </c>
      <c r="E392" s="1">
        <f>VLOOKUP(A392,'CAF BLS Adjustment'!B392:J1029,5)</f>
        <v>308454</v>
      </c>
      <c r="F392" s="1">
        <f>VLOOKUP(A392,'CAF BLS Adjustment'!$B$3:$J$440,6)</f>
        <v>0</v>
      </c>
      <c r="G392" s="1">
        <f t="shared" si="27"/>
        <v>48276</v>
      </c>
      <c r="H392" s="1">
        <f t="shared" si="28"/>
        <v>257512.84028086177</v>
      </c>
      <c r="I392" s="1">
        <f t="shared" si="29"/>
        <v>0</v>
      </c>
    </row>
    <row r="393" spans="1:9">
      <c r="A393" s="62">
        <v>492259</v>
      </c>
      <c r="B393" s="15" t="s">
        <v>424</v>
      </c>
      <c r="C393" s="1">
        <f>VLOOKUP(A393,Main!_xlnm.Print_Area,17,FALSE)+VLOOKUP(A393,Main!_xlnm.Print_Area,15,FALSE)</f>
        <v>430778.29121708899</v>
      </c>
      <c r="D393" s="1">
        <f>VLOOKUP(A393,Main!_xlnm.Print_Area,14,FALSE)</f>
        <v>-4662</v>
      </c>
      <c r="E393" s="1">
        <f>VLOOKUP(A393,'CAF BLS Adjustment'!B393:J1031,5)</f>
        <v>507980</v>
      </c>
      <c r="F393" s="1">
        <f>VLOOKUP(A393,'CAF BLS Adjustment'!$B$3:$J$440,6)</f>
        <v>0</v>
      </c>
      <c r="G393" s="1">
        <f t="shared" si="27"/>
        <v>-4662</v>
      </c>
      <c r="H393" s="1">
        <f t="shared" si="28"/>
        <v>435440.29121708899</v>
      </c>
      <c r="I393" s="1">
        <f t="shared" si="29"/>
        <v>0</v>
      </c>
    </row>
    <row r="394" spans="1:9">
      <c r="A394" s="62">
        <v>492262</v>
      </c>
      <c r="B394" s="15" t="s">
        <v>425</v>
      </c>
      <c r="C394" s="1">
        <f>VLOOKUP(A394,Main!_xlnm.Print_Area,17,FALSE)+VLOOKUP(A394,Main!_xlnm.Print_Area,15,FALSE)</f>
        <v>15988542.353083769</v>
      </c>
      <c r="D394" s="1">
        <f>VLOOKUP(A394,Main!_xlnm.Print_Area,14,FALSE)</f>
        <v>343128</v>
      </c>
      <c r="E394" s="1">
        <f>VLOOKUP(A394,'CAF BLS Adjustment'!B394:J1032,5)</f>
        <v>2873426</v>
      </c>
      <c r="F394" s="1">
        <f>VLOOKUP(A394,'CAF BLS Adjustment'!$B$3:$J$440,6)</f>
        <v>15435509</v>
      </c>
      <c r="G394" s="1">
        <f t="shared" si="27"/>
        <v>343128</v>
      </c>
      <c r="H394" s="1">
        <f t="shared" si="28"/>
        <v>2873426</v>
      </c>
      <c r="I394" s="1">
        <f t="shared" si="29"/>
        <v>12771988.353083769</v>
      </c>
    </row>
    <row r="395" spans="1:9">
      <c r="A395" s="62">
        <v>492263</v>
      </c>
      <c r="B395" s="15" t="s">
        <v>426</v>
      </c>
      <c r="C395" s="1">
        <f>VLOOKUP(A395,Main!_xlnm.Print_Area,17,FALSE)+VLOOKUP(A395,Main!_xlnm.Print_Area,15,FALSE)</f>
        <v>1134182.3207933598</v>
      </c>
      <c r="D395" s="1">
        <f>VLOOKUP(A395,Main!_xlnm.Print_Area,14,FALSE)</f>
        <v>71502</v>
      </c>
      <c r="E395" s="1">
        <f>VLOOKUP(A395,'CAF BLS Adjustment'!B395:J1033,5)</f>
        <v>1251623</v>
      </c>
      <c r="F395" s="1">
        <f>VLOOKUP(A395,'CAF BLS Adjustment'!$B$3:$J$440,6)</f>
        <v>0</v>
      </c>
      <c r="G395" s="1">
        <f t="shared" si="27"/>
        <v>71502</v>
      </c>
      <c r="H395" s="1">
        <f t="shared" si="28"/>
        <v>1062680.3207933598</v>
      </c>
      <c r="I395" s="1">
        <f t="shared" si="29"/>
        <v>0</v>
      </c>
    </row>
    <row r="396" spans="1:9">
      <c r="A396" s="62">
        <v>492264</v>
      </c>
      <c r="B396" s="15" t="s">
        <v>427</v>
      </c>
      <c r="C396" s="1">
        <f>VLOOKUP(A396,Main!_xlnm.Print_Area,17,FALSE)+VLOOKUP(A396,Main!_xlnm.Print_Area,15,FALSE)</f>
        <v>1344157.8290564397</v>
      </c>
      <c r="D396" s="1">
        <f>VLOOKUP(A396,Main!_xlnm.Print_Area,14,FALSE)</f>
        <v>-299862</v>
      </c>
      <c r="E396" s="1">
        <f>VLOOKUP(A396,'CAF BLS Adjustment'!B396:J1034,5)</f>
        <v>710648</v>
      </c>
      <c r="F396" s="1">
        <f>VLOOKUP(A396,'CAF BLS Adjustment'!$B$3:$J$440,6)</f>
        <v>1207248</v>
      </c>
      <c r="G396" s="1">
        <f t="shared" si="27"/>
        <v>-299862</v>
      </c>
      <c r="H396" s="1">
        <f t="shared" si="28"/>
        <v>710648</v>
      </c>
      <c r="I396" s="1">
        <f t="shared" si="29"/>
        <v>933371.82905643969</v>
      </c>
    </row>
    <row r="397" spans="1:9">
      <c r="A397" s="62">
        <v>492265</v>
      </c>
      <c r="B397" s="15" t="s">
        <v>428</v>
      </c>
      <c r="C397" s="1">
        <f>VLOOKUP(A397,Main!_xlnm.Print_Area,17,FALSE)+VLOOKUP(A397,Main!_xlnm.Print_Area,15,FALSE)</f>
        <v>1598991.9872962474</v>
      </c>
      <c r="D397" s="1">
        <f>VLOOKUP(A397,Main!_xlnm.Print_Area,14,FALSE)</f>
        <v>85056</v>
      </c>
      <c r="E397" s="1">
        <f>VLOOKUP(A397,'CAF BLS Adjustment'!B397:J1035,5)</f>
        <v>969418</v>
      </c>
      <c r="F397" s="1">
        <f>VLOOKUP(A397,'CAF BLS Adjustment'!$B$3:$J$440,6)</f>
        <v>810893</v>
      </c>
      <c r="G397" s="1">
        <f t="shared" si="27"/>
        <v>85056</v>
      </c>
      <c r="H397" s="1">
        <f t="shared" si="28"/>
        <v>969418</v>
      </c>
      <c r="I397" s="1">
        <f t="shared" si="29"/>
        <v>544517.98729624739</v>
      </c>
    </row>
    <row r="398" spans="1:9">
      <c r="A398" s="62">
        <v>492270</v>
      </c>
      <c r="B398" s="15" t="s">
        <v>429</v>
      </c>
      <c r="C398" s="1">
        <f>VLOOKUP(A398,Main!_xlnm.Print_Area,17,FALSE)+VLOOKUP(A398,Main!_xlnm.Print_Area,15,FALSE)</f>
        <v>3107855.4290996832</v>
      </c>
      <c r="D398" s="1">
        <f>VLOOKUP(A398,Main!_xlnm.Print_Area,14,FALSE)</f>
        <v>828948</v>
      </c>
      <c r="E398" s="1">
        <f>VLOOKUP(A398,'CAF BLS Adjustment'!B398:J1036,5)</f>
        <v>2792339</v>
      </c>
      <c r="F398" s="1">
        <f>VLOOKUP(A398,'CAF BLS Adjustment'!$B$3:$J$440,6)</f>
        <v>4304</v>
      </c>
      <c r="G398" s="1">
        <f t="shared" si="27"/>
        <v>828948</v>
      </c>
      <c r="H398" s="1">
        <f t="shared" si="28"/>
        <v>2278907.4290996832</v>
      </c>
      <c r="I398" s="1">
        <f t="shared" si="29"/>
        <v>0</v>
      </c>
    </row>
    <row r="399" spans="1:9">
      <c r="A399" s="62">
        <v>493403</v>
      </c>
      <c r="B399" s="15" t="s">
        <v>430</v>
      </c>
      <c r="C399" s="1">
        <f>VLOOKUP(A399,Main!_xlnm.Print_Area,17,FALSE)+VLOOKUP(A399,Main!_xlnm.Print_Area,15,FALSE)</f>
        <v>4542044.7783619063</v>
      </c>
      <c r="D399" s="1">
        <f>VLOOKUP(A399,Main!_xlnm.Print_Area,14,FALSE)</f>
        <v>268902</v>
      </c>
      <c r="E399" s="1">
        <f>VLOOKUP(A399,'CAF BLS Adjustment'!B399:J1037,5)</f>
        <v>3017824</v>
      </c>
      <c r="F399" s="1">
        <f>VLOOKUP(A399,'CAF BLS Adjustment'!$B$3:$J$440,6)</f>
        <v>2011975</v>
      </c>
      <c r="G399" s="1">
        <f t="shared" si="27"/>
        <v>268902</v>
      </c>
      <c r="H399" s="1">
        <f t="shared" si="28"/>
        <v>3017824</v>
      </c>
      <c r="I399" s="1">
        <f t="shared" si="29"/>
        <v>1255318.7783619063</v>
      </c>
    </row>
    <row r="400" spans="1:9">
      <c r="A400" s="62">
        <v>500758</v>
      </c>
      <c r="B400" s="15" t="s">
        <v>432</v>
      </c>
      <c r="C400" s="1">
        <f>VLOOKUP(A400,Main!_xlnm.Print_Area,17,FALSE)+VLOOKUP(A400,Main!_xlnm.Print_Area,15,FALSE)</f>
        <v>587420</v>
      </c>
      <c r="D400" s="1">
        <f>VLOOKUP(A400,Main!_xlnm.Print_Area,14,FALSE)</f>
        <v>-241302</v>
      </c>
      <c r="E400" s="1">
        <f>VLOOKUP(A400,'CAF BLS Adjustment'!B400:J1038,5)</f>
        <v>235516</v>
      </c>
      <c r="F400" s="1">
        <f>VLOOKUP(A400,'CAF BLS Adjustment'!$B$3:$J$440,6)</f>
        <v>593206</v>
      </c>
      <c r="G400" s="1">
        <f t="shared" si="27"/>
        <v>-241302</v>
      </c>
      <c r="H400" s="1">
        <f t="shared" si="28"/>
        <v>235516</v>
      </c>
      <c r="I400" s="1">
        <f t="shared" si="29"/>
        <v>593206</v>
      </c>
    </row>
    <row r="401" spans="1:9">
      <c r="A401" s="62">
        <v>502278</v>
      </c>
      <c r="B401" s="15" t="s">
        <v>433</v>
      </c>
      <c r="C401" s="1">
        <f>VLOOKUP(A401,Main!_xlnm.Print_Area,17,FALSE)+VLOOKUP(A401,Main!_xlnm.Print_Area,15,FALSE)</f>
        <v>2636033.8692502938</v>
      </c>
      <c r="D401" s="1">
        <f>VLOOKUP(A401,Main!_xlnm.Print_Area,14,FALSE)</f>
        <v>176466</v>
      </c>
      <c r="E401" s="1">
        <f>VLOOKUP(A401,'CAF BLS Adjustment'!B401:J1039,5)</f>
        <v>2148849</v>
      </c>
      <c r="F401" s="1">
        <f>VLOOKUP(A401,'CAF BLS Adjustment'!$B$3:$J$440,6)</f>
        <v>749854</v>
      </c>
      <c r="G401" s="1">
        <f t="shared" si="27"/>
        <v>176466</v>
      </c>
      <c r="H401" s="1">
        <f t="shared" si="28"/>
        <v>2148849</v>
      </c>
      <c r="I401" s="1">
        <f t="shared" si="29"/>
        <v>310718.86925029382</v>
      </c>
    </row>
    <row r="402" spans="1:9">
      <c r="A402" s="62">
        <v>502282</v>
      </c>
      <c r="B402" s="15" t="s">
        <v>434</v>
      </c>
      <c r="C402" s="1">
        <f>VLOOKUP(A402,Main!_xlnm.Print_Area,17,FALSE)+VLOOKUP(A402,Main!_xlnm.Print_Area,15,FALSE)</f>
        <v>772881.92315976671</v>
      </c>
      <c r="D402" s="1">
        <f>VLOOKUP(A402,Main!_xlnm.Print_Area,14,FALSE)</f>
        <v>-10464</v>
      </c>
      <c r="E402" s="1">
        <f>VLOOKUP(A402,'CAF BLS Adjustment'!B402:J1040,5)</f>
        <v>776111</v>
      </c>
      <c r="F402" s="1">
        <f>VLOOKUP(A402,'CAF BLS Adjustment'!$B$3:$J$440,6)</f>
        <v>137732</v>
      </c>
      <c r="G402" s="1">
        <f t="shared" si="27"/>
        <v>-10464</v>
      </c>
      <c r="H402" s="1">
        <f t="shared" si="28"/>
        <v>776111</v>
      </c>
      <c r="I402" s="1">
        <f t="shared" si="29"/>
        <v>7234.9231597667094</v>
      </c>
    </row>
    <row r="403" spans="1:9">
      <c r="A403" s="62">
        <v>502286</v>
      </c>
      <c r="B403" s="15" t="s">
        <v>435</v>
      </c>
      <c r="C403" s="1">
        <f>VLOOKUP(A403,Main!_xlnm.Print_Area,17,FALSE)+VLOOKUP(A403,Main!_xlnm.Print_Area,15,FALSE)</f>
        <v>3143170.2854250316</v>
      </c>
      <c r="D403" s="1">
        <f>VLOOKUP(A403,Main!_xlnm.Print_Area,14,FALSE)</f>
        <v>-141402</v>
      </c>
      <c r="E403" s="1">
        <f>VLOOKUP(A403,'CAF BLS Adjustment'!B403:J1042,5)</f>
        <v>3831747</v>
      </c>
      <c r="F403" s="1">
        <f>VLOOKUP(A403,'CAF BLS Adjustment'!$B$3:$J$440,6)</f>
        <v>0</v>
      </c>
      <c r="G403" s="1">
        <f t="shared" si="27"/>
        <v>-141402</v>
      </c>
      <c r="H403" s="1">
        <f t="shared" si="28"/>
        <v>3284572.2854250316</v>
      </c>
      <c r="I403" s="1">
        <f t="shared" si="29"/>
        <v>0</v>
      </c>
    </row>
    <row r="404" spans="1:9">
      <c r="A404" s="62">
        <v>512296</v>
      </c>
      <c r="B404" s="15" t="s">
        <v>437</v>
      </c>
      <c r="C404" s="1">
        <f>VLOOKUP(A404,Main!_xlnm.Print_Area,17,FALSE)+VLOOKUP(A404,Main!_xlnm.Print_Area,15,FALSE)</f>
        <v>1533574.2409290308</v>
      </c>
      <c r="D404" s="1">
        <f>VLOOKUP(A404,Main!_xlnm.Print_Area,14,FALSE)</f>
        <v>-30450</v>
      </c>
      <c r="E404" s="1">
        <f>VLOOKUP(A404,'CAF BLS Adjustment'!B404:J1048,5)</f>
        <v>1824574</v>
      </c>
      <c r="F404" s="1">
        <f>VLOOKUP(A404,'CAF BLS Adjustment'!$B$3:$J$440,6)</f>
        <v>0</v>
      </c>
      <c r="G404" s="1">
        <f t="shared" si="27"/>
        <v>-30450</v>
      </c>
      <c r="H404" s="1">
        <f t="shared" si="28"/>
        <v>1564024.2409290308</v>
      </c>
      <c r="I404" s="1">
        <f t="shared" si="29"/>
        <v>0</v>
      </c>
    </row>
    <row r="405" spans="1:9">
      <c r="A405" s="62">
        <v>520581</v>
      </c>
      <c r="B405" s="15" t="s">
        <v>439</v>
      </c>
      <c r="C405" s="1">
        <f>VLOOKUP(A405,Main!_xlnm.Print_Area,17,FALSE)+VLOOKUP(A405,Main!_xlnm.Print_Area,15,FALSE)</f>
        <v>76654.223791875615</v>
      </c>
      <c r="D405" s="1">
        <f>VLOOKUP(A405,Main!_xlnm.Print_Area,14,FALSE)</f>
        <v>3348</v>
      </c>
      <c r="E405" s="1">
        <f>VLOOKUP(A405,'CAF BLS Adjustment'!B405:J1050,5)</f>
        <v>86076</v>
      </c>
      <c r="F405" s="1">
        <f>VLOOKUP(A405,'CAF BLS Adjustment'!$B$3:$J$440,6)</f>
        <v>0</v>
      </c>
      <c r="G405" s="1">
        <f t="shared" si="27"/>
        <v>3348</v>
      </c>
      <c r="H405" s="1">
        <f t="shared" si="28"/>
        <v>73306.223791875615</v>
      </c>
      <c r="I405" s="1">
        <f t="shared" si="29"/>
        <v>0</v>
      </c>
    </row>
    <row r="406" spans="1:9">
      <c r="A406" s="62">
        <v>522417</v>
      </c>
      <c r="B406" s="15" t="s">
        <v>440</v>
      </c>
      <c r="C406" s="1">
        <f>VLOOKUP(A406,Main!_xlnm.Print_Area,17,FALSE)+VLOOKUP(A406,Main!_xlnm.Print_Area,15,FALSE)</f>
        <v>80823.643014049565</v>
      </c>
      <c r="D406" s="1">
        <f>VLOOKUP(A406,Main!_xlnm.Print_Area,14,FALSE)</f>
        <v>13908</v>
      </c>
      <c r="E406" s="1">
        <f>VLOOKUP(A406,'CAF BLS Adjustment'!B406:J1051,5)</f>
        <v>6821</v>
      </c>
      <c r="F406" s="1">
        <f>VLOOKUP(A406,'CAF BLS Adjustment'!$B$3:$J$440,6)</f>
        <v>73559</v>
      </c>
      <c r="G406" s="1">
        <f t="shared" si="27"/>
        <v>13908</v>
      </c>
      <c r="H406" s="1">
        <f t="shared" si="28"/>
        <v>6821</v>
      </c>
      <c r="I406" s="1">
        <f t="shared" si="29"/>
        <v>60094.643014049565</v>
      </c>
    </row>
    <row r="407" spans="1:9">
      <c r="A407" s="62">
        <v>522419</v>
      </c>
      <c r="B407" s="15" t="s">
        <v>441</v>
      </c>
      <c r="C407" s="1">
        <f>VLOOKUP(A407,Main!_xlnm.Print_Area,17,FALSE)+VLOOKUP(A407,Main!_xlnm.Print_Area,15,FALSE)</f>
        <v>1266249.3604154603</v>
      </c>
      <c r="D407" s="1">
        <f>VLOOKUP(A407,Main!_xlnm.Print_Area,14,FALSE)</f>
        <v>78636</v>
      </c>
      <c r="E407" s="1">
        <f>VLOOKUP(A407,'CAF BLS Adjustment'!B407:J1052,5)</f>
        <v>195505</v>
      </c>
      <c r="F407" s="1">
        <f>VLOOKUP(A407,'CAF BLS Adjustment'!$B$3:$J$440,6)</f>
        <v>1203052</v>
      </c>
      <c r="G407" s="1">
        <f t="shared" si="27"/>
        <v>78636</v>
      </c>
      <c r="H407" s="1">
        <f t="shared" si="28"/>
        <v>195505</v>
      </c>
      <c r="I407" s="1">
        <f t="shared" si="29"/>
        <v>992108.36041546031</v>
      </c>
    </row>
    <row r="408" spans="1:9">
      <c r="A408" s="62">
        <v>522426</v>
      </c>
      <c r="B408" s="15" t="s">
        <v>442</v>
      </c>
      <c r="C408" s="1">
        <f>VLOOKUP(A408,Main!_xlnm.Print_Area,17,FALSE)+VLOOKUP(A408,Main!_xlnm.Print_Area,15,FALSE)</f>
        <v>735710.4799863646</v>
      </c>
      <c r="D408" s="1">
        <f>VLOOKUP(A408,Main!_xlnm.Print_Area,14,FALSE)</f>
        <v>64686</v>
      </c>
      <c r="E408" s="1">
        <f>VLOOKUP(A408,'CAF BLS Adjustment'!B408:J1054,5)</f>
        <v>545923</v>
      </c>
      <c r="F408" s="1">
        <f>VLOOKUP(A408,'CAF BLS Adjustment'!$B$3:$J$440,6)</f>
        <v>247663</v>
      </c>
      <c r="G408" s="1">
        <f t="shared" si="27"/>
        <v>64686</v>
      </c>
      <c r="H408" s="1">
        <f t="shared" si="28"/>
        <v>545923</v>
      </c>
      <c r="I408" s="1">
        <f t="shared" si="29"/>
        <v>125101.4799863646</v>
      </c>
    </row>
    <row r="409" spans="1:9">
      <c r="A409" s="62">
        <v>522431</v>
      </c>
      <c r="B409" s="15" t="s">
        <v>443</v>
      </c>
      <c r="C409" s="1">
        <f>VLOOKUP(A409,Main!_xlnm.Print_Area,17,FALSE)+VLOOKUP(A409,Main!_xlnm.Print_Area,15,FALSE)</f>
        <v>3094368.2494036132</v>
      </c>
      <c r="D409" s="1">
        <f>VLOOKUP(A409,Main!_xlnm.Print_Area,14,FALSE)</f>
        <v>427170</v>
      </c>
      <c r="E409" s="1">
        <f>VLOOKUP(A409,'CAF BLS Adjustment'!B409:J1055,5)</f>
        <v>478597</v>
      </c>
      <c r="F409" s="1">
        <f>VLOOKUP(A409,'CAF BLS Adjustment'!$B$3:$J$440,6)</f>
        <v>2704090</v>
      </c>
      <c r="G409" s="1">
        <f t="shared" si="27"/>
        <v>427170</v>
      </c>
      <c r="H409" s="1">
        <f t="shared" si="28"/>
        <v>478597</v>
      </c>
      <c r="I409" s="1">
        <f t="shared" si="29"/>
        <v>2188601.2494036132</v>
      </c>
    </row>
    <row r="410" spans="1:9">
      <c r="A410" s="62">
        <v>522442</v>
      </c>
      <c r="B410" s="15" t="s">
        <v>444</v>
      </c>
      <c r="C410" s="1">
        <f>VLOOKUP(A410,Main!_xlnm.Print_Area,17,FALSE)+VLOOKUP(A410,Main!_xlnm.Print_Area,15,FALSE)</f>
        <v>540531.47729664168</v>
      </c>
      <c r="D410" s="1">
        <f>VLOOKUP(A410,Main!_xlnm.Print_Area,14,FALSE)</f>
        <v>-16254</v>
      </c>
      <c r="E410" s="1">
        <f>VLOOKUP(A410,'CAF BLS Adjustment'!B410:J1056,5)</f>
        <v>272863</v>
      </c>
      <c r="F410" s="1">
        <f>VLOOKUP(A410,'CAF BLS Adjustment'!$B$3:$J$440,6)</f>
        <v>376677</v>
      </c>
      <c r="G410" s="1">
        <f t="shared" si="27"/>
        <v>-16254</v>
      </c>
      <c r="H410" s="1">
        <f t="shared" si="28"/>
        <v>272863</v>
      </c>
      <c r="I410" s="1">
        <f t="shared" si="29"/>
        <v>283922.47729664168</v>
      </c>
    </row>
    <row r="411" spans="1:9">
      <c r="A411" s="62">
        <v>522446</v>
      </c>
      <c r="B411" s="15" t="s">
        <v>445</v>
      </c>
      <c r="C411" s="1">
        <f>VLOOKUP(A411,Main!_xlnm.Print_Area,17,FALSE)+VLOOKUP(A411,Main!_xlnm.Print_Area,15,FALSE)</f>
        <v>806869.3278154803</v>
      </c>
      <c r="D411" s="1">
        <f>VLOOKUP(A411,Main!_xlnm.Print_Area,14,FALSE)</f>
        <v>-14910</v>
      </c>
      <c r="E411" s="1">
        <f>VLOOKUP(A411,'CAF BLS Adjustment'!B411:J1057,5)</f>
        <v>696292</v>
      </c>
      <c r="F411" s="1">
        <f>VLOOKUP(A411,'CAF BLS Adjustment'!$B$3:$J$440,6)</f>
        <v>262387</v>
      </c>
      <c r="G411" s="1">
        <f t="shared" si="27"/>
        <v>-14910</v>
      </c>
      <c r="H411" s="1">
        <f t="shared" si="28"/>
        <v>696292</v>
      </c>
      <c r="I411" s="1">
        <f t="shared" si="29"/>
        <v>125487.3278154803</v>
      </c>
    </row>
    <row r="412" spans="1:9">
      <c r="A412" s="62">
        <v>522447</v>
      </c>
      <c r="B412" s="15" t="s">
        <v>446</v>
      </c>
      <c r="C412" s="1">
        <f>VLOOKUP(A412,Main!_xlnm.Print_Area,17,FALSE)+VLOOKUP(A412,Main!_xlnm.Print_Area,15,FALSE)</f>
        <v>2994868.9610485807</v>
      </c>
      <c r="D412" s="1">
        <f>VLOOKUP(A412,Main!_xlnm.Print_Area,14,FALSE)</f>
        <v>-261102</v>
      </c>
      <c r="E412" s="1">
        <f>VLOOKUP(A412,'CAF BLS Adjustment'!B412:J1058,5)</f>
        <v>159605</v>
      </c>
      <c r="F412" s="1">
        <f>VLOOKUP(A412,'CAF BLS Adjustment'!$B$3:$J$440,6)</f>
        <v>3638776</v>
      </c>
      <c r="G412" s="1">
        <f t="shared" si="27"/>
        <v>-261102</v>
      </c>
      <c r="H412" s="1">
        <f t="shared" si="28"/>
        <v>159605</v>
      </c>
      <c r="I412" s="1">
        <f t="shared" si="29"/>
        <v>3096365.9610485807</v>
      </c>
    </row>
    <row r="413" spans="1:9">
      <c r="A413" s="62">
        <v>522451</v>
      </c>
      <c r="B413" s="15" t="s">
        <v>447</v>
      </c>
      <c r="C413" s="1">
        <f>VLOOKUP(A413,Main!_xlnm.Print_Area,17,FALSE)+VLOOKUP(A413,Main!_xlnm.Print_Area,15,FALSE)</f>
        <v>906861.5388179674</v>
      </c>
      <c r="D413" s="1">
        <f>VLOOKUP(A413,Main!_xlnm.Print_Area,14,FALSE)</f>
        <v>28602</v>
      </c>
      <c r="E413" s="1">
        <f>VLOOKUP(A413,'CAF BLS Adjustment'!B413:J1059,5)</f>
        <v>561953</v>
      </c>
      <c r="F413" s="1">
        <f>VLOOKUP(A413,'CAF BLS Adjustment'!$B$3:$J$440,6)</f>
        <v>467380</v>
      </c>
      <c r="G413" s="1">
        <f t="shared" si="27"/>
        <v>28602</v>
      </c>
      <c r="H413" s="1">
        <f t="shared" si="28"/>
        <v>561953</v>
      </c>
      <c r="I413" s="1">
        <f t="shared" si="29"/>
        <v>316306.5388179674</v>
      </c>
    </row>
    <row r="414" spans="1:9">
      <c r="A414" s="62">
        <v>522452</v>
      </c>
      <c r="B414" s="15" t="s">
        <v>448</v>
      </c>
      <c r="C414" s="1">
        <f>VLOOKUP(A414,Main!_xlnm.Print_Area,17,FALSE)+VLOOKUP(A414,Main!_xlnm.Print_Area,15,FALSE)</f>
        <v>8566070.9347566962</v>
      </c>
      <c r="D414" s="1">
        <f>VLOOKUP(A414,Main!_xlnm.Print_Area,14,FALSE)</f>
        <v>3418548</v>
      </c>
      <c r="E414" s="1">
        <f>VLOOKUP(A414,'CAF BLS Adjustment'!B414:J1060,5)</f>
        <v>851618</v>
      </c>
      <c r="F414" s="1">
        <f>VLOOKUP(A414,'CAF BLS Adjustment'!$B$3:$J$440,6)</f>
        <v>5722921</v>
      </c>
      <c r="G414" s="1">
        <f t="shared" si="27"/>
        <v>3418548</v>
      </c>
      <c r="H414" s="1">
        <f t="shared" si="28"/>
        <v>851618</v>
      </c>
      <c r="I414" s="1">
        <f t="shared" si="29"/>
        <v>4295904.9347566962</v>
      </c>
    </row>
    <row r="415" spans="1:9">
      <c r="A415" s="62">
        <v>532359</v>
      </c>
      <c r="B415" s="15" t="s">
        <v>450</v>
      </c>
      <c r="C415" s="1">
        <f>VLOOKUP(A415,Main!_xlnm.Print_Area,17,FALSE)+VLOOKUP(A415,Main!_xlnm.Print_Area,15,FALSE)</f>
        <v>1023415.4364804358</v>
      </c>
      <c r="D415" s="1">
        <f>VLOOKUP(A415,Main!_xlnm.Print_Area,14,FALSE)</f>
        <v>-175014</v>
      </c>
      <c r="E415" s="1">
        <f>VLOOKUP(A415,'CAF BLS Adjustment'!B415:J1061,5)</f>
        <v>478840</v>
      </c>
      <c r="F415" s="1">
        <f>VLOOKUP(A415,'CAF BLS Adjustment'!$B$3:$J$440,6)</f>
        <v>919235</v>
      </c>
      <c r="G415" s="1">
        <f t="shared" si="27"/>
        <v>-175014</v>
      </c>
      <c r="H415" s="1">
        <f t="shared" si="28"/>
        <v>478840</v>
      </c>
      <c r="I415" s="1">
        <f t="shared" si="29"/>
        <v>719589.43648043578</v>
      </c>
    </row>
    <row r="416" spans="1:9">
      <c r="A416" s="62">
        <v>532362</v>
      </c>
      <c r="B416" s="15" t="s">
        <v>451</v>
      </c>
      <c r="C416" s="1">
        <f>VLOOKUP(A416,Main!_xlnm.Print_Area,17,FALSE)+VLOOKUP(A416,Main!_xlnm.Print_Area,15,FALSE)</f>
        <v>3551969.3153749164</v>
      </c>
      <c r="D416" s="1">
        <f>VLOOKUP(A416,Main!_xlnm.Print_Area,14,FALSE)</f>
        <v>-213672</v>
      </c>
      <c r="E416" s="1">
        <f>VLOOKUP(A416,'CAF BLS Adjustment'!B416:J1062,5)</f>
        <v>1533473</v>
      </c>
      <c r="F416" s="1">
        <f>VLOOKUP(A416,'CAF BLS Adjustment'!$B$3:$J$440,6)</f>
        <v>2859484</v>
      </c>
      <c r="G416" s="1">
        <f t="shared" si="27"/>
        <v>-213672</v>
      </c>
      <c r="H416" s="1">
        <f t="shared" si="28"/>
        <v>1533473</v>
      </c>
      <c r="I416" s="1">
        <f t="shared" si="29"/>
        <v>2232168.3153749164</v>
      </c>
    </row>
    <row r="417" spans="1:9">
      <c r="A417" s="62">
        <v>532363</v>
      </c>
      <c r="B417" s="15" t="s">
        <v>452</v>
      </c>
      <c r="C417" s="1">
        <f>VLOOKUP(A417,Main!_xlnm.Print_Area,17,FALSE)+VLOOKUP(A417,Main!_xlnm.Print_Area,15,FALSE)</f>
        <v>670306.57957381348</v>
      </c>
      <c r="D417" s="1">
        <f>VLOOKUP(A417,Main!_xlnm.Print_Area,14,FALSE)</f>
        <v>-45354</v>
      </c>
      <c r="E417" s="1">
        <f>VLOOKUP(A417,'CAF BLS Adjustment'!B417:J1063,5)</f>
        <v>336974</v>
      </c>
      <c r="F417" s="1">
        <f>VLOOKUP(A417,'CAF BLS Adjustment'!$B$3:$J$440,6)</f>
        <v>497908</v>
      </c>
      <c r="G417" s="1">
        <f t="shared" si="27"/>
        <v>-45354</v>
      </c>
      <c r="H417" s="1">
        <f t="shared" si="28"/>
        <v>336974</v>
      </c>
      <c r="I417" s="1">
        <f t="shared" si="29"/>
        <v>378686.57957381348</v>
      </c>
    </row>
    <row r="418" spans="1:9">
      <c r="A418" s="62">
        <v>532364</v>
      </c>
      <c r="B418" s="15" t="s">
        <v>453</v>
      </c>
      <c r="C418" s="1">
        <f>VLOOKUP(A418,Main!_xlnm.Print_Area,17,FALSE)+VLOOKUP(A418,Main!_xlnm.Print_Area,15,FALSE)</f>
        <v>1312213.26422142</v>
      </c>
      <c r="D418" s="1">
        <f>VLOOKUP(A418,Main!_xlnm.Print_Area,14,FALSE)</f>
        <v>154506</v>
      </c>
      <c r="E418" s="1">
        <f>VLOOKUP(A418,'CAF BLS Adjustment'!B418:J1064,5)</f>
        <v>348162</v>
      </c>
      <c r="F418" s="1">
        <f>VLOOKUP(A418,'CAF BLS Adjustment'!$B$3:$J$440,6)</f>
        <v>1028146</v>
      </c>
      <c r="G418" s="1">
        <f t="shared" si="27"/>
        <v>154506</v>
      </c>
      <c r="H418" s="1">
        <f t="shared" si="28"/>
        <v>348162</v>
      </c>
      <c r="I418" s="1">
        <f t="shared" si="29"/>
        <v>809545.26422142005</v>
      </c>
    </row>
    <row r="419" spans="1:9">
      <c r="A419" s="62">
        <v>532369</v>
      </c>
      <c r="B419" s="15" t="s">
        <v>454</v>
      </c>
      <c r="C419" s="1">
        <f>VLOOKUP(A419,Main!_xlnm.Print_Area,17,FALSE)+VLOOKUP(A419,Main!_xlnm.Print_Area,15,FALSE)</f>
        <v>417376.52245292952</v>
      </c>
      <c r="D419" s="1">
        <f>VLOOKUP(A419,Main!_xlnm.Print_Area,14,FALSE)</f>
        <v>12432</v>
      </c>
      <c r="E419" s="1">
        <f>VLOOKUP(A419,'CAF BLS Adjustment'!B419:J1065,5)</f>
        <v>474475</v>
      </c>
      <c r="F419" s="1">
        <f>VLOOKUP(A419,'CAF BLS Adjustment'!$B$3:$J$440,6)</f>
        <v>0</v>
      </c>
      <c r="G419" s="1">
        <f t="shared" si="27"/>
        <v>12432</v>
      </c>
      <c r="H419" s="1">
        <f t="shared" si="28"/>
        <v>404944.52245292952</v>
      </c>
      <c r="I419" s="1">
        <f t="shared" si="29"/>
        <v>0</v>
      </c>
    </row>
    <row r="420" spans="1:9">
      <c r="A420" s="62">
        <v>532373</v>
      </c>
      <c r="B420" s="15" t="s">
        <v>455</v>
      </c>
      <c r="C420" s="1">
        <f>VLOOKUP(A420,Main!_xlnm.Print_Area,17,FALSE)+VLOOKUP(A420,Main!_xlnm.Print_Area,15,FALSE)</f>
        <v>627135.85467407084</v>
      </c>
      <c r="D420" s="1">
        <f>VLOOKUP(A420,Main!_xlnm.Print_Area,14,FALSE)</f>
        <v>38592</v>
      </c>
      <c r="E420" s="1">
        <f>VLOOKUP(A420,'CAF BLS Adjustment'!B420:J1066,5)</f>
        <v>220179</v>
      </c>
      <c r="F420" s="1">
        <f>VLOOKUP(A420,'CAF BLS Adjustment'!$B$3:$J$440,6)</f>
        <v>472839</v>
      </c>
      <c r="G420" s="1">
        <f t="shared" si="27"/>
        <v>38592</v>
      </c>
      <c r="H420" s="1">
        <f t="shared" si="28"/>
        <v>220179</v>
      </c>
      <c r="I420" s="1">
        <f t="shared" si="29"/>
        <v>368364.85467407084</v>
      </c>
    </row>
    <row r="421" spans="1:9">
      <c r="A421" s="62">
        <v>532383</v>
      </c>
      <c r="B421" s="15" t="s">
        <v>456</v>
      </c>
      <c r="C421" s="1">
        <f>VLOOKUP(A421,Main!_xlnm.Print_Area,17,FALSE)+VLOOKUP(A421,Main!_xlnm.Print_Area,15,FALSE)</f>
        <v>9134563.188023163</v>
      </c>
      <c r="D421" s="1">
        <f>VLOOKUP(A421,Main!_xlnm.Print_Area,14,FALSE)</f>
        <v>2146584</v>
      </c>
      <c r="E421" s="1">
        <f>VLOOKUP(A421,'CAF BLS Adjustment'!B421:J1068,5)</f>
        <v>298230</v>
      </c>
      <c r="F421" s="1">
        <f>VLOOKUP(A421,'CAF BLS Adjustment'!$B$3:$J$440,6)</f>
        <v>8211470</v>
      </c>
      <c r="G421" s="1">
        <f t="shared" si="27"/>
        <v>2146584</v>
      </c>
      <c r="H421" s="1">
        <f t="shared" si="28"/>
        <v>298230</v>
      </c>
      <c r="I421" s="1">
        <f t="shared" si="29"/>
        <v>6689749.188023163</v>
      </c>
    </row>
    <row r="422" spans="1:9">
      <c r="A422" s="62">
        <v>532384</v>
      </c>
      <c r="B422" s="15" t="s">
        <v>457</v>
      </c>
      <c r="C422" s="1">
        <f>VLOOKUP(A422,Main!_xlnm.Print_Area,17,FALSE)+VLOOKUP(A422,Main!_xlnm.Print_Area,15,FALSE)</f>
        <v>570927.20625684725</v>
      </c>
      <c r="D422" s="1">
        <f>VLOOKUP(A422,Main!_xlnm.Print_Area,14,FALSE)</f>
        <v>-7632</v>
      </c>
      <c r="E422" s="1">
        <f>VLOOKUP(A422,'CAF BLS Adjustment'!B422:J1069,5)</f>
        <v>205467</v>
      </c>
      <c r="F422" s="1">
        <f>VLOOKUP(A422,'CAF BLS Adjustment'!$B$3:$J$440,6)</f>
        <v>469474</v>
      </c>
      <c r="G422" s="1">
        <f t="shared" si="27"/>
        <v>-7632</v>
      </c>
      <c r="H422" s="1">
        <f t="shared" si="28"/>
        <v>205467</v>
      </c>
      <c r="I422" s="1">
        <f t="shared" si="29"/>
        <v>373092.20625684725</v>
      </c>
    </row>
    <row r="423" spans="1:9">
      <c r="A423" s="62">
        <v>532386</v>
      </c>
      <c r="B423" s="15" t="s">
        <v>458</v>
      </c>
      <c r="C423" s="1">
        <f>VLOOKUP(A423,Main!_xlnm.Print_Area,17,FALSE)+VLOOKUP(A423,Main!_xlnm.Print_Area,15,FALSE)</f>
        <v>569990.63829943561</v>
      </c>
      <c r="D423" s="1">
        <f>VLOOKUP(A423,Main!_xlnm.Print_Area,14,FALSE)</f>
        <v>3966</v>
      </c>
      <c r="E423" s="1">
        <f>VLOOKUP(A423,'CAF BLS Adjustment'!B423:J1070,5)</f>
        <v>284632</v>
      </c>
      <c r="F423" s="1">
        <f>VLOOKUP(A423,'CAF BLS Adjustment'!$B$3:$J$440,6)</f>
        <v>376347</v>
      </c>
      <c r="G423" s="1">
        <f t="shared" si="27"/>
        <v>3966</v>
      </c>
      <c r="H423" s="1">
        <f t="shared" si="28"/>
        <v>284632</v>
      </c>
      <c r="I423" s="1">
        <f t="shared" si="29"/>
        <v>281392.63829943561</v>
      </c>
    </row>
    <row r="424" spans="1:9">
      <c r="A424" s="62">
        <v>532387</v>
      </c>
      <c r="B424" s="15" t="s">
        <v>459</v>
      </c>
      <c r="C424" s="1">
        <f>VLOOKUP(A424,Main!_xlnm.Print_Area,17,FALSE)+VLOOKUP(A424,Main!_xlnm.Print_Area,15,FALSE)</f>
        <v>413541.65337052371</v>
      </c>
      <c r="D424" s="1">
        <f>VLOOKUP(A424,Main!_xlnm.Print_Area,14,FALSE)</f>
        <v>91956</v>
      </c>
      <c r="E424" s="1">
        <f>VLOOKUP(A424,'CAF BLS Adjustment'!B424:J1071,5)</f>
        <v>217839</v>
      </c>
      <c r="F424" s="1">
        <f>VLOOKUP(A424,'CAF BLS Adjustment'!$B$3:$J$440,6)</f>
        <v>116878</v>
      </c>
      <c r="G424" s="1">
        <f t="shared" si="27"/>
        <v>91956</v>
      </c>
      <c r="H424" s="1">
        <f t="shared" si="28"/>
        <v>217839</v>
      </c>
      <c r="I424" s="1">
        <f t="shared" si="29"/>
        <v>103746.65337052371</v>
      </c>
    </row>
    <row r="425" spans="1:9">
      <c r="A425" s="62">
        <v>532390</v>
      </c>
      <c r="B425" s="15" t="s">
        <v>460</v>
      </c>
      <c r="C425" s="1">
        <f>VLOOKUP(A425,Main!_xlnm.Print_Area,17,FALSE)+VLOOKUP(A425,Main!_xlnm.Print_Area,15,FALSE)</f>
        <v>466235.49064449425</v>
      </c>
      <c r="D425" s="1">
        <f>VLOOKUP(A425,Main!_xlnm.Print_Area,14,FALSE)</f>
        <v>-4542</v>
      </c>
      <c r="E425" s="1">
        <f>VLOOKUP(A425,'CAF BLS Adjustment'!B425:J1074,5)</f>
        <v>549204</v>
      </c>
      <c r="F425" s="1">
        <f>VLOOKUP(A425,'CAF BLS Adjustment'!$B$3:$J$440,6)</f>
        <v>0</v>
      </c>
      <c r="G425" s="1">
        <f t="shared" si="27"/>
        <v>-4542</v>
      </c>
      <c r="H425" s="1">
        <f t="shared" si="28"/>
        <v>470777.49064449425</v>
      </c>
      <c r="I425" s="1">
        <f t="shared" si="29"/>
        <v>0</v>
      </c>
    </row>
    <row r="426" spans="1:9">
      <c r="A426" s="62">
        <v>532391</v>
      </c>
      <c r="B426" s="15" t="s">
        <v>461</v>
      </c>
      <c r="C426" s="1">
        <f>VLOOKUP(A426,Main!_xlnm.Print_Area,17,FALSE)+VLOOKUP(A426,Main!_xlnm.Print_Area,15,FALSE)</f>
        <v>981570.7765458806</v>
      </c>
      <c r="D426" s="1">
        <f>VLOOKUP(A426,Main!_xlnm.Print_Area,14,FALSE)</f>
        <v>94026</v>
      </c>
      <c r="E426" s="1">
        <f>VLOOKUP(A426,'CAF BLS Adjustment'!B426:J1075,5)</f>
        <v>251478</v>
      </c>
      <c r="F426" s="1">
        <f>VLOOKUP(A426,'CAF BLS Adjustment'!$B$3:$J$440,6)</f>
        <v>799586</v>
      </c>
      <c r="G426" s="1">
        <f t="shared" si="27"/>
        <v>94026</v>
      </c>
      <c r="H426" s="1">
        <f t="shared" si="28"/>
        <v>251478</v>
      </c>
      <c r="I426" s="1">
        <f t="shared" si="29"/>
        <v>636066.7765458806</v>
      </c>
    </row>
    <row r="427" spans="1:9">
      <c r="A427" s="62">
        <v>532397</v>
      </c>
      <c r="B427" s="15" t="s">
        <v>462</v>
      </c>
      <c r="C427" s="1">
        <f>VLOOKUP(A427,Main!_xlnm.Print_Area,17,FALSE)+VLOOKUP(A427,Main!_xlnm.Print_Area,15,FALSE)</f>
        <v>1942161</v>
      </c>
      <c r="D427" s="1">
        <f>VLOOKUP(A427,Main!_xlnm.Print_Area,14,FALSE)</f>
        <v>-108804</v>
      </c>
      <c r="E427" s="1">
        <f>VLOOKUP(A427,'CAF BLS Adjustment'!B427:J1078,5)</f>
        <v>73132</v>
      </c>
      <c r="F427" s="1">
        <f>VLOOKUP(A427,'CAF BLS Adjustment'!$B$3:$J$440,6)</f>
        <v>1977833</v>
      </c>
      <c r="G427" s="1">
        <f t="shared" si="27"/>
        <v>-108804</v>
      </c>
      <c r="H427" s="1">
        <f t="shared" si="28"/>
        <v>73132</v>
      </c>
      <c r="I427" s="1">
        <f t="shared" si="29"/>
        <v>1977833</v>
      </c>
    </row>
    <row r="428" spans="1:9">
      <c r="A428" s="62">
        <v>532399</v>
      </c>
      <c r="B428" s="15" t="s">
        <v>463</v>
      </c>
      <c r="C428" s="1">
        <f>VLOOKUP(A428,Main!_xlnm.Print_Area,17,FALSE)+VLOOKUP(A428,Main!_xlnm.Print_Area,15,FALSE)</f>
        <v>2853006.5367417056</v>
      </c>
      <c r="D428" s="1">
        <f>VLOOKUP(A428,Main!_xlnm.Print_Area,14,FALSE)</f>
        <v>52422</v>
      </c>
      <c r="E428" s="1">
        <f>VLOOKUP(A428,'CAF BLS Adjustment'!B428:J1079,5)</f>
        <v>1043943</v>
      </c>
      <c r="F428" s="1">
        <f>VLOOKUP(A428,'CAF BLS Adjustment'!$B$3:$J$440,6)</f>
        <v>2231922</v>
      </c>
      <c r="G428" s="1">
        <f t="shared" si="27"/>
        <v>52422</v>
      </c>
      <c r="H428" s="1">
        <f t="shared" si="28"/>
        <v>1043943</v>
      </c>
      <c r="I428" s="1">
        <f t="shared" si="29"/>
        <v>1756641.5367417056</v>
      </c>
    </row>
    <row r="429" spans="1:9">
      <c r="A429" s="62">
        <v>542301</v>
      </c>
      <c r="B429" s="15" t="s">
        <v>465</v>
      </c>
      <c r="C429" s="1">
        <f>VLOOKUP(A429,Main!_xlnm.Print_Area,17,FALSE)+VLOOKUP(A429,Main!_xlnm.Print_Area,15,FALSE)</f>
        <v>1223666.2521301117</v>
      </c>
      <c r="D429" s="1">
        <f>VLOOKUP(A429,Main!_xlnm.Print_Area,14,FALSE)</f>
        <v>8562</v>
      </c>
      <c r="E429" s="1">
        <f>VLOOKUP(A429,'CAF BLS Adjustment'!B429:J1081,5)</f>
        <v>1418954</v>
      </c>
      <c r="F429" s="1">
        <f>VLOOKUP(A429,'CAF BLS Adjustment'!$B$3:$J$440,6)</f>
        <v>0</v>
      </c>
      <c r="G429" s="1">
        <f t="shared" ref="G429:G438" si="30">MIN(D429,C429)</f>
        <v>8562</v>
      </c>
      <c r="H429" s="1">
        <f t="shared" ref="H429:H438" si="31">MAX(MIN(C429-G429,E429),0)</f>
        <v>1215104.2521301117</v>
      </c>
      <c r="I429" s="1">
        <f t="shared" ref="I429:I438" si="32">MIN(MAX(C429-G429-H429,0),F429)</f>
        <v>0</v>
      </c>
    </row>
    <row r="430" spans="1:9">
      <c r="A430" s="62">
        <v>542318</v>
      </c>
      <c r="B430" s="15" t="s">
        <v>466</v>
      </c>
      <c r="C430" s="1">
        <f>VLOOKUP(A430,Main!_xlnm.Print_Area,17,FALSE)+VLOOKUP(A430,Main!_xlnm.Print_Area,15,FALSE)</f>
        <v>1914179.164820513</v>
      </c>
      <c r="D430" s="1">
        <f>VLOOKUP(A430,Main!_xlnm.Print_Area,14,FALSE)</f>
        <v>501612</v>
      </c>
      <c r="E430" s="1">
        <f>VLOOKUP(A430,'CAF BLS Adjustment'!B430:J1083,5)</f>
        <v>697850</v>
      </c>
      <c r="F430" s="1">
        <f>VLOOKUP(A430,'CAF BLS Adjustment'!$B$3:$J$440,6)</f>
        <v>1033599</v>
      </c>
      <c r="G430" s="1">
        <f t="shared" si="30"/>
        <v>501612</v>
      </c>
      <c r="H430" s="1">
        <f t="shared" si="31"/>
        <v>697850</v>
      </c>
      <c r="I430" s="1">
        <f t="shared" si="32"/>
        <v>714717.16482051299</v>
      </c>
    </row>
    <row r="431" spans="1:9">
      <c r="A431" s="62">
        <v>542324</v>
      </c>
      <c r="B431" s="15" t="s">
        <v>467</v>
      </c>
      <c r="C431" s="1">
        <f>VLOOKUP(A431,Main!_xlnm.Print_Area,17,FALSE)+VLOOKUP(A431,Main!_xlnm.Print_Area,15,FALSE)</f>
        <v>2475945.8294321327</v>
      </c>
      <c r="D431" s="1">
        <f>VLOOKUP(A431,Main!_xlnm.Print_Area,14,FALSE)</f>
        <v>130956</v>
      </c>
      <c r="E431" s="1">
        <f>VLOOKUP(A431,'CAF BLS Adjustment'!B431:J1084,5)</f>
        <v>1937212</v>
      </c>
      <c r="F431" s="1">
        <f>VLOOKUP(A431,'CAF BLS Adjustment'!$B$3:$J$440,6)</f>
        <v>820244</v>
      </c>
      <c r="G431" s="1">
        <f t="shared" si="30"/>
        <v>130956</v>
      </c>
      <c r="H431" s="1">
        <f t="shared" si="31"/>
        <v>1937212</v>
      </c>
      <c r="I431" s="1">
        <f t="shared" si="32"/>
        <v>407777.82943213265</v>
      </c>
    </row>
    <row r="432" spans="1:9">
      <c r="A432" s="62">
        <v>542332</v>
      </c>
      <c r="B432" s="15" t="s">
        <v>468</v>
      </c>
      <c r="C432" s="1">
        <f>VLOOKUP(A432,Main!_xlnm.Print_Area,17,FALSE)+VLOOKUP(A432,Main!_xlnm.Print_Area,15,FALSE)</f>
        <v>2976155.2709387448</v>
      </c>
      <c r="D432" s="1">
        <f>VLOOKUP(A432,Main!_xlnm.Print_Area,14,FALSE)</f>
        <v>115734</v>
      </c>
      <c r="E432" s="1">
        <f>VLOOKUP(A432,'CAF BLS Adjustment'!B432:J1085,5)</f>
        <v>3356217</v>
      </c>
      <c r="F432" s="1">
        <f>VLOOKUP(A432,'CAF BLS Adjustment'!$B$3:$J$440,6)</f>
        <v>0</v>
      </c>
      <c r="G432" s="1">
        <f t="shared" si="30"/>
        <v>115734</v>
      </c>
      <c r="H432" s="1">
        <f t="shared" si="31"/>
        <v>2860421.2709387448</v>
      </c>
      <c r="I432" s="1">
        <f t="shared" si="32"/>
        <v>0</v>
      </c>
    </row>
    <row r="433" spans="1:9">
      <c r="A433" s="62">
        <v>542338</v>
      </c>
      <c r="B433" s="15" t="s">
        <v>469</v>
      </c>
      <c r="C433" s="1">
        <f>VLOOKUP(A433,Main!_xlnm.Print_Area,17,FALSE)+VLOOKUP(A433,Main!_xlnm.Print_Area,15,FALSE)</f>
        <v>5144759.804565887</v>
      </c>
      <c r="D433" s="1">
        <f>VLOOKUP(A433,Main!_xlnm.Print_Area,14,FALSE)</f>
        <v>-11922</v>
      </c>
      <c r="E433" s="1">
        <f>VLOOKUP(A433,'CAF BLS Adjustment'!B433:J1086,5)</f>
        <v>5966058</v>
      </c>
      <c r="F433" s="1">
        <f>VLOOKUP(A433,'CAF BLS Adjustment'!$B$3:$J$440,6)</f>
        <v>49672</v>
      </c>
      <c r="G433" s="1">
        <f t="shared" si="30"/>
        <v>-11922</v>
      </c>
      <c r="H433" s="1">
        <f t="shared" si="31"/>
        <v>5156681.804565887</v>
      </c>
      <c r="I433" s="1">
        <f t="shared" si="32"/>
        <v>0</v>
      </c>
    </row>
    <row r="434" spans="1:9">
      <c r="A434" s="62">
        <v>542339</v>
      </c>
      <c r="B434" s="15" t="s">
        <v>470</v>
      </c>
      <c r="C434" s="1">
        <f>VLOOKUP(A434,Main!_xlnm.Print_Area,17,FALSE)+VLOOKUP(A434,Main!_xlnm.Print_Area,15,FALSE)</f>
        <v>3353685.2462601024</v>
      </c>
      <c r="D434" s="1">
        <f>VLOOKUP(A434,Main!_xlnm.Print_Area,14,FALSE)</f>
        <v>-122112</v>
      </c>
      <c r="E434" s="1">
        <f>VLOOKUP(A434,'CAF BLS Adjustment'!B434:J1087,5)</f>
        <v>4051528</v>
      </c>
      <c r="F434" s="1">
        <f>VLOOKUP(A434,'CAF BLS Adjustment'!$B$3:$J$440,6)</f>
        <v>3300</v>
      </c>
      <c r="G434" s="1">
        <f t="shared" si="30"/>
        <v>-122112</v>
      </c>
      <c r="H434" s="1">
        <f t="shared" si="31"/>
        <v>3475797.2462601024</v>
      </c>
      <c r="I434" s="1">
        <f t="shared" si="32"/>
        <v>0</v>
      </c>
    </row>
    <row r="435" spans="1:9">
      <c r="A435" s="62">
        <v>542343</v>
      </c>
      <c r="B435" s="15" t="s">
        <v>471</v>
      </c>
      <c r="C435" s="1">
        <f>VLOOKUP(A435,Main!_xlnm.Print_Area,17,FALSE)+VLOOKUP(A435,Main!_xlnm.Print_Area,15,FALSE)</f>
        <v>2906689.5236265468</v>
      </c>
      <c r="D435" s="1">
        <f>VLOOKUP(A435,Main!_xlnm.Print_Area,14,FALSE)</f>
        <v>34596</v>
      </c>
      <c r="E435" s="1">
        <f>VLOOKUP(A435,'CAF BLS Adjustment'!B435:J1088,5)</f>
        <v>3270475</v>
      </c>
      <c r="F435" s="1">
        <f>VLOOKUP(A435,'CAF BLS Adjustment'!$B$3:$J$440,6)</f>
        <v>85842</v>
      </c>
      <c r="G435" s="1">
        <f t="shared" si="30"/>
        <v>34596</v>
      </c>
      <c r="H435" s="1">
        <f t="shared" si="31"/>
        <v>2872093.5236265468</v>
      </c>
      <c r="I435" s="1">
        <f t="shared" si="32"/>
        <v>0</v>
      </c>
    </row>
    <row r="436" spans="1:9">
      <c r="A436" s="62">
        <v>552349</v>
      </c>
      <c r="B436" s="15" t="s">
        <v>473</v>
      </c>
      <c r="C436" s="1">
        <f>VLOOKUP(A436,Main!_xlnm.Print_Area,17,FALSE)+VLOOKUP(A436,Main!_xlnm.Print_Area,15,FALSE)</f>
        <v>3946664.2719168314</v>
      </c>
      <c r="D436" s="1">
        <f>VLOOKUP(A436,Main!_xlnm.Print_Area,14,FALSE)</f>
        <v>-109278</v>
      </c>
      <c r="E436" s="1">
        <f>VLOOKUP(A436,'CAF BLS Adjustment'!B436:J1090,5)</f>
        <v>1485165</v>
      </c>
      <c r="F436" s="1">
        <f>VLOOKUP(A436,'CAF BLS Adjustment'!$B$3:$J$440,6)</f>
        <v>3246454</v>
      </c>
      <c r="G436" s="1">
        <f t="shared" si="30"/>
        <v>-109278</v>
      </c>
      <c r="H436" s="1">
        <f t="shared" si="31"/>
        <v>1485165</v>
      </c>
      <c r="I436" s="1">
        <f t="shared" si="32"/>
        <v>2570777.2719168314</v>
      </c>
    </row>
    <row r="437" spans="1:9">
      <c r="A437" s="62">
        <v>553304</v>
      </c>
      <c r="B437" s="15" t="s">
        <v>474</v>
      </c>
      <c r="C437" s="1">
        <f>VLOOKUP(A437,Main!_xlnm.Print_Area,17,FALSE)+VLOOKUP(A437,Main!_xlnm.Print_Area,15,FALSE)</f>
        <v>384256.9954461208</v>
      </c>
      <c r="D437" s="1">
        <f>VLOOKUP(A437,Main!_xlnm.Print_Area,14,FALSE)</f>
        <v>-27324</v>
      </c>
      <c r="E437" s="1">
        <f>VLOOKUP(A437,'CAF BLS Adjustment'!B437:J1091,5)</f>
        <v>480146</v>
      </c>
      <c r="F437" s="1">
        <f>VLOOKUP(A437,'CAF BLS Adjustment'!$B$3:$J$440,6)</f>
        <v>0</v>
      </c>
      <c r="G437" s="1">
        <f t="shared" si="30"/>
        <v>-27324</v>
      </c>
      <c r="H437" s="1">
        <f t="shared" si="31"/>
        <v>411580.9954461208</v>
      </c>
      <c r="I437" s="1">
        <f t="shared" si="32"/>
        <v>0</v>
      </c>
    </row>
    <row r="438" spans="1:9">
      <c r="A438" s="62">
        <v>663800</v>
      </c>
      <c r="B438" s="15" t="s">
        <v>476</v>
      </c>
      <c r="C438" s="1">
        <f>VLOOKUP(A438,Main!_xlnm.Print_Area,17,FALSE)+VLOOKUP(A438,Main!_xlnm.Print_Area,15,FALSE)</f>
        <v>7612355.2868341636</v>
      </c>
      <c r="D438" s="1">
        <f>VLOOKUP(A438,Main!_xlnm.Print_Area,14,FALSE)</f>
        <v>42186</v>
      </c>
      <c r="E438" s="1">
        <f>VLOOKUP(A438,'CAF BLS Adjustment'!B438:J1092,5)</f>
        <v>6451491</v>
      </c>
      <c r="F438" s="1">
        <f>VLOOKUP(A438,'CAF BLS Adjustment'!$B$3:$J$440,6)</f>
        <v>2253148</v>
      </c>
      <c r="G438" s="1">
        <f t="shared" si="30"/>
        <v>42186</v>
      </c>
      <c r="H438" s="1">
        <f t="shared" si="31"/>
        <v>6451491</v>
      </c>
      <c r="I438" s="1">
        <f t="shared" si="32"/>
        <v>1118678.2868341636</v>
      </c>
    </row>
    <row r="439" spans="1:9">
      <c r="C439" s="3"/>
    </row>
    <row r="440" spans="1:9">
      <c r="A440" s="12" t="s">
        <v>480</v>
      </c>
      <c r="C440" s="3">
        <f t="shared" ref="C440:I440" si="33">SUM(C3:C438)</f>
        <v>913053363.70235264</v>
      </c>
      <c r="D440" s="3">
        <f t="shared" si="33"/>
        <v>48449049</v>
      </c>
      <c r="E440" s="3">
        <f t="shared" si="33"/>
        <v>419274727</v>
      </c>
      <c r="F440" s="3">
        <f t="shared" si="33"/>
        <v>592370259</v>
      </c>
      <c r="G440" s="3">
        <f t="shared" si="33"/>
        <v>48007041.155124575</v>
      </c>
      <c r="H440" s="3">
        <f t="shared" si="33"/>
        <v>407722031.81928462</v>
      </c>
      <c r="I440" s="3">
        <f t="shared" si="33"/>
        <v>457324290.7279436</v>
      </c>
    </row>
    <row r="442" spans="1:9">
      <c r="C442" s="3"/>
      <c r="D442" s="3"/>
      <c r="E442" s="3"/>
      <c r="F442" s="3"/>
      <c r="G442" s="3"/>
      <c r="H442" s="3"/>
      <c r="I442" s="3"/>
    </row>
    <row r="443" spans="1:9" ht="47.25" customHeight="1">
      <c r="A443" s="102" t="s">
        <v>491</v>
      </c>
      <c r="B443" s="102"/>
      <c r="C443" s="102"/>
      <c r="D443" s="102"/>
      <c r="E443" s="102"/>
      <c r="F443" s="102"/>
      <c r="G443" s="102"/>
      <c r="H443" s="102"/>
      <c r="I443" s="102"/>
    </row>
  </sheetData>
  <mergeCells count="2">
    <mergeCell ref="A1:I1"/>
    <mergeCell ref="A443:I443"/>
  </mergeCells>
  <pageMargins left="0.7" right="0.7" top="0.75" bottom="0.75" header="0.3" footer="0.3"/>
  <pageSetup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2"/>
  <sheetViews>
    <sheetView zoomScale="110" zoomScaleNormal="110" workbookViewId="0">
      <pane ySplit="2" topLeftCell="A3" activePane="bottomLeft" state="frozen"/>
      <selection activeCell="J4" sqref="J4"/>
      <selection pane="bottomLeft" sqref="A1:J1"/>
    </sheetView>
  </sheetViews>
  <sheetFormatPr defaultRowHeight="15"/>
  <cols>
    <col min="1" max="1" width="11.140625" bestFit="1" customWidth="1"/>
    <col min="2" max="2" width="7.85546875" bestFit="1" customWidth="1"/>
    <col min="3" max="3" width="28.85546875" customWidth="1"/>
    <col min="4" max="4" width="17.42578125" customWidth="1"/>
    <col min="5" max="5" width="15.28515625" style="12" customWidth="1"/>
    <col min="6" max="6" width="15.42578125" style="11" customWidth="1"/>
    <col min="7" max="7" width="20.85546875" style="11" customWidth="1"/>
    <col min="8" max="8" width="20.42578125" customWidth="1"/>
    <col min="9" max="9" width="13.42578125" bestFit="1" customWidth="1"/>
    <col min="10" max="10" width="16.5703125" customWidth="1"/>
    <col min="11" max="11" width="12" hidden="1" customWidth="1"/>
    <col min="12" max="12" width="9.85546875" hidden="1" customWidth="1"/>
  </cols>
  <sheetData>
    <row r="1" spans="1:12" s="14" customFormat="1" ht="45.6" customHeight="1">
      <c r="A1" s="99" t="s">
        <v>558</v>
      </c>
      <c r="B1" s="99"/>
      <c r="C1" s="99"/>
      <c r="D1" s="99"/>
      <c r="E1" s="99"/>
      <c r="F1" s="99"/>
      <c r="G1" s="99"/>
      <c r="H1" s="99"/>
      <c r="I1" s="99"/>
      <c r="J1" s="99"/>
    </row>
    <row r="2" spans="1:12" ht="47.25">
      <c r="A2" s="8" t="s">
        <v>0</v>
      </c>
      <c r="B2" s="8" t="s">
        <v>1</v>
      </c>
      <c r="C2" s="8" t="s">
        <v>2</v>
      </c>
      <c r="D2" s="8" t="s">
        <v>477</v>
      </c>
      <c r="E2" s="8" t="s">
        <v>574</v>
      </c>
      <c r="F2" s="8" t="s">
        <v>493</v>
      </c>
      <c r="G2" s="8" t="s">
        <v>492</v>
      </c>
      <c r="H2" s="9" t="s">
        <v>484</v>
      </c>
      <c r="I2" s="9" t="s">
        <v>482</v>
      </c>
      <c r="J2" s="9" t="s">
        <v>498</v>
      </c>
      <c r="K2" s="97" t="s">
        <v>583</v>
      </c>
      <c r="L2" s="97" t="s">
        <v>584</v>
      </c>
    </row>
    <row r="3" spans="1:12" ht="14.45" customHeight="1">
      <c r="A3" s="22" t="s">
        <v>3</v>
      </c>
      <c r="B3" s="12">
        <v>100002</v>
      </c>
      <c r="C3" s="88" t="s">
        <v>4</v>
      </c>
      <c r="D3" s="22" t="s">
        <v>478</v>
      </c>
      <c r="E3" s="23" t="s">
        <v>495</v>
      </c>
      <c r="F3" s="3">
        <v>507156</v>
      </c>
      <c r="G3" s="3">
        <v>256105</v>
      </c>
      <c r="H3" s="3">
        <f>F3+G3</f>
        <v>763261</v>
      </c>
      <c r="I3" s="1">
        <v>58458</v>
      </c>
      <c r="J3" s="1">
        <f>H3+I3</f>
        <v>821719</v>
      </c>
      <c r="K3" t="e">
        <f>VLOOKUP(B3,#REF!,9,FALSE)</f>
        <v>#REF!</v>
      </c>
      <c r="L3" t="e">
        <f>VLOOKUP(B3,#REF!,6,FALSE)</f>
        <v>#REF!</v>
      </c>
    </row>
    <row r="4" spans="1:12" ht="14.45" customHeight="1">
      <c r="A4" s="22" t="s">
        <v>3</v>
      </c>
      <c r="B4" s="12">
        <v>100019</v>
      </c>
      <c r="C4" s="88" t="s">
        <v>5</v>
      </c>
      <c r="D4" s="22" t="s">
        <v>478</v>
      </c>
      <c r="E4" s="23" t="s">
        <v>495</v>
      </c>
      <c r="F4" s="3">
        <v>732863</v>
      </c>
      <c r="G4" s="3">
        <v>956801</v>
      </c>
      <c r="H4" s="3">
        <f t="shared" ref="H4:H66" si="0">F4+G4</f>
        <v>1689664</v>
      </c>
      <c r="I4" s="1">
        <v>61314</v>
      </c>
      <c r="J4" s="1">
        <f t="shared" ref="J4:J53" si="1">H4+I4</f>
        <v>1750978</v>
      </c>
      <c r="K4" s="12" t="e">
        <f>VLOOKUP(B4,#REF!,9,FALSE)</f>
        <v>#REF!</v>
      </c>
      <c r="L4" s="12" t="e">
        <f>VLOOKUP(B4,#REF!,6,FALSE)</f>
        <v>#REF!</v>
      </c>
    </row>
    <row r="5" spans="1:12" ht="14.45" customHeight="1">
      <c r="A5" s="22" t="s">
        <v>3</v>
      </c>
      <c r="B5" s="12">
        <v>100029</v>
      </c>
      <c r="C5" s="88" t="s">
        <v>6</v>
      </c>
      <c r="D5" s="22" t="s">
        <v>478</v>
      </c>
      <c r="E5" s="23" t="s">
        <v>495</v>
      </c>
      <c r="F5" s="3">
        <v>720240</v>
      </c>
      <c r="G5" s="3">
        <v>204687</v>
      </c>
      <c r="H5" s="3">
        <f t="shared" si="0"/>
        <v>924927</v>
      </c>
      <c r="I5" s="1">
        <v>81714</v>
      </c>
      <c r="J5" s="1">
        <f t="shared" si="1"/>
        <v>1006641</v>
      </c>
      <c r="K5" s="12" t="e">
        <f>VLOOKUP(B5,#REF!,9,FALSE)</f>
        <v>#REF!</v>
      </c>
      <c r="L5" s="12" t="e">
        <f>VLOOKUP(B5,#REF!,6,FALSE)</f>
        <v>#REF!</v>
      </c>
    </row>
    <row r="6" spans="1:12" ht="14.45" customHeight="1">
      <c r="A6" s="22" t="s">
        <v>7</v>
      </c>
      <c r="B6" s="12">
        <v>120039</v>
      </c>
      <c r="C6" s="88" t="s">
        <v>8</v>
      </c>
      <c r="D6" s="22" t="s">
        <v>478</v>
      </c>
      <c r="E6" s="23" t="s">
        <v>495</v>
      </c>
      <c r="F6" s="3">
        <v>904940</v>
      </c>
      <c r="G6" s="3">
        <v>497073</v>
      </c>
      <c r="H6" s="3">
        <f t="shared" si="0"/>
        <v>1402013</v>
      </c>
      <c r="I6" s="1">
        <v>-96024</v>
      </c>
      <c r="J6" s="1">
        <f t="shared" si="1"/>
        <v>1305989</v>
      </c>
      <c r="K6" s="12" t="e">
        <f>VLOOKUP(B6,#REF!,9,FALSE)</f>
        <v>#REF!</v>
      </c>
      <c r="L6" s="12" t="e">
        <f>VLOOKUP(B6,#REF!,6,FALSE)</f>
        <v>#REF!</v>
      </c>
    </row>
    <row r="7" spans="1:12" ht="14.45" customHeight="1">
      <c r="A7" s="22" t="s">
        <v>7</v>
      </c>
      <c r="B7" s="12">
        <v>120043</v>
      </c>
      <c r="C7" s="88" t="s">
        <v>10</v>
      </c>
      <c r="D7" s="22" t="s">
        <v>478</v>
      </c>
      <c r="E7" s="23" t="s">
        <v>495</v>
      </c>
      <c r="F7" s="3">
        <v>484663</v>
      </c>
      <c r="G7" s="3">
        <v>0</v>
      </c>
      <c r="H7" s="3">
        <f t="shared" si="0"/>
        <v>484663</v>
      </c>
      <c r="I7" s="1">
        <v>8676</v>
      </c>
      <c r="J7" s="1">
        <f t="shared" si="1"/>
        <v>493339</v>
      </c>
      <c r="K7" s="12" t="e">
        <f>VLOOKUP(B7,#REF!,9,FALSE)</f>
        <v>#REF!</v>
      </c>
      <c r="L7" s="12" t="e">
        <f>VLOOKUP(B7,#REF!,6,FALSE)</f>
        <v>#REF!</v>
      </c>
    </row>
    <row r="8" spans="1:12" ht="14.45" customHeight="1">
      <c r="A8" s="22" t="s">
        <v>11</v>
      </c>
      <c r="B8" s="12">
        <v>140053</v>
      </c>
      <c r="C8" s="88" t="s">
        <v>12</v>
      </c>
      <c r="D8" s="22" t="s">
        <v>478</v>
      </c>
      <c r="E8" s="23" t="s">
        <v>495</v>
      </c>
      <c r="F8" s="3">
        <v>308264</v>
      </c>
      <c r="G8" s="3">
        <v>920</v>
      </c>
      <c r="H8" s="3">
        <f t="shared" si="0"/>
        <v>309184</v>
      </c>
      <c r="I8" s="1">
        <v>10170</v>
      </c>
      <c r="J8" s="1">
        <f t="shared" si="1"/>
        <v>319354</v>
      </c>
      <c r="K8" s="12" t="e">
        <f>VLOOKUP(B8,#REF!,9,FALSE)</f>
        <v>#REF!</v>
      </c>
      <c r="L8" s="12" t="e">
        <f>VLOOKUP(B8,#REF!,6,FALSE)</f>
        <v>#REF!</v>
      </c>
    </row>
    <row r="9" spans="1:12" ht="14.45" customHeight="1">
      <c r="A9" s="22" t="s">
        <v>11</v>
      </c>
      <c r="B9" s="12">
        <v>140068</v>
      </c>
      <c r="C9" s="88" t="s">
        <v>13</v>
      </c>
      <c r="D9" s="22" t="s">
        <v>478</v>
      </c>
      <c r="E9" s="23" t="s">
        <v>495</v>
      </c>
      <c r="F9" s="3">
        <v>452217</v>
      </c>
      <c r="G9" s="3">
        <v>110943</v>
      </c>
      <c r="H9" s="3">
        <f t="shared" si="0"/>
        <v>563160</v>
      </c>
      <c r="I9" s="1">
        <v>-24918</v>
      </c>
      <c r="J9" s="1">
        <f t="shared" si="1"/>
        <v>538242</v>
      </c>
      <c r="K9" s="12" t="e">
        <f>VLOOKUP(B9,#REF!,9,FALSE)</f>
        <v>#REF!</v>
      </c>
      <c r="L9" s="12" t="e">
        <f>VLOOKUP(B9,#REF!,6,FALSE)</f>
        <v>#REF!</v>
      </c>
    </row>
    <row r="10" spans="1:12" ht="14.45" customHeight="1">
      <c r="A10" s="22" t="s">
        <v>11</v>
      </c>
      <c r="B10" s="12">
        <v>140069</v>
      </c>
      <c r="C10" s="88" t="s">
        <v>14</v>
      </c>
      <c r="D10" s="22" t="s">
        <v>478</v>
      </c>
      <c r="E10" s="23" t="s">
        <v>495</v>
      </c>
      <c r="F10" s="3">
        <v>2548783</v>
      </c>
      <c r="G10" s="3">
        <v>1427372</v>
      </c>
      <c r="H10" s="3">
        <f t="shared" si="0"/>
        <v>3976155</v>
      </c>
      <c r="I10" s="1">
        <v>-189276</v>
      </c>
      <c r="J10" s="1">
        <f t="shared" si="1"/>
        <v>3786879</v>
      </c>
      <c r="K10" s="12" t="e">
        <f>VLOOKUP(B10,#REF!,9,FALSE)</f>
        <v>#REF!</v>
      </c>
      <c r="L10" s="12" t="e">
        <f>VLOOKUP(B10,#REF!,6,FALSE)</f>
        <v>#REF!</v>
      </c>
    </row>
    <row r="11" spans="1:12" ht="14.45" customHeight="1">
      <c r="A11" s="22" t="s">
        <v>11</v>
      </c>
      <c r="B11" s="12">
        <v>147332</v>
      </c>
      <c r="C11" s="88" t="s">
        <v>15</v>
      </c>
      <c r="D11" s="22" t="s">
        <v>478</v>
      </c>
      <c r="E11" s="23" t="s">
        <v>495</v>
      </c>
      <c r="F11" s="3">
        <v>2034436</v>
      </c>
      <c r="G11" s="3">
        <v>588329</v>
      </c>
      <c r="H11" s="3">
        <f t="shared" si="0"/>
        <v>2622765</v>
      </c>
      <c r="I11" s="1">
        <v>88878</v>
      </c>
      <c r="J11" s="1">
        <f t="shared" si="1"/>
        <v>2711643</v>
      </c>
      <c r="K11" s="12" t="e">
        <f>VLOOKUP(B11,#REF!,9,FALSE)</f>
        <v>#REF!</v>
      </c>
      <c r="L11" s="12" t="e">
        <f>VLOOKUP(B11,#REF!,6,FALSE)</f>
        <v>#REF!</v>
      </c>
    </row>
    <row r="12" spans="1:12" ht="14.45" customHeight="1">
      <c r="A12" s="22" t="s">
        <v>16</v>
      </c>
      <c r="B12" s="12">
        <v>150076</v>
      </c>
      <c r="C12" s="88" t="s">
        <v>17</v>
      </c>
      <c r="D12" s="22" t="s">
        <v>478</v>
      </c>
      <c r="E12" s="23" t="s">
        <v>495</v>
      </c>
      <c r="F12" s="3">
        <v>193059</v>
      </c>
      <c r="G12" s="3">
        <v>0</v>
      </c>
      <c r="H12" s="3">
        <f t="shared" si="0"/>
        <v>193059</v>
      </c>
      <c r="I12" s="1">
        <v>480</v>
      </c>
      <c r="J12" s="1">
        <f t="shared" si="1"/>
        <v>193539</v>
      </c>
      <c r="K12" s="12" t="e">
        <f>VLOOKUP(B12,#REF!,9,FALSE)</f>
        <v>#REF!</v>
      </c>
      <c r="L12" s="12" t="e">
        <f>VLOOKUP(B12,#REF!,6,FALSE)</f>
        <v>#REF!</v>
      </c>
    </row>
    <row r="13" spans="1:12" ht="14.45" customHeight="1">
      <c r="A13" s="22" t="s">
        <v>16</v>
      </c>
      <c r="B13" s="12">
        <v>150077</v>
      </c>
      <c r="C13" s="88" t="s">
        <v>18</v>
      </c>
      <c r="D13" s="22" t="s">
        <v>478</v>
      </c>
      <c r="E13" s="23" t="s">
        <v>495</v>
      </c>
      <c r="F13" s="3">
        <v>707740</v>
      </c>
      <c r="G13" s="3">
        <v>0</v>
      </c>
      <c r="H13" s="3">
        <f t="shared" si="0"/>
        <v>707740</v>
      </c>
      <c r="I13" s="1">
        <v>16602</v>
      </c>
      <c r="J13" s="1">
        <f t="shared" si="1"/>
        <v>724342</v>
      </c>
      <c r="K13" s="12" t="e">
        <f>VLOOKUP(B13,#REF!,9,FALSE)</f>
        <v>#REF!</v>
      </c>
      <c r="L13" s="12" t="e">
        <f>VLOOKUP(B13,#REF!,6,FALSE)</f>
        <v>#REF!</v>
      </c>
    </row>
    <row r="14" spans="1:12" ht="14.45" customHeight="1">
      <c r="A14" s="22" t="s">
        <v>16</v>
      </c>
      <c r="B14" s="12">
        <v>150085</v>
      </c>
      <c r="C14" s="88" t="s">
        <v>19</v>
      </c>
      <c r="D14" s="22" t="s">
        <v>478</v>
      </c>
      <c r="E14" s="23" t="s">
        <v>495</v>
      </c>
      <c r="F14" s="3">
        <v>241888</v>
      </c>
      <c r="G14" s="3">
        <v>16423</v>
      </c>
      <c r="H14" s="3">
        <f t="shared" si="0"/>
        <v>258311</v>
      </c>
      <c r="I14" s="1">
        <v>31356</v>
      </c>
      <c r="J14" s="1">
        <f t="shared" si="1"/>
        <v>289667</v>
      </c>
      <c r="K14" s="12" t="e">
        <f>VLOOKUP(B14,#REF!,9,FALSE)</f>
        <v>#REF!</v>
      </c>
      <c r="L14" s="12" t="e">
        <f>VLOOKUP(B14,#REF!,6,FALSE)</f>
        <v>#REF!</v>
      </c>
    </row>
    <row r="15" spans="1:12" ht="14.45" customHeight="1">
      <c r="A15" s="22" t="s">
        <v>16</v>
      </c>
      <c r="B15" s="12">
        <v>150091</v>
      </c>
      <c r="C15" s="88" t="s">
        <v>20</v>
      </c>
      <c r="D15" s="22" t="s">
        <v>478</v>
      </c>
      <c r="E15" s="23" t="s">
        <v>495</v>
      </c>
      <c r="F15" s="3">
        <v>352994</v>
      </c>
      <c r="G15" s="3">
        <v>513237</v>
      </c>
      <c r="H15" s="3">
        <f t="shared" si="0"/>
        <v>866231</v>
      </c>
      <c r="I15" s="1">
        <v>-9426</v>
      </c>
      <c r="J15" s="1">
        <f t="shared" si="1"/>
        <v>856805</v>
      </c>
      <c r="K15" s="12" t="e">
        <f>VLOOKUP(B15,#REF!,9,FALSE)</f>
        <v>#REF!</v>
      </c>
      <c r="L15" s="12" t="e">
        <f>VLOOKUP(B15,#REF!,6,FALSE)</f>
        <v>#REF!</v>
      </c>
    </row>
    <row r="16" spans="1:12" ht="14.45" customHeight="1">
      <c r="A16" s="22" t="s">
        <v>16</v>
      </c>
      <c r="B16" s="12">
        <v>150097</v>
      </c>
      <c r="C16" s="88" t="s">
        <v>21</v>
      </c>
      <c r="D16" s="22" t="s">
        <v>478</v>
      </c>
      <c r="E16" s="23" t="s">
        <v>495</v>
      </c>
      <c r="F16" s="3">
        <v>420136</v>
      </c>
      <c r="G16" s="3">
        <v>212264</v>
      </c>
      <c r="H16" s="3">
        <f t="shared" si="0"/>
        <v>632400</v>
      </c>
      <c r="I16" s="1">
        <v>-70620</v>
      </c>
      <c r="J16" s="1">
        <f t="shared" si="1"/>
        <v>561780</v>
      </c>
      <c r="K16" s="12" t="e">
        <f>VLOOKUP(B16,#REF!,9,FALSE)</f>
        <v>#REF!</v>
      </c>
      <c r="L16" s="12" t="e">
        <f>VLOOKUP(B16,#REF!,6,FALSE)</f>
        <v>#REF!</v>
      </c>
    </row>
    <row r="17" spans="1:12" ht="14.45" customHeight="1">
      <c r="A17" s="22" t="s">
        <v>16</v>
      </c>
      <c r="B17" s="12">
        <v>150111</v>
      </c>
      <c r="C17" s="88" t="s">
        <v>22</v>
      </c>
      <c r="D17" s="22" t="s">
        <v>478</v>
      </c>
      <c r="E17" s="23" t="s">
        <v>495</v>
      </c>
      <c r="F17" s="3">
        <v>293329</v>
      </c>
      <c r="G17" s="3">
        <v>0</v>
      </c>
      <c r="H17" s="3">
        <f t="shared" si="0"/>
        <v>293329</v>
      </c>
      <c r="I17" s="1">
        <v>-141642</v>
      </c>
      <c r="J17" s="1">
        <f t="shared" si="1"/>
        <v>151687</v>
      </c>
      <c r="K17" s="12" t="e">
        <f>VLOOKUP(B17,#REF!,9,FALSE)</f>
        <v>#REF!</v>
      </c>
      <c r="L17" s="12" t="e">
        <f>VLOOKUP(B17,#REF!,6,FALSE)</f>
        <v>#REF!</v>
      </c>
    </row>
    <row r="18" spans="1:12" ht="14.45" customHeight="1">
      <c r="A18" s="22" t="s">
        <v>16</v>
      </c>
      <c r="B18" s="12">
        <v>150112</v>
      </c>
      <c r="C18" s="88" t="s">
        <v>23</v>
      </c>
      <c r="D18" s="22" t="s">
        <v>478</v>
      </c>
      <c r="E18" s="23" t="s">
        <v>495</v>
      </c>
      <c r="F18" s="3">
        <v>535695</v>
      </c>
      <c r="G18" s="3">
        <v>475714</v>
      </c>
      <c r="H18" s="3">
        <f t="shared" si="0"/>
        <v>1011409</v>
      </c>
      <c r="I18" s="1">
        <v>22464</v>
      </c>
      <c r="J18" s="1">
        <f t="shared" si="1"/>
        <v>1033873</v>
      </c>
      <c r="K18" s="12" t="e">
        <f>VLOOKUP(B18,#REF!,9,FALSE)</f>
        <v>#REF!</v>
      </c>
      <c r="L18" s="12" t="e">
        <f>VLOOKUP(B18,#REF!,6,FALSE)</f>
        <v>#REF!</v>
      </c>
    </row>
    <row r="19" spans="1:12" ht="14.45" customHeight="1">
      <c r="A19" s="22" t="s">
        <v>16</v>
      </c>
      <c r="B19" s="12">
        <v>150125</v>
      </c>
      <c r="C19" s="88" t="s">
        <v>24</v>
      </c>
      <c r="D19" s="22" t="s">
        <v>478</v>
      </c>
      <c r="E19" s="23" t="s">
        <v>495</v>
      </c>
      <c r="F19" s="3">
        <v>703079</v>
      </c>
      <c r="G19" s="3">
        <v>556261</v>
      </c>
      <c r="H19" s="3">
        <f t="shared" si="0"/>
        <v>1259340</v>
      </c>
      <c r="I19" s="1">
        <v>0</v>
      </c>
      <c r="J19" s="1">
        <f t="shared" si="1"/>
        <v>1259340</v>
      </c>
      <c r="K19" s="12" t="e">
        <f>VLOOKUP(B19,#REF!,9,FALSE)</f>
        <v>#REF!</v>
      </c>
      <c r="L19" s="12">
        <v>0</v>
      </c>
    </row>
    <row r="20" spans="1:12" ht="14.45" customHeight="1">
      <c r="A20" s="22" t="s">
        <v>16</v>
      </c>
      <c r="B20" s="12">
        <v>150131</v>
      </c>
      <c r="C20" s="88" t="s">
        <v>25</v>
      </c>
      <c r="D20" s="22" t="s">
        <v>478</v>
      </c>
      <c r="E20" s="23" t="s">
        <v>495</v>
      </c>
      <c r="F20" s="3">
        <v>752656</v>
      </c>
      <c r="G20" s="3">
        <v>407992</v>
      </c>
      <c r="H20" s="3">
        <f t="shared" si="0"/>
        <v>1160648</v>
      </c>
      <c r="I20" s="1">
        <v>-242784</v>
      </c>
      <c r="J20" s="1">
        <f t="shared" si="1"/>
        <v>917864</v>
      </c>
      <c r="K20" s="12" t="e">
        <f>VLOOKUP(B20,#REF!,9,FALSE)</f>
        <v>#REF!</v>
      </c>
      <c r="L20" s="12" t="e">
        <f>VLOOKUP(B20,#REF!,6,FALSE)</f>
        <v>#REF!</v>
      </c>
    </row>
    <row r="21" spans="1:12" ht="14.45" customHeight="1">
      <c r="A21" s="22" t="s">
        <v>26</v>
      </c>
      <c r="B21" s="12">
        <v>160135</v>
      </c>
      <c r="C21" s="88" t="s">
        <v>27</v>
      </c>
      <c r="D21" s="22" t="s">
        <v>478</v>
      </c>
      <c r="E21" s="23" t="s">
        <v>495</v>
      </c>
      <c r="F21" s="3">
        <v>170334</v>
      </c>
      <c r="G21" s="3">
        <v>0</v>
      </c>
      <c r="H21" s="3">
        <f t="shared" si="0"/>
        <v>170334</v>
      </c>
      <c r="I21" s="1">
        <v>5190</v>
      </c>
      <c r="J21" s="1">
        <f t="shared" si="1"/>
        <v>175524</v>
      </c>
      <c r="K21" s="12" t="e">
        <f>VLOOKUP(B21,#REF!,9,FALSE)</f>
        <v>#REF!</v>
      </c>
      <c r="L21" s="12" t="e">
        <f>VLOOKUP(B21,#REF!,6,FALSE)</f>
        <v>#REF!</v>
      </c>
    </row>
    <row r="22" spans="1:12" ht="14.45" customHeight="1">
      <c r="A22" s="22" t="s">
        <v>28</v>
      </c>
      <c r="B22" s="12">
        <v>170156</v>
      </c>
      <c r="C22" s="88" t="s">
        <v>29</v>
      </c>
      <c r="D22" s="22" t="s">
        <v>478</v>
      </c>
      <c r="E22" s="23" t="s">
        <v>495</v>
      </c>
      <c r="F22" s="3">
        <v>464923</v>
      </c>
      <c r="G22" s="3">
        <v>59338</v>
      </c>
      <c r="H22" s="3">
        <f t="shared" si="0"/>
        <v>524261</v>
      </c>
      <c r="I22" s="1">
        <v>-12168</v>
      </c>
      <c r="J22" s="1">
        <f t="shared" si="1"/>
        <v>512093</v>
      </c>
      <c r="K22" s="12" t="e">
        <f>VLOOKUP(B22,#REF!,9,FALSE)</f>
        <v>#REF!</v>
      </c>
      <c r="L22" s="12" t="e">
        <f>VLOOKUP(B22,#REF!,6,FALSE)</f>
        <v>#REF!</v>
      </c>
    </row>
    <row r="23" spans="1:12" ht="14.45" customHeight="1">
      <c r="A23" s="22" t="s">
        <v>28</v>
      </c>
      <c r="B23" s="12">
        <v>170171</v>
      </c>
      <c r="C23" s="88" t="s">
        <v>30</v>
      </c>
      <c r="D23" s="22" t="s">
        <v>478</v>
      </c>
      <c r="E23" s="23" t="s">
        <v>495</v>
      </c>
      <c r="F23" s="3">
        <v>297959</v>
      </c>
      <c r="G23" s="3">
        <v>0</v>
      </c>
      <c r="H23" s="3">
        <f t="shared" si="0"/>
        <v>297959</v>
      </c>
      <c r="I23" s="1">
        <v>-13794</v>
      </c>
      <c r="J23" s="1">
        <f t="shared" si="1"/>
        <v>284165</v>
      </c>
      <c r="K23" s="12" t="e">
        <f>VLOOKUP(B23,#REF!,9,FALSE)</f>
        <v>#REF!</v>
      </c>
      <c r="L23" s="12" t="e">
        <f>VLOOKUP(B23,#REF!,6,FALSE)</f>
        <v>#REF!</v>
      </c>
    </row>
    <row r="24" spans="1:12">
      <c r="A24" s="22" t="s">
        <v>28</v>
      </c>
      <c r="B24" s="12">
        <v>170175</v>
      </c>
      <c r="C24" s="88" t="s">
        <v>31</v>
      </c>
      <c r="D24" s="22" t="s">
        <v>478</v>
      </c>
      <c r="E24" s="23" t="s">
        <v>495</v>
      </c>
      <c r="F24" s="3">
        <v>502602</v>
      </c>
      <c r="G24" s="3">
        <v>83934</v>
      </c>
      <c r="H24" s="3">
        <f t="shared" si="0"/>
        <v>586536</v>
      </c>
      <c r="I24" s="1">
        <v>-9048</v>
      </c>
      <c r="J24" s="1">
        <f t="shared" si="1"/>
        <v>577488</v>
      </c>
      <c r="K24" s="12" t="e">
        <f>VLOOKUP(B24,#REF!,9,FALSE)</f>
        <v>#REF!</v>
      </c>
      <c r="L24" s="12" t="e">
        <f>VLOOKUP(B24,#REF!,6,FALSE)</f>
        <v>#REF!</v>
      </c>
    </row>
    <row r="25" spans="1:12" ht="14.45" customHeight="1">
      <c r="A25" s="22" t="s">
        <v>28</v>
      </c>
      <c r="B25" s="12">
        <v>170177</v>
      </c>
      <c r="C25" s="88" t="s">
        <v>32</v>
      </c>
      <c r="D25" s="22" t="s">
        <v>478</v>
      </c>
      <c r="E25" s="23" t="s">
        <v>495</v>
      </c>
      <c r="F25" s="3">
        <v>384729</v>
      </c>
      <c r="G25" s="3">
        <v>49301</v>
      </c>
      <c r="H25" s="3">
        <f t="shared" si="0"/>
        <v>434030</v>
      </c>
      <c r="I25" s="1">
        <v>34746</v>
      </c>
      <c r="J25" s="1">
        <f t="shared" si="1"/>
        <v>468776</v>
      </c>
      <c r="K25" s="12" t="e">
        <f>VLOOKUP(B25,#REF!,9,FALSE)</f>
        <v>#REF!</v>
      </c>
      <c r="L25" s="12" t="e">
        <f>VLOOKUP(B25,#REF!,6,FALSE)</f>
        <v>#REF!</v>
      </c>
    </row>
    <row r="26" spans="1:12" ht="14.45" customHeight="1">
      <c r="A26" s="22" t="s">
        <v>28</v>
      </c>
      <c r="B26" s="12">
        <v>170179</v>
      </c>
      <c r="C26" s="88" t="s">
        <v>33</v>
      </c>
      <c r="D26" s="22" t="s">
        <v>478</v>
      </c>
      <c r="E26" s="23" t="s">
        <v>495</v>
      </c>
      <c r="F26" s="3">
        <v>723043</v>
      </c>
      <c r="G26" s="3">
        <v>256328</v>
      </c>
      <c r="H26" s="3">
        <f t="shared" si="0"/>
        <v>979371</v>
      </c>
      <c r="I26" s="1">
        <v>25956</v>
      </c>
      <c r="J26" s="1">
        <f t="shared" si="1"/>
        <v>1005327</v>
      </c>
      <c r="K26" s="12" t="e">
        <f>VLOOKUP(B26,#REF!,9,FALSE)</f>
        <v>#REF!</v>
      </c>
      <c r="L26" s="12" t="e">
        <f>VLOOKUP(B26,#REF!,6,FALSE)</f>
        <v>#REF!</v>
      </c>
    </row>
    <row r="27" spans="1:12" ht="14.45" customHeight="1">
      <c r="A27" s="22" t="s">
        <v>28</v>
      </c>
      <c r="B27" s="12">
        <v>170189</v>
      </c>
      <c r="C27" s="88" t="s">
        <v>34</v>
      </c>
      <c r="D27" s="22" t="s">
        <v>478</v>
      </c>
      <c r="E27" s="23" t="s">
        <v>495</v>
      </c>
      <c r="F27" s="3">
        <v>307277</v>
      </c>
      <c r="G27" s="3">
        <v>168229</v>
      </c>
      <c r="H27" s="3">
        <f t="shared" si="0"/>
        <v>475506</v>
      </c>
      <c r="I27" s="1">
        <v>-148326</v>
      </c>
      <c r="J27" s="1">
        <f t="shared" si="1"/>
        <v>327180</v>
      </c>
      <c r="K27" s="12" t="e">
        <f>VLOOKUP(B27,#REF!,9,FALSE)</f>
        <v>#REF!</v>
      </c>
      <c r="L27" s="12" t="e">
        <f>VLOOKUP(B27,#REF!,6,FALSE)</f>
        <v>#REF!</v>
      </c>
    </row>
    <row r="28" spans="1:12" ht="14.45" customHeight="1">
      <c r="A28" s="22" t="s">
        <v>28</v>
      </c>
      <c r="B28" s="12">
        <v>170195</v>
      </c>
      <c r="C28" s="88" t="s">
        <v>35</v>
      </c>
      <c r="D28" s="22" t="s">
        <v>478</v>
      </c>
      <c r="E28" s="23" t="s">
        <v>495</v>
      </c>
      <c r="F28" s="3">
        <v>136558</v>
      </c>
      <c r="G28" s="3">
        <v>0</v>
      </c>
      <c r="H28" s="3">
        <f t="shared" si="0"/>
        <v>136558</v>
      </c>
      <c r="I28" s="1">
        <v>2484</v>
      </c>
      <c r="J28" s="1">
        <f t="shared" si="1"/>
        <v>139042</v>
      </c>
      <c r="K28" s="12" t="e">
        <f>VLOOKUP(B28,#REF!,9,FALSE)</f>
        <v>#REF!</v>
      </c>
      <c r="L28" s="12" t="e">
        <f>VLOOKUP(B28,#REF!,6,FALSE)</f>
        <v>#REF!</v>
      </c>
    </row>
    <row r="29" spans="1:12" ht="14.45" customHeight="1">
      <c r="A29" s="22" t="s">
        <v>28</v>
      </c>
      <c r="B29" s="12">
        <v>170196</v>
      </c>
      <c r="C29" s="88" t="s">
        <v>36</v>
      </c>
      <c r="D29" s="22" t="s">
        <v>478</v>
      </c>
      <c r="E29" s="23" t="s">
        <v>495</v>
      </c>
      <c r="F29" s="3">
        <v>1060296</v>
      </c>
      <c r="G29" s="3">
        <v>73750</v>
      </c>
      <c r="H29" s="3">
        <f t="shared" si="0"/>
        <v>1134046</v>
      </c>
      <c r="I29" s="1">
        <v>-7236</v>
      </c>
      <c r="J29" s="1">
        <f t="shared" si="1"/>
        <v>1126810</v>
      </c>
      <c r="K29" s="12" t="e">
        <f>VLOOKUP(B29,#REF!,9,FALSE)</f>
        <v>#REF!</v>
      </c>
      <c r="L29" s="12" t="e">
        <f>VLOOKUP(B29,#REF!,6,FALSE)</f>
        <v>#REF!</v>
      </c>
    </row>
    <row r="30" spans="1:12" ht="14.45" customHeight="1">
      <c r="A30" s="22" t="s">
        <v>28</v>
      </c>
      <c r="B30" s="12">
        <v>170197</v>
      </c>
      <c r="C30" s="88" t="s">
        <v>37</v>
      </c>
      <c r="D30" s="22" t="s">
        <v>478</v>
      </c>
      <c r="E30" s="23" t="s">
        <v>495</v>
      </c>
      <c r="F30" s="3">
        <v>271368</v>
      </c>
      <c r="G30" s="3">
        <v>100788</v>
      </c>
      <c r="H30" s="3">
        <f t="shared" si="0"/>
        <v>372156</v>
      </c>
      <c r="I30" s="1">
        <v>-23622</v>
      </c>
      <c r="J30" s="1">
        <f t="shared" si="1"/>
        <v>348534</v>
      </c>
      <c r="K30" s="12" t="e">
        <f>VLOOKUP(B30,#REF!,9,FALSE)</f>
        <v>#REF!</v>
      </c>
      <c r="L30" s="12" t="e">
        <f>VLOOKUP(B30,#REF!,6,FALSE)</f>
        <v>#REF!</v>
      </c>
    </row>
    <row r="31" spans="1:12" ht="14.45" customHeight="1">
      <c r="A31" s="22" t="s">
        <v>28</v>
      </c>
      <c r="B31" s="12">
        <v>170205</v>
      </c>
      <c r="C31" s="88" t="s">
        <v>38</v>
      </c>
      <c r="D31" s="22" t="s">
        <v>478</v>
      </c>
      <c r="E31" s="23" t="s">
        <v>495</v>
      </c>
      <c r="F31" s="3">
        <v>496611</v>
      </c>
      <c r="G31" s="3">
        <v>40403</v>
      </c>
      <c r="H31" s="3">
        <f t="shared" si="0"/>
        <v>537014</v>
      </c>
      <c r="I31" s="1">
        <v>10440</v>
      </c>
      <c r="J31" s="1">
        <f t="shared" si="1"/>
        <v>547454</v>
      </c>
      <c r="K31" s="12" t="e">
        <f>VLOOKUP(B31,#REF!,9,FALSE)</f>
        <v>#REF!</v>
      </c>
      <c r="L31" s="12" t="e">
        <f>VLOOKUP(B31,#REF!,6,FALSE)</f>
        <v>#REF!</v>
      </c>
    </row>
    <row r="32" spans="1:12" ht="14.45" customHeight="1">
      <c r="A32" s="22" t="s">
        <v>28</v>
      </c>
      <c r="B32" s="12">
        <v>170215</v>
      </c>
      <c r="C32" s="88" t="s">
        <v>39</v>
      </c>
      <c r="D32" s="22" t="s">
        <v>478</v>
      </c>
      <c r="E32" s="23" t="s">
        <v>495</v>
      </c>
      <c r="F32" s="3">
        <v>113045</v>
      </c>
      <c r="G32" s="3">
        <v>7428</v>
      </c>
      <c r="H32" s="3">
        <f t="shared" si="0"/>
        <v>120473</v>
      </c>
      <c r="I32" s="1">
        <v>-20532</v>
      </c>
      <c r="J32" s="1">
        <f t="shared" si="1"/>
        <v>99941</v>
      </c>
      <c r="K32" s="12" t="e">
        <f>VLOOKUP(B32,#REF!,9,FALSE)</f>
        <v>#REF!</v>
      </c>
      <c r="L32" s="12" t="e">
        <f>VLOOKUP(B32,#REF!,6,FALSE)</f>
        <v>#REF!</v>
      </c>
    </row>
    <row r="33" spans="1:12" ht="14.45" customHeight="1">
      <c r="A33" s="22" t="s">
        <v>40</v>
      </c>
      <c r="B33" s="12">
        <v>180216</v>
      </c>
      <c r="C33" s="88" t="s">
        <v>41</v>
      </c>
      <c r="D33" s="22" t="s">
        <v>478</v>
      </c>
      <c r="E33" s="23" t="s">
        <v>495</v>
      </c>
      <c r="F33" s="3">
        <v>463442</v>
      </c>
      <c r="G33" s="3">
        <v>0</v>
      </c>
      <c r="H33" s="3">
        <f t="shared" si="0"/>
        <v>463442</v>
      </c>
      <c r="I33" s="1">
        <v>-348474</v>
      </c>
      <c r="J33" s="1">
        <f t="shared" si="1"/>
        <v>114968</v>
      </c>
      <c r="K33" s="12" t="e">
        <f>VLOOKUP(B33,#REF!,9,FALSE)</f>
        <v>#REF!</v>
      </c>
      <c r="L33" s="12" t="e">
        <f>VLOOKUP(B33,#REF!,6,FALSE)</f>
        <v>#REF!</v>
      </c>
    </row>
    <row r="34" spans="1:12" ht="14.45" customHeight="1">
      <c r="A34" s="22" t="s">
        <v>42</v>
      </c>
      <c r="B34" s="12">
        <v>190219</v>
      </c>
      <c r="C34" s="88" t="s">
        <v>43</v>
      </c>
      <c r="D34" s="22" t="s">
        <v>478</v>
      </c>
      <c r="E34" s="23" t="s">
        <v>495</v>
      </c>
      <c r="F34" s="3">
        <v>212010</v>
      </c>
      <c r="G34" s="3">
        <v>70752</v>
      </c>
      <c r="H34" s="3">
        <f t="shared" si="0"/>
        <v>282762</v>
      </c>
      <c r="I34" s="1">
        <v>29784</v>
      </c>
      <c r="J34" s="1">
        <f t="shared" si="1"/>
        <v>312546</v>
      </c>
      <c r="K34" s="12" t="e">
        <f>VLOOKUP(B34,#REF!,9,FALSE)</f>
        <v>#REF!</v>
      </c>
      <c r="L34" s="12" t="e">
        <f>VLOOKUP(B34,#REF!,6,FALSE)</f>
        <v>#REF!</v>
      </c>
    </row>
    <row r="35" spans="1:12" ht="14.45" customHeight="1">
      <c r="A35" s="22" t="s">
        <v>42</v>
      </c>
      <c r="B35" s="12">
        <v>190220</v>
      </c>
      <c r="C35" s="88" t="s">
        <v>44</v>
      </c>
      <c r="D35" s="22" t="s">
        <v>478</v>
      </c>
      <c r="E35" s="23" t="s">
        <v>495</v>
      </c>
      <c r="F35" s="3">
        <v>88802</v>
      </c>
      <c r="G35" s="3">
        <v>0</v>
      </c>
      <c r="H35" s="3">
        <f t="shared" si="0"/>
        <v>88802</v>
      </c>
      <c r="I35" s="1">
        <v>1980</v>
      </c>
      <c r="J35" s="1">
        <f t="shared" si="1"/>
        <v>90782</v>
      </c>
      <c r="K35" s="12" t="e">
        <f>VLOOKUP(B35,#REF!,9,FALSE)</f>
        <v>#REF!</v>
      </c>
      <c r="L35" s="12" t="e">
        <f>VLOOKUP(B35,#REF!,6,FALSE)</f>
        <v>#REF!</v>
      </c>
    </row>
    <row r="36" spans="1:12" ht="14.45" customHeight="1">
      <c r="A36" s="22" t="s">
        <v>42</v>
      </c>
      <c r="B36" s="12">
        <v>190239</v>
      </c>
      <c r="C36" s="88" t="s">
        <v>45</v>
      </c>
      <c r="D36" s="22" t="s">
        <v>478</v>
      </c>
      <c r="E36" s="23" t="s">
        <v>495</v>
      </c>
      <c r="F36" s="3">
        <v>264362</v>
      </c>
      <c r="G36" s="3">
        <v>523909</v>
      </c>
      <c r="H36" s="3">
        <f t="shared" si="0"/>
        <v>788271</v>
      </c>
      <c r="I36" s="1">
        <v>163782</v>
      </c>
      <c r="J36" s="1">
        <f t="shared" si="1"/>
        <v>952053</v>
      </c>
      <c r="K36" s="12" t="e">
        <f>VLOOKUP(B36,#REF!,9,FALSE)</f>
        <v>#REF!</v>
      </c>
      <c r="L36" s="12" t="e">
        <f>VLOOKUP(B36,#REF!,6,FALSE)</f>
        <v>#REF!</v>
      </c>
    </row>
    <row r="37" spans="1:12" ht="14.45" customHeight="1">
      <c r="A37" s="22" t="s">
        <v>42</v>
      </c>
      <c r="B37" s="12">
        <v>190250</v>
      </c>
      <c r="C37" s="88" t="s">
        <v>46</v>
      </c>
      <c r="D37" s="22" t="s">
        <v>478</v>
      </c>
      <c r="E37" s="23" t="s">
        <v>495</v>
      </c>
      <c r="F37" s="3">
        <v>3272383</v>
      </c>
      <c r="G37" s="3">
        <v>2009654</v>
      </c>
      <c r="H37" s="3">
        <f t="shared" si="0"/>
        <v>5282037</v>
      </c>
      <c r="I37" s="1">
        <v>-66576</v>
      </c>
      <c r="J37" s="1">
        <f t="shared" si="1"/>
        <v>5215461</v>
      </c>
      <c r="K37" s="12" t="e">
        <f>VLOOKUP(B37,#REF!,9,FALSE)</f>
        <v>#REF!</v>
      </c>
      <c r="L37" s="12" t="e">
        <f>VLOOKUP(B37,#REF!,6,FALSE)</f>
        <v>#REF!</v>
      </c>
    </row>
    <row r="38" spans="1:12" ht="14.45" customHeight="1">
      <c r="A38" s="22" t="s">
        <v>42</v>
      </c>
      <c r="B38" s="12">
        <v>197251</v>
      </c>
      <c r="C38" s="88" t="s">
        <v>47</v>
      </c>
      <c r="D38" s="22" t="s">
        <v>478</v>
      </c>
      <c r="E38" s="23" t="s">
        <v>495</v>
      </c>
      <c r="F38" s="3">
        <v>138539</v>
      </c>
      <c r="G38" s="3">
        <v>313504</v>
      </c>
      <c r="H38" s="3">
        <f t="shared" si="0"/>
        <v>452043</v>
      </c>
      <c r="I38" s="1">
        <v>30558</v>
      </c>
      <c r="J38" s="1">
        <f t="shared" si="1"/>
        <v>482601</v>
      </c>
      <c r="K38" s="12" t="e">
        <f>VLOOKUP(B38,#REF!,9,FALSE)</f>
        <v>#REF!</v>
      </c>
      <c r="L38" s="12" t="e">
        <f>VLOOKUP(B38,#REF!,6,FALSE)</f>
        <v>#REF!</v>
      </c>
    </row>
    <row r="39" spans="1:12" ht="14.45" customHeight="1">
      <c r="A39" s="22" t="s">
        <v>48</v>
      </c>
      <c r="B39" s="12">
        <v>210331</v>
      </c>
      <c r="C39" s="88" t="s">
        <v>49</v>
      </c>
      <c r="D39" s="22" t="s">
        <v>478</v>
      </c>
      <c r="E39" s="23" t="s">
        <v>495</v>
      </c>
      <c r="F39" s="3">
        <v>520195</v>
      </c>
      <c r="G39" s="3">
        <v>2722223</v>
      </c>
      <c r="H39" s="3">
        <f t="shared" si="0"/>
        <v>3242418</v>
      </c>
      <c r="I39" s="1">
        <v>441264</v>
      </c>
      <c r="J39" s="1">
        <f t="shared" si="1"/>
        <v>3683682</v>
      </c>
      <c r="K39" s="12" t="e">
        <f>VLOOKUP(B39,#REF!,9,FALSE)</f>
        <v>#REF!</v>
      </c>
      <c r="L39" s="12" t="e">
        <f>VLOOKUP(B39,#REF!,6,FALSE)</f>
        <v>#REF!</v>
      </c>
    </row>
    <row r="40" spans="1:12" ht="14.45" customHeight="1">
      <c r="A40" s="22" t="s">
        <v>50</v>
      </c>
      <c r="B40" s="12">
        <v>220324</v>
      </c>
      <c r="C40" s="88" t="s">
        <v>51</v>
      </c>
      <c r="D40" s="22" t="s">
        <v>478</v>
      </c>
      <c r="E40" s="23" t="s">
        <v>495</v>
      </c>
      <c r="F40" s="3">
        <v>240621</v>
      </c>
      <c r="G40" s="3">
        <v>7026</v>
      </c>
      <c r="H40" s="3">
        <f t="shared" si="0"/>
        <v>247647</v>
      </c>
      <c r="I40" s="1">
        <v>-45798</v>
      </c>
      <c r="J40" s="1">
        <f t="shared" si="1"/>
        <v>201849</v>
      </c>
      <c r="K40" s="12" t="e">
        <f>VLOOKUP(B40,#REF!,9,FALSE)</f>
        <v>#REF!</v>
      </c>
      <c r="L40" s="12" t="e">
        <f>VLOOKUP(B40,#REF!,6,FALSE)</f>
        <v>#REF!</v>
      </c>
    </row>
    <row r="41" spans="1:12" ht="14.45" customHeight="1">
      <c r="A41" s="22" t="s">
        <v>50</v>
      </c>
      <c r="B41" s="12">
        <v>220347</v>
      </c>
      <c r="C41" s="88" t="s">
        <v>52</v>
      </c>
      <c r="D41" s="22" t="s">
        <v>478</v>
      </c>
      <c r="E41" s="23" t="s">
        <v>495</v>
      </c>
      <c r="F41" s="3">
        <v>616487</v>
      </c>
      <c r="G41" s="3">
        <v>2139444</v>
      </c>
      <c r="H41" s="3">
        <f t="shared" si="0"/>
        <v>2755931</v>
      </c>
      <c r="I41" s="1">
        <v>-73944</v>
      </c>
      <c r="J41" s="1">
        <f t="shared" si="1"/>
        <v>2681987</v>
      </c>
      <c r="K41" s="12" t="e">
        <f>VLOOKUP(B41,#REF!,9,FALSE)</f>
        <v>#REF!</v>
      </c>
      <c r="L41" s="12" t="e">
        <f>VLOOKUP(B41,#REF!,6,FALSE)</f>
        <v>#REF!</v>
      </c>
    </row>
    <row r="42" spans="1:12" ht="14.45" customHeight="1">
      <c r="A42" s="22" t="s">
        <v>50</v>
      </c>
      <c r="B42" s="12">
        <v>220348</v>
      </c>
      <c r="C42" s="88" t="s">
        <v>53</v>
      </c>
      <c r="D42" s="22" t="s">
        <v>478</v>
      </c>
      <c r="E42" s="23" t="s">
        <v>495</v>
      </c>
      <c r="F42" s="3">
        <v>1150511</v>
      </c>
      <c r="G42" s="3">
        <v>2312025</v>
      </c>
      <c r="H42" s="3">
        <f t="shared" si="0"/>
        <v>3462536</v>
      </c>
      <c r="I42" s="1">
        <v>1133166</v>
      </c>
      <c r="J42" s="1">
        <f t="shared" si="1"/>
        <v>4595702</v>
      </c>
      <c r="K42" s="12" t="e">
        <f>VLOOKUP(B42,#REF!,9,FALSE)</f>
        <v>#REF!</v>
      </c>
      <c r="L42" s="12" t="e">
        <f>VLOOKUP(B42,#REF!,6,FALSE)</f>
        <v>#REF!</v>
      </c>
    </row>
    <row r="43" spans="1:12" ht="14.45" customHeight="1">
      <c r="A43" s="22" t="s">
        <v>50</v>
      </c>
      <c r="B43" s="12">
        <v>220358</v>
      </c>
      <c r="C43" s="88" t="s">
        <v>54</v>
      </c>
      <c r="D43" s="22" t="s">
        <v>478</v>
      </c>
      <c r="E43" s="23" t="s">
        <v>495</v>
      </c>
      <c r="F43" s="3">
        <v>981612</v>
      </c>
      <c r="G43" s="3">
        <v>1618763</v>
      </c>
      <c r="H43" s="3">
        <f t="shared" si="0"/>
        <v>2600375</v>
      </c>
      <c r="I43" s="1">
        <v>251526</v>
      </c>
      <c r="J43" s="1">
        <f t="shared" si="1"/>
        <v>2851901</v>
      </c>
      <c r="K43" s="12" t="e">
        <f>VLOOKUP(B43,#REF!,9,FALSE)</f>
        <v>#REF!</v>
      </c>
      <c r="L43" s="12" t="e">
        <f>VLOOKUP(B43,#REF!,6,FALSE)</f>
        <v>#REF!</v>
      </c>
    </row>
    <row r="44" spans="1:12" ht="14.45" customHeight="1">
      <c r="A44" s="22" t="s">
        <v>50</v>
      </c>
      <c r="B44" s="12">
        <v>220360</v>
      </c>
      <c r="C44" s="88" t="s">
        <v>55</v>
      </c>
      <c r="D44" s="22" t="s">
        <v>478</v>
      </c>
      <c r="E44" s="23" t="s">
        <v>495</v>
      </c>
      <c r="F44" s="3">
        <v>2409079</v>
      </c>
      <c r="G44" s="3">
        <v>1959339</v>
      </c>
      <c r="H44" s="3">
        <f t="shared" si="0"/>
        <v>4368418</v>
      </c>
      <c r="I44" s="1">
        <v>447582</v>
      </c>
      <c r="J44" s="1">
        <f t="shared" si="1"/>
        <v>4816000</v>
      </c>
      <c r="K44" s="12" t="e">
        <f>VLOOKUP(B44,#REF!,9,FALSE)</f>
        <v>#REF!</v>
      </c>
      <c r="L44" s="12" t="e">
        <f>VLOOKUP(B44,#REF!,6,FALSE)</f>
        <v>#REF!</v>
      </c>
    </row>
    <row r="45" spans="1:12" ht="14.45" customHeight="1">
      <c r="A45" s="22" t="s">
        <v>50</v>
      </c>
      <c r="B45" s="12">
        <v>220365</v>
      </c>
      <c r="C45" s="88" t="s">
        <v>56</v>
      </c>
      <c r="D45" s="22" t="s">
        <v>478</v>
      </c>
      <c r="E45" s="23" t="s">
        <v>495</v>
      </c>
      <c r="F45" s="3">
        <v>270850</v>
      </c>
      <c r="G45" s="3">
        <v>451343</v>
      </c>
      <c r="H45" s="3">
        <f t="shared" si="0"/>
        <v>722193</v>
      </c>
      <c r="I45" s="1">
        <v>99222</v>
      </c>
      <c r="J45" s="1">
        <f t="shared" si="1"/>
        <v>821415</v>
      </c>
      <c r="K45" s="12" t="e">
        <f>VLOOKUP(B45,#REF!,9,FALSE)</f>
        <v>#REF!</v>
      </c>
      <c r="L45" s="12" t="e">
        <f>VLOOKUP(B45,#REF!,6,FALSE)</f>
        <v>#REF!</v>
      </c>
    </row>
    <row r="46" spans="1:12" ht="14.45" customHeight="1">
      <c r="A46" s="22" t="s">
        <v>50</v>
      </c>
      <c r="B46" s="12">
        <v>220368</v>
      </c>
      <c r="C46" s="88" t="s">
        <v>57</v>
      </c>
      <c r="D46" s="22" t="s">
        <v>478</v>
      </c>
      <c r="E46" s="23" t="s">
        <v>495</v>
      </c>
      <c r="F46" s="3">
        <v>1339738</v>
      </c>
      <c r="G46" s="3">
        <v>2066535</v>
      </c>
      <c r="H46" s="3">
        <f t="shared" si="0"/>
        <v>3406273</v>
      </c>
      <c r="I46" s="1">
        <v>98706</v>
      </c>
      <c r="J46" s="1">
        <f t="shared" si="1"/>
        <v>3504979</v>
      </c>
      <c r="K46" s="12" t="e">
        <f>VLOOKUP(B46,#REF!,9,FALSE)</f>
        <v>#REF!</v>
      </c>
      <c r="L46" s="12" t="e">
        <f>VLOOKUP(B46,#REF!,6,FALSE)</f>
        <v>#REF!</v>
      </c>
    </row>
    <row r="47" spans="1:12" ht="14.45" customHeight="1">
      <c r="A47" s="22" t="s">
        <v>50</v>
      </c>
      <c r="B47" s="12">
        <v>220371</v>
      </c>
      <c r="C47" s="88" t="s">
        <v>58</v>
      </c>
      <c r="D47" s="22" t="s">
        <v>478</v>
      </c>
      <c r="E47" s="23" t="s">
        <v>495</v>
      </c>
      <c r="F47" s="3">
        <v>651083</v>
      </c>
      <c r="G47" s="3">
        <v>37602</v>
      </c>
      <c r="H47" s="3">
        <f t="shared" si="0"/>
        <v>688685</v>
      </c>
      <c r="I47" s="1">
        <v>129366</v>
      </c>
      <c r="J47" s="1">
        <f t="shared" si="1"/>
        <v>818051</v>
      </c>
      <c r="K47" s="12" t="e">
        <f>VLOOKUP(B47,#REF!,9,FALSE)</f>
        <v>#REF!</v>
      </c>
      <c r="L47" s="12" t="e">
        <f>VLOOKUP(B47,#REF!,6,FALSE)</f>
        <v>#REF!</v>
      </c>
    </row>
    <row r="48" spans="1:12" ht="14.45" customHeight="1">
      <c r="A48" s="22" t="s">
        <v>50</v>
      </c>
      <c r="B48" s="12">
        <v>220376</v>
      </c>
      <c r="C48" s="88" t="s">
        <v>59</v>
      </c>
      <c r="D48" s="22" t="s">
        <v>478</v>
      </c>
      <c r="E48" s="23" t="s">
        <v>495</v>
      </c>
      <c r="F48" s="3">
        <v>531364</v>
      </c>
      <c r="G48" s="3">
        <v>1503329</v>
      </c>
      <c r="H48" s="3">
        <f t="shared" si="0"/>
        <v>2034693</v>
      </c>
      <c r="I48" s="1">
        <v>141252</v>
      </c>
      <c r="J48" s="1">
        <f t="shared" si="1"/>
        <v>2175945</v>
      </c>
      <c r="K48" s="12" t="e">
        <f>VLOOKUP(B48,#REF!,9,FALSE)</f>
        <v>#REF!</v>
      </c>
      <c r="L48" s="12" t="e">
        <f>VLOOKUP(B48,#REF!,6,FALSE)</f>
        <v>#REF!</v>
      </c>
    </row>
    <row r="49" spans="1:12" ht="14.45" customHeight="1">
      <c r="A49" s="22" t="s">
        <v>50</v>
      </c>
      <c r="B49" s="12">
        <v>220378</v>
      </c>
      <c r="C49" s="88" t="s">
        <v>60</v>
      </c>
      <c r="D49" s="22" t="s">
        <v>478</v>
      </c>
      <c r="E49" s="23" t="s">
        <v>495</v>
      </c>
      <c r="F49" s="3">
        <v>1752158</v>
      </c>
      <c r="G49" s="3">
        <v>3512419</v>
      </c>
      <c r="H49" s="3">
        <f t="shared" si="0"/>
        <v>5264577</v>
      </c>
      <c r="I49" s="1">
        <v>454614</v>
      </c>
      <c r="J49" s="1">
        <f t="shared" si="1"/>
        <v>5719191</v>
      </c>
      <c r="K49" s="12" t="e">
        <f>VLOOKUP(B49,#REF!,9,FALSE)</f>
        <v>#REF!</v>
      </c>
      <c r="L49" s="12" t="e">
        <f>VLOOKUP(B49,#REF!,6,FALSE)</f>
        <v>#REF!</v>
      </c>
    </row>
    <row r="50" spans="1:12" ht="14.45" customHeight="1">
      <c r="A50" s="22" t="s">
        <v>50</v>
      </c>
      <c r="B50" s="12">
        <v>220381</v>
      </c>
      <c r="C50" s="88" t="s">
        <v>61</v>
      </c>
      <c r="D50" s="22" t="s">
        <v>478</v>
      </c>
      <c r="E50" s="23" t="s">
        <v>495</v>
      </c>
      <c r="F50" s="3">
        <v>2000070</v>
      </c>
      <c r="G50" s="3">
        <v>1903110</v>
      </c>
      <c r="H50" s="3">
        <f t="shared" si="0"/>
        <v>3903180</v>
      </c>
      <c r="I50" s="1">
        <v>684348</v>
      </c>
      <c r="J50" s="1">
        <f t="shared" si="1"/>
        <v>4587528</v>
      </c>
      <c r="K50" s="12" t="e">
        <f>VLOOKUP(B50,#REF!,9,FALSE)</f>
        <v>#REF!</v>
      </c>
      <c r="L50" s="12" t="e">
        <f>VLOOKUP(B50,#REF!,6,FALSE)</f>
        <v>#REF!</v>
      </c>
    </row>
    <row r="51" spans="1:12" ht="14.45" customHeight="1">
      <c r="A51" s="22" t="s">
        <v>50</v>
      </c>
      <c r="B51" s="12">
        <v>220382</v>
      </c>
      <c r="C51" s="88" t="s">
        <v>62</v>
      </c>
      <c r="D51" s="22" t="s">
        <v>478</v>
      </c>
      <c r="E51" s="23" t="s">
        <v>495</v>
      </c>
      <c r="F51" s="3">
        <v>1630750</v>
      </c>
      <c r="G51" s="3">
        <v>0</v>
      </c>
      <c r="H51" s="3">
        <f t="shared" si="0"/>
        <v>1630750</v>
      </c>
      <c r="I51" s="1">
        <v>10998</v>
      </c>
      <c r="J51" s="1">
        <f t="shared" si="1"/>
        <v>1641748</v>
      </c>
      <c r="K51" s="12" t="e">
        <f>VLOOKUP(B51,#REF!,9,FALSE)</f>
        <v>#REF!</v>
      </c>
      <c r="L51" s="12" t="e">
        <f>VLOOKUP(B51,#REF!,6,FALSE)</f>
        <v>#REF!</v>
      </c>
    </row>
    <row r="52" spans="1:12" ht="14.45" customHeight="1">
      <c r="A52" s="22" t="s">
        <v>50</v>
      </c>
      <c r="B52" s="12">
        <v>220389</v>
      </c>
      <c r="C52" s="88" t="s">
        <v>63</v>
      </c>
      <c r="D52" s="22" t="s">
        <v>478</v>
      </c>
      <c r="E52" s="23" t="s">
        <v>495</v>
      </c>
      <c r="F52" s="3">
        <v>1145281</v>
      </c>
      <c r="G52" s="3">
        <v>381078</v>
      </c>
      <c r="H52" s="3">
        <f t="shared" si="0"/>
        <v>1526359</v>
      </c>
      <c r="I52" s="1">
        <v>-65742</v>
      </c>
      <c r="J52" s="1">
        <f t="shared" si="1"/>
        <v>1460617</v>
      </c>
      <c r="K52" s="12" t="e">
        <f>VLOOKUP(B52,#REF!,9,FALSE)</f>
        <v>#REF!</v>
      </c>
      <c r="L52" s="12" t="e">
        <f>VLOOKUP(B52,#REF!,6,FALSE)</f>
        <v>#REF!</v>
      </c>
    </row>
    <row r="53" spans="1:12" ht="14.45" customHeight="1">
      <c r="A53" s="22" t="s">
        <v>50</v>
      </c>
      <c r="B53" s="12">
        <v>220392</v>
      </c>
      <c r="C53" s="88" t="s">
        <v>64</v>
      </c>
      <c r="D53" s="22" t="s">
        <v>478</v>
      </c>
      <c r="E53" s="23" t="s">
        <v>495</v>
      </c>
      <c r="F53" s="3">
        <v>203886</v>
      </c>
      <c r="G53" s="3">
        <v>554332</v>
      </c>
      <c r="H53" s="3">
        <f t="shared" si="0"/>
        <v>758218</v>
      </c>
      <c r="I53" s="1">
        <v>46944</v>
      </c>
      <c r="J53" s="1">
        <f t="shared" si="1"/>
        <v>805162</v>
      </c>
      <c r="K53" s="12" t="e">
        <f>VLOOKUP(B53,#REF!,9,FALSE)</f>
        <v>#REF!</v>
      </c>
      <c r="L53" s="12" t="e">
        <f>VLOOKUP(B53,#REF!,6,FALSE)</f>
        <v>#REF!</v>
      </c>
    </row>
    <row r="54" spans="1:12" ht="14.45" customHeight="1">
      <c r="A54" s="22" t="s">
        <v>65</v>
      </c>
      <c r="B54" s="12">
        <v>230468</v>
      </c>
      <c r="C54" s="88" t="s">
        <v>66</v>
      </c>
      <c r="D54" s="22" t="s">
        <v>478</v>
      </c>
      <c r="E54" s="23" t="s">
        <v>495</v>
      </c>
      <c r="F54" s="3">
        <v>2353723</v>
      </c>
      <c r="G54" s="3">
        <v>12718415</v>
      </c>
      <c r="H54" s="3">
        <f t="shared" si="0"/>
        <v>15072138</v>
      </c>
      <c r="I54" s="1">
        <v>1668780</v>
      </c>
      <c r="J54" s="1">
        <f t="shared" ref="J54:J111" si="2">H54+I54</f>
        <v>16740918</v>
      </c>
      <c r="K54" s="12" t="e">
        <f>VLOOKUP(B54,#REF!,9,FALSE)</f>
        <v>#REF!</v>
      </c>
      <c r="L54" s="12" t="e">
        <f>VLOOKUP(B54,#REF!,6,FALSE)</f>
        <v>#REF!</v>
      </c>
    </row>
    <row r="55" spans="1:12" ht="14.45" customHeight="1">
      <c r="A55" s="22" t="s">
        <v>65</v>
      </c>
      <c r="B55" s="12">
        <v>230469</v>
      </c>
      <c r="C55" s="88" t="s">
        <v>67</v>
      </c>
      <c r="D55" s="22" t="s">
        <v>478</v>
      </c>
      <c r="E55" s="23" t="s">
        <v>495</v>
      </c>
      <c r="F55" s="3">
        <v>171243</v>
      </c>
      <c r="G55" s="3">
        <v>160277</v>
      </c>
      <c r="H55" s="3">
        <f t="shared" si="0"/>
        <v>331520</v>
      </c>
      <c r="I55" s="1">
        <v>-22236</v>
      </c>
      <c r="J55" s="1">
        <f t="shared" si="2"/>
        <v>309284</v>
      </c>
      <c r="K55" s="12" t="e">
        <f>VLOOKUP(B55,#REF!,9,FALSE)</f>
        <v>#REF!</v>
      </c>
      <c r="L55" s="12" t="e">
        <f>VLOOKUP(B55,#REF!,6,FALSE)</f>
        <v>#REF!</v>
      </c>
    </row>
    <row r="56" spans="1:12" ht="14.45" customHeight="1">
      <c r="A56" s="22" t="s">
        <v>65</v>
      </c>
      <c r="B56" s="12">
        <v>230473</v>
      </c>
      <c r="C56" s="88" t="s">
        <v>68</v>
      </c>
      <c r="D56" s="22" t="s">
        <v>478</v>
      </c>
      <c r="E56" s="23" t="s">
        <v>495</v>
      </c>
      <c r="F56" s="3">
        <v>1614061</v>
      </c>
      <c r="G56" s="3">
        <v>128268</v>
      </c>
      <c r="H56" s="3">
        <f t="shared" si="0"/>
        <v>1742329</v>
      </c>
      <c r="I56" s="1">
        <v>186768</v>
      </c>
      <c r="J56" s="1">
        <f t="shared" si="2"/>
        <v>1929097</v>
      </c>
      <c r="K56" s="12" t="e">
        <f>VLOOKUP(B56,#REF!,9,FALSE)</f>
        <v>#REF!</v>
      </c>
      <c r="L56" s="12" t="e">
        <f>VLOOKUP(B56,#REF!,6,FALSE)</f>
        <v>#REF!</v>
      </c>
    </row>
    <row r="57" spans="1:12" ht="14.45" customHeight="1">
      <c r="A57" s="22" t="s">
        <v>65</v>
      </c>
      <c r="B57" s="12">
        <v>230478</v>
      </c>
      <c r="C57" s="88" t="s">
        <v>69</v>
      </c>
      <c r="D57" s="22" t="s">
        <v>478</v>
      </c>
      <c r="E57" s="23" t="s">
        <v>495</v>
      </c>
      <c r="F57" s="3">
        <v>259068</v>
      </c>
      <c r="G57" s="3">
        <v>48949</v>
      </c>
      <c r="H57" s="3">
        <f t="shared" si="0"/>
        <v>308017</v>
      </c>
      <c r="I57" s="1">
        <v>-31392</v>
      </c>
      <c r="J57" s="1">
        <f t="shared" si="2"/>
        <v>276625</v>
      </c>
      <c r="K57" s="12" t="e">
        <f>VLOOKUP(B57,#REF!,9,FALSE)</f>
        <v>#REF!</v>
      </c>
      <c r="L57" s="12" t="e">
        <f>VLOOKUP(B57,#REF!,6,FALSE)</f>
        <v>#REF!</v>
      </c>
    </row>
    <row r="58" spans="1:12" ht="14.45" customHeight="1">
      <c r="A58" s="22" t="s">
        <v>65</v>
      </c>
      <c r="B58" s="12">
        <v>230496</v>
      </c>
      <c r="C58" s="88" t="s">
        <v>70</v>
      </c>
      <c r="D58" s="22" t="s">
        <v>478</v>
      </c>
      <c r="E58" s="23" t="s">
        <v>495</v>
      </c>
      <c r="F58" s="3">
        <v>2915145</v>
      </c>
      <c r="G58" s="3">
        <v>2067368</v>
      </c>
      <c r="H58" s="3">
        <f t="shared" si="0"/>
        <v>4982513</v>
      </c>
      <c r="I58" s="1">
        <v>-56172</v>
      </c>
      <c r="J58" s="1">
        <f t="shared" si="2"/>
        <v>4926341</v>
      </c>
      <c r="K58" s="12" t="e">
        <f>VLOOKUP(B58,#REF!,9,FALSE)</f>
        <v>#REF!</v>
      </c>
      <c r="L58" s="12" t="e">
        <f>VLOOKUP(B58,#REF!,6,FALSE)</f>
        <v>#REF!</v>
      </c>
    </row>
    <row r="59" spans="1:12" ht="14.45" customHeight="1">
      <c r="A59" s="22" t="s">
        <v>65</v>
      </c>
      <c r="B59" s="12">
        <v>230497</v>
      </c>
      <c r="C59" s="88" t="s">
        <v>71</v>
      </c>
      <c r="D59" s="22" t="s">
        <v>478</v>
      </c>
      <c r="E59" s="23" t="s">
        <v>495</v>
      </c>
      <c r="F59" s="3">
        <v>604821</v>
      </c>
      <c r="G59" s="3">
        <v>0</v>
      </c>
      <c r="H59" s="3">
        <f t="shared" si="0"/>
        <v>604821</v>
      </c>
      <c r="I59" s="1">
        <v>14292</v>
      </c>
      <c r="J59" s="1">
        <f t="shared" si="2"/>
        <v>619113</v>
      </c>
      <c r="K59" s="12" t="e">
        <f>VLOOKUP(B59,#REF!,9,FALSE)</f>
        <v>#REF!</v>
      </c>
      <c r="L59" s="12" t="e">
        <f>VLOOKUP(B59,#REF!,6,FALSE)</f>
        <v>#REF!</v>
      </c>
    </row>
    <row r="60" spans="1:12" ht="14.45" customHeight="1">
      <c r="A60" s="22" t="s">
        <v>65</v>
      </c>
      <c r="B60" s="12">
        <v>230498</v>
      </c>
      <c r="C60" s="88" t="s">
        <v>72</v>
      </c>
      <c r="D60" s="22" t="s">
        <v>478</v>
      </c>
      <c r="E60" s="23" t="s">
        <v>495</v>
      </c>
      <c r="F60" s="3">
        <v>283914</v>
      </c>
      <c r="G60" s="3">
        <v>375170</v>
      </c>
      <c r="H60" s="3">
        <f t="shared" si="0"/>
        <v>659084</v>
      </c>
      <c r="I60" s="1">
        <v>68526</v>
      </c>
      <c r="J60" s="1">
        <f t="shared" si="2"/>
        <v>727610</v>
      </c>
      <c r="K60" s="12" t="e">
        <f>VLOOKUP(B60,#REF!,9,FALSE)</f>
        <v>#REF!</v>
      </c>
      <c r="L60" s="12" t="e">
        <f>VLOOKUP(B60,#REF!,6,FALSE)</f>
        <v>#REF!</v>
      </c>
    </row>
    <row r="61" spans="1:12" ht="14.45" customHeight="1">
      <c r="A61" s="22" t="s">
        <v>65</v>
      </c>
      <c r="B61" s="12">
        <v>230500</v>
      </c>
      <c r="C61" s="88" t="s">
        <v>73</v>
      </c>
      <c r="D61" s="22" t="s">
        <v>478</v>
      </c>
      <c r="E61" s="23" t="s">
        <v>495</v>
      </c>
      <c r="F61" s="3">
        <v>154512</v>
      </c>
      <c r="G61" s="3">
        <v>133586</v>
      </c>
      <c r="H61" s="3">
        <f t="shared" si="0"/>
        <v>288098</v>
      </c>
      <c r="I61" s="1">
        <v>-3450</v>
      </c>
      <c r="J61" s="1">
        <f t="shared" si="2"/>
        <v>284648</v>
      </c>
      <c r="K61" s="12" t="e">
        <f>VLOOKUP(B61,#REF!,9,FALSE)</f>
        <v>#REF!</v>
      </c>
      <c r="L61" s="12" t="e">
        <f>VLOOKUP(B61,#REF!,6,FALSE)</f>
        <v>#REF!</v>
      </c>
    </row>
    <row r="62" spans="1:12" ht="14.45" customHeight="1">
      <c r="A62" s="22" t="s">
        <v>65</v>
      </c>
      <c r="B62" s="12">
        <v>230501</v>
      </c>
      <c r="C62" s="88" t="s">
        <v>74</v>
      </c>
      <c r="D62" s="22" t="s">
        <v>478</v>
      </c>
      <c r="E62" s="23" t="s">
        <v>495</v>
      </c>
      <c r="F62" s="3">
        <v>4323863</v>
      </c>
      <c r="G62" s="3">
        <v>4735446</v>
      </c>
      <c r="H62" s="3">
        <f t="shared" si="0"/>
        <v>9059309</v>
      </c>
      <c r="I62" s="1">
        <v>320826</v>
      </c>
      <c r="J62" s="1">
        <f t="shared" si="2"/>
        <v>9380135</v>
      </c>
      <c r="K62" s="12" t="e">
        <f>VLOOKUP(B62,#REF!,9,FALSE)</f>
        <v>#REF!</v>
      </c>
      <c r="L62" s="12" t="e">
        <f>VLOOKUP(B62,#REF!,6,FALSE)</f>
        <v>#REF!</v>
      </c>
    </row>
    <row r="63" spans="1:12" ht="14.45" customHeight="1">
      <c r="A63" s="22" t="s">
        <v>65</v>
      </c>
      <c r="B63" s="12">
        <v>230502</v>
      </c>
      <c r="C63" s="88" t="s">
        <v>75</v>
      </c>
      <c r="D63" s="22" t="s">
        <v>478</v>
      </c>
      <c r="E63" s="23" t="s">
        <v>495</v>
      </c>
      <c r="F63" s="3">
        <v>1850880</v>
      </c>
      <c r="G63" s="3">
        <v>699126</v>
      </c>
      <c r="H63" s="3">
        <f t="shared" si="0"/>
        <v>2550006</v>
      </c>
      <c r="I63" s="1">
        <v>-168222</v>
      </c>
      <c r="J63" s="1">
        <f t="shared" si="2"/>
        <v>2381784</v>
      </c>
      <c r="K63" s="12" t="e">
        <f>VLOOKUP(B63,#REF!,9,FALSE)</f>
        <v>#REF!</v>
      </c>
      <c r="L63" s="12" t="e">
        <f>VLOOKUP(B63,#REF!,6,FALSE)</f>
        <v>#REF!</v>
      </c>
    </row>
    <row r="64" spans="1:12" ht="14.45" customHeight="1">
      <c r="A64" s="22" t="s">
        <v>65</v>
      </c>
      <c r="B64" s="12">
        <v>230503</v>
      </c>
      <c r="C64" s="88" t="s">
        <v>76</v>
      </c>
      <c r="D64" s="22" t="s">
        <v>478</v>
      </c>
      <c r="E64" s="23" t="s">
        <v>495</v>
      </c>
      <c r="F64" s="3">
        <v>2805483</v>
      </c>
      <c r="G64" s="3">
        <v>0</v>
      </c>
      <c r="H64" s="3">
        <f t="shared" si="0"/>
        <v>2805483</v>
      </c>
      <c r="I64" s="1">
        <v>51330</v>
      </c>
      <c r="J64" s="1">
        <f t="shared" si="2"/>
        <v>2856813</v>
      </c>
      <c r="K64" s="12" t="e">
        <f>VLOOKUP(B64,#REF!,9,FALSE)</f>
        <v>#REF!</v>
      </c>
      <c r="L64" s="12" t="e">
        <f>VLOOKUP(B64,#REF!,6,FALSE)</f>
        <v>#REF!</v>
      </c>
    </row>
    <row r="65" spans="1:12" ht="14.45" customHeight="1">
      <c r="A65" s="22" t="s">
        <v>65</v>
      </c>
      <c r="B65" s="12">
        <v>230505</v>
      </c>
      <c r="C65" s="88" t="s">
        <v>77</v>
      </c>
      <c r="D65" s="22" t="s">
        <v>478</v>
      </c>
      <c r="E65" s="23" t="s">
        <v>495</v>
      </c>
      <c r="F65" s="3">
        <v>624812</v>
      </c>
      <c r="G65" s="3">
        <v>5881</v>
      </c>
      <c r="H65" s="3">
        <f t="shared" si="0"/>
        <v>630693</v>
      </c>
      <c r="I65" s="1">
        <v>195882</v>
      </c>
      <c r="J65" s="1">
        <f t="shared" si="2"/>
        <v>826575</v>
      </c>
      <c r="K65" s="12" t="e">
        <f>VLOOKUP(B65,#REF!,9,FALSE)</f>
        <v>#REF!</v>
      </c>
      <c r="L65" s="12" t="e">
        <f>VLOOKUP(B65,#REF!,6,FALSE)</f>
        <v>#REF!</v>
      </c>
    </row>
    <row r="66" spans="1:12" ht="14.45" customHeight="1">
      <c r="A66" s="22" t="s">
        <v>65</v>
      </c>
      <c r="B66" s="12">
        <v>230510</v>
      </c>
      <c r="C66" s="88" t="s">
        <v>78</v>
      </c>
      <c r="D66" s="22" t="s">
        <v>478</v>
      </c>
      <c r="E66" s="23" t="s">
        <v>495</v>
      </c>
      <c r="F66" s="3">
        <v>1605602</v>
      </c>
      <c r="G66" s="3">
        <v>3439946</v>
      </c>
      <c r="H66" s="3">
        <f t="shared" si="0"/>
        <v>5045548</v>
      </c>
      <c r="I66" s="1">
        <v>1510122</v>
      </c>
      <c r="J66" s="1">
        <f t="shared" si="2"/>
        <v>6555670</v>
      </c>
      <c r="K66" s="12" t="e">
        <f>VLOOKUP(B66,#REF!,9,FALSE)</f>
        <v>#REF!</v>
      </c>
      <c r="L66" s="12" t="e">
        <f>VLOOKUP(B66,#REF!,6,FALSE)</f>
        <v>#REF!</v>
      </c>
    </row>
    <row r="67" spans="1:12" ht="14.45" customHeight="1">
      <c r="A67" s="22" t="s">
        <v>65</v>
      </c>
      <c r="B67" s="12">
        <v>230511</v>
      </c>
      <c r="C67" s="88" t="s">
        <v>79</v>
      </c>
      <c r="D67" s="22" t="s">
        <v>478</v>
      </c>
      <c r="E67" s="23" t="s">
        <v>495</v>
      </c>
      <c r="F67" s="3">
        <v>2911700</v>
      </c>
      <c r="G67" s="3">
        <v>4269826</v>
      </c>
      <c r="H67" s="3">
        <f t="shared" ref="H67:H130" si="3">F67+G67</f>
        <v>7181526</v>
      </c>
      <c r="I67" s="1">
        <v>-39372</v>
      </c>
      <c r="J67" s="1">
        <f t="shared" si="2"/>
        <v>7142154</v>
      </c>
      <c r="K67" s="12" t="e">
        <f>VLOOKUP(B67,#REF!,9,FALSE)</f>
        <v>#REF!</v>
      </c>
      <c r="L67" s="12" t="e">
        <f>VLOOKUP(B67,#REF!,6,FALSE)</f>
        <v>#REF!</v>
      </c>
    </row>
    <row r="68" spans="1:12" ht="14.45" customHeight="1">
      <c r="A68" s="22" t="s">
        <v>80</v>
      </c>
      <c r="B68" s="12">
        <v>240512</v>
      </c>
      <c r="C68" s="88" t="s">
        <v>81</v>
      </c>
      <c r="D68" s="22" t="s">
        <v>478</v>
      </c>
      <c r="E68" s="23" t="s">
        <v>495</v>
      </c>
      <c r="F68" s="3">
        <v>2992504</v>
      </c>
      <c r="G68" s="3">
        <v>4973981</v>
      </c>
      <c r="H68" s="3">
        <f t="shared" si="3"/>
        <v>7966485</v>
      </c>
      <c r="I68" s="1">
        <v>138858</v>
      </c>
      <c r="J68" s="1">
        <f t="shared" si="2"/>
        <v>8105343</v>
      </c>
      <c r="K68" s="12" t="e">
        <f>VLOOKUP(B68,#REF!,9,FALSE)</f>
        <v>#REF!</v>
      </c>
      <c r="L68" s="12" t="e">
        <f>VLOOKUP(B68,#REF!,6,FALSE)</f>
        <v>#REF!</v>
      </c>
    </row>
    <row r="69" spans="1:12" ht="14.45" customHeight="1">
      <c r="A69" s="22" t="s">
        <v>80</v>
      </c>
      <c r="B69" s="12">
        <v>240515</v>
      </c>
      <c r="C69" s="88" t="s">
        <v>82</v>
      </c>
      <c r="D69" s="22" t="s">
        <v>478</v>
      </c>
      <c r="E69" s="23" t="s">
        <v>495</v>
      </c>
      <c r="F69" s="3">
        <v>427144</v>
      </c>
      <c r="G69" s="3">
        <v>381303</v>
      </c>
      <c r="H69" s="3">
        <f t="shared" si="3"/>
        <v>808447</v>
      </c>
      <c r="I69" s="1">
        <v>1146</v>
      </c>
      <c r="J69" s="1">
        <f t="shared" si="2"/>
        <v>809593</v>
      </c>
      <c r="K69" s="12" t="e">
        <f>VLOOKUP(B69,#REF!,9,FALSE)</f>
        <v>#REF!</v>
      </c>
      <c r="L69" s="12" t="e">
        <f>VLOOKUP(B69,#REF!,6,FALSE)</f>
        <v>#REF!</v>
      </c>
    </row>
    <row r="70" spans="1:12" ht="14.45" customHeight="1">
      <c r="A70" s="22" t="s">
        <v>80</v>
      </c>
      <c r="B70" s="12">
        <v>240516</v>
      </c>
      <c r="C70" s="88" t="s">
        <v>83</v>
      </c>
      <c r="D70" s="22" t="s">
        <v>478</v>
      </c>
      <c r="E70" s="23" t="s">
        <v>495</v>
      </c>
      <c r="F70" s="3">
        <v>1961790</v>
      </c>
      <c r="G70" s="3">
        <v>1683671</v>
      </c>
      <c r="H70" s="3">
        <f t="shared" si="3"/>
        <v>3645461</v>
      </c>
      <c r="I70" s="1">
        <v>140778</v>
      </c>
      <c r="J70" s="1">
        <f t="shared" si="2"/>
        <v>3786239</v>
      </c>
      <c r="K70" s="12" t="e">
        <f>VLOOKUP(B70,#REF!,9,FALSE)</f>
        <v>#REF!</v>
      </c>
      <c r="L70" s="12" t="e">
        <f>VLOOKUP(B70,#REF!,6,FALSE)</f>
        <v>#REF!</v>
      </c>
    </row>
    <row r="71" spans="1:12" ht="14.45" customHeight="1">
      <c r="A71" s="22" t="s">
        <v>80</v>
      </c>
      <c r="B71" s="12">
        <v>240520</v>
      </c>
      <c r="C71" s="88" t="s">
        <v>84</v>
      </c>
      <c r="D71" s="22" t="s">
        <v>478</v>
      </c>
      <c r="E71" s="23" t="s">
        <v>495</v>
      </c>
      <c r="F71" s="3">
        <v>4167318</v>
      </c>
      <c r="G71" s="3">
        <v>11845025</v>
      </c>
      <c r="H71" s="3">
        <f t="shared" si="3"/>
        <v>16012343</v>
      </c>
      <c r="I71" s="1">
        <v>172062</v>
      </c>
      <c r="J71" s="1">
        <f t="shared" si="2"/>
        <v>16184405</v>
      </c>
      <c r="K71" s="12" t="e">
        <f>VLOOKUP(B71,#REF!,9,FALSE)</f>
        <v>#REF!</v>
      </c>
      <c r="L71" s="12" t="e">
        <f>VLOOKUP(B71,#REF!,6,FALSE)</f>
        <v>#REF!</v>
      </c>
    </row>
    <row r="72" spans="1:12" ht="14.45" customHeight="1">
      <c r="A72" s="22" t="s">
        <v>80</v>
      </c>
      <c r="B72" s="12">
        <v>240521</v>
      </c>
      <c r="C72" s="88" t="s">
        <v>85</v>
      </c>
      <c r="D72" s="22" t="s">
        <v>478</v>
      </c>
      <c r="E72" s="23" t="s">
        <v>495</v>
      </c>
      <c r="F72" s="3">
        <v>1156373</v>
      </c>
      <c r="G72" s="3">
        <v>0</v>
      </c>
      <c r="H72" s="3">
        <f t="shared" si="3"/>
        <v>1156373</v>
      </c>
      <c r="I72" s="1">
        <v>-284376</v>
      </c>
      <c r="J72" s="1">
        <f t="shared" si="2"/>
        <v>871997</v>
      </c>
      <c r="K72" s="12" t="e">
        <f>VLOOKUP(B72,#REF!,9,FALSE)</f>
        <v>#REF!</v>
      </c>
      <c r="L72" s="12" t="e">
        <f>VLOOKUP(B72,#REF!,6,FALSE)</f>
        <v>#REF!</v>
      </c>
    </row>
    <row r="73" spans="1:12" ht="14.45" customHeight="1">
      <c r="A73" s="22" t="s">
        <v>80</v>
      </c>
      <c r="B73" s="12">
        <v>240523</v>
      </c>
      <c r="C73" s="88" t="s">
        <v>86</v>
      </c>
      <c r="D73" s="22" t="s">
        <v>478</v>
      </c>
      <c r="E73" s="23" t="s">
        <v>495</v>
      </c>
      <c r="F73" s="3">
        <v>6017652</v>
      </c>
      <c r="G73" s="3">
        <v>7253972</v>
      </c>
      <c r="H73" s="3">
        <f t="shared" si="3"/>
        <v>13271624</v>
      </c>
      <c r="I73" s="1">
        <v>250020</v>
      </c>
      <c r="J73" s="1">
        <f t="shared" si="2"/>
        <v>13521644</v>
      </c>
      <c r="K73" s="12" t="e">
        <f>VLOOKUP(B73,#REF!,9,FALSE)</f>
        <v>#REF!</v>
      </c>
      <c r="L73" s="12" t="e">
        <f>VLOOKUP(B73,#REF!,6,FALSE)</f>
        <v>#REF!</v>
      </c>
    </row>
    <row r="74" spans="1:12" ht="14.45" customHeight="1">
      <c r="A74" s="22" t="s">
        <v>80</v>
      </c>
      <c r="B74" s="12">
        <v>240528</v>
      </c>
      <c r="C74" s="88" t="s">
        <v>88</v>
      </c>
      <c r="D74" s="22" t="s">
        <v>478</v>
      </c>
      <c r="E74" s="23" t="s">
        <v>495</v>
      </c>
      <c r="F74" s="3">
        <v>7095139</v>
      </c>
      <c r="G74" s="3">
        <v>5577138</v>
      </c>
      <c r="H74" s="3">
        <f t="shared" si="3"/>
        <v>12672277</v>
      </c>
      <c r="I74" s="1">
        <v>1459848</v>
      </c>
      <c r="J74" s="1">
        <f t="shared" si="2"/>
        <v>14132125</v>
      </c>
      <c r="K74" s="12" t="e">
        <f>VLOOKUP(B74,#REF!,9,FALSE)</f>
        <v>#REF!</v>
      </c>
      <c r="L74" s="12" t="e">
        <f>VLOOKUP(B74,#REF!,6,FALSE)</f>
        <v>#REF!</v>
      </c>
    </row>
    <row r="75" spans="1:12" ht="14.45" customHeight="1">
      <c r="A75" s="22" t="s">
        <v>80</v>
      </c>
      <c r="B75" s="12">
        <v>240531</v>
      </c>
      <c r="C75" s="88" t="s">
        <v>89</v>
      </c>
      <c r="D75" s="22" t="s">
        <v>478</v>
      </c>
      <c r="E75" s="23" t="s">
        <v>495</v>
      </c>
      <c r="F75" s="3">
        <v>1505139</v>
      </c>
      <c r="G75" s="3">
        <v>278906</v>
      </c>
      <c r="H75" s="3">
        <f t="shared" si="3"/>
        <v>1784045</v>
      </c>
      <c r="I75" s="1">
        <v>285402</v>
      </c>
      <c r="J75" s="1">
        <f t="shared" si="2"/>
        <v>2069447</v>
      </c>
      <c r="K75" s="12" t="e">
        <f>VLOOKUP(B75,#REF!,9,FALSE)</f>
        <v>#REF!</v>
      </c>
      <c r="L75" s="12" t="e">
        <f>VLOOKUP(B75,#REF!,6,FALSE)</f>
        <v>#REF!</v>
      </c>
    </row>
    <row r="76" spans="1:12" ht="14.45" customHeight="1">
      <c r="A76" s="22" t="s">
        <v>80</v>
      </c>
      <c r="B76" s="12">
        <v>240532</v>
      </c>
      <c r="C76" s="88" t="s">
        <v>90</v>
      </c>
      <c r="D76" s="22" t="s">
        <v>478</v>
      </c>
      <c r="E76" s="23" t="s">
        <v>495</v>
      </c>
      <c r="F76" s="3">
        <v>94518</v>
      </c>
      <c r="G76" s="3">
        <v>17283</v>
      </c>
      <c r="H76" s="3">
        <f t="shared" si="3"/>
        <v>111801</v>
      </c>
      <c r="I76" s="1">
        <v>-1080</v>
      </c>
      <c r="J76" s="1">
        <f t="shared" si="2"/>
        <v>110721</v>
      </c>
      <c r="K76" s="12" t="e">
        <f>VLOOKUP(B76,#REF!,9,FALSE)</f>
        <v>#REF!</v>
      </c>
      <c r="L76" s="12" t="e">
        <f>VLOOKUP(B76,#REF!,6,FALSE)</f>
        <v>#REF!</v>
      </c>
    </row>
    <row r="77" spans="1:12" ht="14.45" customHeight="1">
      <c r="A77" s="22" t="s">
        <v>80</v>
      </c>
      <c r="B77" s="12">
        <v>240536</v>
      </c>
      <c r="C77" s="88" t="s">
        <v>91</v>
      </c>
      <c r="D77" s="22" t="s">
        <v>478</v>
      </c>
      <c r="E77" s="23" t="s">
        <v>495</v>
      </c>
      <c r="F77" s="3">
        <v>2757695</v>
      </c>
      <c r="G77" s="3">
        <v>3377163</v>
      </c>
      <c r="H77" s="3">
        <f t="shared" si="3"/>
        <v>6134858</v>
      </c>
      <c r="I77" s="1">
        <v>415494</v>
      </c>
      <c r="J77" s="1">
        <f t="shared" si="2"/>
        <v>6550352</v>
      </c>
      <c r="K77" s="12" t="e">
        <f>VLOOKUP(B77,#REF!,9,FALSE)</f>
        <v>#REF!</v>
      </c>
      <c r="L77" s="12" t="e">
        <f>VLOOKUP(B77,#REF!,6,FALSE)</f>
        <v>#REF!</v>
      </c>
    </row>
    <row r="78" spans="1:12" ht="14.45" customHeight="1">
      <c r="A78" s="22" t="s">
        <v>80</v>
      </c>
      <c r="B78" s="12">
        <v>240538</v>
      </c>
      <c r="C78" s="88" t="s">
        <v>92</v>
      </c>
      <c r="D78" s="22" t="s">
        <v>478</v>
      </c>
      <c r="E78" s="23" t="s">
        <v>495</v>
      </c>
      <c r="F78" s="3">
        <v>2237235</v>
      </c>
      <c r="G78" s="3">
        <v>1097541</v>
      </c>
      <c r="H78" s="3">
        <f t="shared" si="3"/>
        <v>3334776</v>
      </c>
      <c r="I78" s="1">
        <v>264756</v>
      </c>
      <c r="J78" s="1">
        <f t="shared" si="2"/>
        <v>3599532</v>
      </c>
      <c r="K78" s="12" t="e">
        <f>VLOOKUP(B78,#REF!,9,FALSE)</f>
        <v>#REF!</v>
      </c>
      <c r="L78" s="12" t="e">
        <f>VLOOKUP(B78,#REF!,6,FALSE)</f>
        <v>#REF!</v>
      </c>
    </row>
    <row r="79" spans="1:12" ht="14.45" customHeight="1">
      <c r="A79" s="22" t="s">
        <v>80</v>
      </c>
      <c r="B79" s="12">
        <v>240539</v>
      </c>
      <c r="C79" s="88" t="s">
        <v>93</v>
      </c>
      <c r="D79" s="22" t="s">
        <v>478</v>
      </c>
      <c r="E79" s="23" t="s">
        <v>495</v>
      </c>
      <c r="F79" s="3">
        <v>1444066</v>
      </c>
      <c r="G79" s="3">
        <v>2824834</v>
      </c>
      <c r="H79" s="3">
        <f t="shared" si="3"/>
        <v>4268900</v>
      </c>
      <c r="I79" s="1">
        <v>462186</v>
      </c>
      <c r="J79" s="1">
        <f t="shared" si="2"/>
        <v>4731086</v>
      </c>
      <c r="K79" s="12" t="e">
        <f>VLOOKUP(B79,#REF!,9,FALSE)</f>
        <v>#REF!</v>
      </c>
      <c r="L79" s="12" t="e">
        <f>VLOOKUP(B79,#REF!,6,FALSE)</f>
        <v>#REF!</v>
      </c>
    </row>
    <row r="80" spans="1:12" ht="14.45" customHeight="1">
      <c r="A80" s="22" t="s">
        <v>80</v>
      </c>
      <c r="B80" s="12">
        <v>240541</v>
      </c>
      <c r="C80" s="88" t="s">
        <v>94</v>
      </c>
      <c r="D80" s="22" t="s">
        <v>478</v>
      </c>
      <c r="E80" s="23" t="s">
        <v>495</v>
      </c>
      <c r="F80" s="3">
        <v>394974</v>
      </c>
      <c r="G80" s="3">
        <v>252985</v>
      </c>
      <c r="H80" s="3">
        <f t="shared" si="3"/>
        <v>647959</v>
      </c>
      <c r="I80" s="1">
        <v>23154</v>
      </c>
      <c r="J80" s="1">
        <f t="shared" si="2"/>
        <v>671113</v>
      </c>
      <c r="K80" s="12" t="e">
        <f>VLOOKUP(B80,#REF!,9,FALSE)</f>
        <v>#REF!</v>
      </c>
      <c r="L80" s="12" t="e">
        <f>VLOOKUP(B80,#REF!,6,FALSE)</f>
        <v>#REF!</v>
      </c>
    </row>
    <row r="81" spans="1:12" ht="14.45" customHeight="1">
      <c r="A81" s="22" t="s">
        <v>80</v>
      </c>
      <c r="B81" s="12">
        <v>240542</v>
      </c>
      <c r="C81" s="88" t="s">
        <v>95</v>
      </c>
      <c r="D81" s="22" t="s">
        <v>478</v>
      </c>
      <c r="E81" s="23" t="s">
        <v>495</v>
      </c>
      <c r="F81" s="3">
        <v>2751658</v>
      </c>
      <c r="G81" s="3">
        <v>2396047</v>
      </c>
      <c r="H81" s="3">
        <f t="shared" si="3"/>
        <v>5147705</v>
      </c>
      <c r="I81" s="1">
        <v>970026</v>
      </c>
      <c r="J81" s="1">
        <f t="shared" si="2"/>
        <v>6117731</v>
      </c>
      <c r="K81" s="12" t="e">
        <f>VLOOKUP(B81,#REF!,9,FALSE)</f>
        <v>#REF!</v>
      </c>
      <c r="L81" s="12" t="e">
        <f>VLOOKUP(B81,#REF!,6,FALSE)</f>
        <v>#REF!</v>
      </c>
    </row>
    <row r="82" spans="1:12" ht="14.45" customHeight="1">
      <c r="A82" s="22" t="s">
        <v>80</v>
      </c>
      <c r="B82" s="12">
        <v>240546</v>
      </c>
      <c r="C82" s="88" t="s">
        <v>96</v>
      </c>
      <c r="D82" s="22" t="s">
        <v>478</v>
      </c>
      <c r="E82" s="23" t="s">
        <v>495</v>
      </c>
      <c r="F82" s="3">
        <v>1911458</v>
      </c>
      <c r="G82" s="3">
        <v>3202127</v>
      </c>
      <c r="H82" s="3">
        <f t="shared" si="3"/>
        <v>5113585</v>
      </c>
      <c r="I82" s="1">
        <v>-18384</v>
      </c>
      <c r="J82" s="1">
        <f t="shared" si="2"/>
        <v>5095201</v>
      </c>
      <c r="K82" s="12" t="e">
        <f>VLOOKUP(B82,#REF!,9,FALSE)</f>
        <v>#REF!</v>
      </c>
      <c r="L82" s="12" t="e">
        <f>VLOOKUP(B82,#REF!,6,FALSE)</f>
        <v>#REF!</v>
      </c>
    </row>
    <row r="83" spans="1:12" ht="14.45" customHeight="1">
      <c r="A83" s="22" t="s">
        <v>97</v>
      </c>
      <c r="B83" s="12">
        <v>250285</v>
      </c>
      <c r="C83" s="88" t="s">
        <v>98</v>
      </c>
      <c r="D83" s="22" t="s">
        <v>478</v>
      </c>
      <c r="E83" s="23" t="s">
        <v>495</v>
      </c>
      <c r="F83" s="3">
        <v>244455</v>
      </c>
      <c r="G83" s="3">
        <v>0</v>
      </c>
      <c r="H83" s="3">
        <f t="shared" si="3"/>
        <v>244455</v>
      </c>
      <c r="I83" s="1">
        <v>8718</v>
      </c>
      <c r="J83" s="1">
        <f t="shared" si="2"/>
        <v>253173</v>
      </c>
      <c r="K83" s="12" t="e">
        <f>VLOOKUP(B83,#REF!,9,FALSE)</f>
        <v>#REF!</v>
      </c>
      <c r="L83" s="12" t="e">
        <f>VLOOKUP(B83,#REF!,6,FALSE)</f>
        <v>#REF!</v>
      </c>
    </row>
    <row r="84" spans="1:12" ht="14.45" customHeight="1">
      <c r="A84" s="22" t="s">
        <v>97</v>
      </c>
      <c r="B84" s="12">
        <v>250290</v>
      </c>
      <c r="C84" s="88" t="s">
        <v>99</v>
      </c>
      <c r="D84" s="22" t="s">
        <v>478</v>
      </c>
      <c r="E84" s="23" t="s">
        <v>495</v>
      </c>
      <c r="F84" s="3">
        <v>2631944</v>
      </c>
      <c r="G84" s="3">
        <v>3473886</v>
      </c>
      <c r="H84" s="3">
        <f t="shared" si="3"/>
        <v>6105830</v>
      </c>
      <c r="I84" s="1">
        <v>258036</v>
      </c>
      <c r="J84" s="1">
        <f t="shared" si="2"/>
        <v>6363866</v>
      </c>
      <c r="K84" s="12" t="e">
        <f>VLOOKUP(B84,#REF!,9,FALSE)</f>
        <v>#REF!</v>
      </c>
      <c r="L84" s="12" t="e">
        <f>VLOOKUP(B84,#REF!,6,FALSE)</f>
        <v>#REF!</v>
      </c>
    </row>
    <row r="85" spans="1:12" ht="14.45" customHeight="1">
      <c r="A85" s="22" t="s">
        <v>97</v>
      </c>
      <c r="B85" s="12">
        <v>250295</v>
      </c>
      <c r="C85" s="88" t="s">
        <v>100</v>
      </c>
      <c r="D85" s="22" t="s">
        <v>478</v>
      </c>
      <c r="E85" s="23" t="s">
        <v>495</v>
      </c>
      <c r="F85" s="3">
        <v>548112</v>
      </c>
      <c r="G85" s="3">
        <v>501731</v>
      </c>
      <c r="H85" s="3">
        <f t="shared" si="3"/>
        <v>1049843</v>
      </c>
      <c r="I85" s="1">
        <v>256746</v>
      </c>
      <c r="J85" s="1">
        <f t="shared" si="2"/>
        <v>1306589</v>
      </c>
      <c r="K85" s="12" t="e">
        <f>VLOOKUP(B85,#REF!,9,FALSE)</f>
        <v>#REF!</v>
      </c>
      <c r="L85" s="12" t="e">
        <f>VLOOKUP(B85,#REF!,6,FALSE)</f>
        <v>#REF!</v>
      </c>
    </row>
    <row r="86" spans="1:12" ht="14.45" customHeight="1">
      <c r="A86" s="22" t="s">
        <v>97</v>
      </c>
      <c r="B86" s="12">
        <v>250299</v>
      </c>
      <c r="C86" s="88" t="s">
        <v>101</v>
      </c>
      <c r="D86" s="22" t="s">
        <v>478</v>
      </c>
      <c r="E86" s="23" t="s">
        <v>495</v>
      </c>
      <c r="F86" s="3">
        <v>237885</v>
      </c>
      <c r="G86" s="3">
        <v>283301</v>
      </c>
      <c r="H86" s="3">
        <f t="shared" si="3"/>
        <v>521186</v>
      </c>
      <c r="I86" s="1">
        <v>97038</v>
      </c>
      <c r="J86" s="1">
        <f t="shared" si="2"/>
        <v>618224</v>
      </c>
      <c r="K86" s="12" t="e">
        <f>VLOOKUP(B86,#REF!,9,FALSE)</f>
        <v>#REF!</v>
      </c>
      <c r="L86" s="12" t="e">
        <f>VLOOKUP(B86,#REF!,6,FALSE)</f>
        <v>#REF!</v>
      </c>
    </row>
    <row r="87" spans="1:12" ht="14.45" customHeight="1">
      <c r="A87" s="22" t="s">
        <v>97</v>
      </c>
      <c r="B87" s="12">
        <v>250305</v>
      </c>
      <c r="C87" s="88" t="s">
        <v>102</v>
      </c>
      <c r="D87" s="22" t="s">
        <v>478</v>
      </c>
      <c r="E87" s="23" t="s">
        <v>495</v>
      </c>
      <c r="F87" s="3">
        <v>653081</v>
      </c>
      <c r="G87" s="3">
        <v>1338618</v>
      </c>
      <c r="H87" s="3">
        <f t="shared" si="3"/>
        <v>1991699</v>
      </c>
      <c r="I87" s="1">
        <v>273396</v>
      </c>
      <c r="J87" s="1">
        <f t="shared" si="2"/>
        <v>2265095</v>
      </c>
      <c r="K87" s="12" t="e">
        <f>VLOOKUP(B87,#REF!,9,FALSE)</f>
        <v>#REF!</v>
      </c>
      <c r="L87" s="12" t="e">
        <f>VLOOKUP(B87,#REF!,6,FALSE)</f>
        <v>#REF!</v>
      </c>
    </row>
    <row r="88" spans="1:12" ht="14.45" customHeight="1">
      <c r="A88" s="22" t="s">
        <v>97</v>
      </c>
      <c r="B88" s="12">
        <v>250307</v>
      </c>
      <c r="C88" s="88" t="s">
        <v>103</v>
      </c>
      <c r="D88" s="22" t="s">
        <v>478</v>
      </c>
      <c r="E88" s="23" t="s">
        <v>495</v>
      </c>
      <c r="F88" s="3">
        <v>313822</v>
      </c>
      <c r="G88" s="3">
        <v>183734</v>
      </c>
      <c r="H88" s="3">
        <f t="shared" si="3"/>
        <v>497556</v>
      </c>
      <c r="I88" s="1">
        <v>79890</v>
      </c>
      <c r="J88" s="1">
        <f t="shared" si="2"/>
        <v>577446</v>
      </c>
      <c r="K88" s="12" t="e">
        <f>VLOOKUP(B88,#REF!,9,FALSE)</f>
        <v>#REF!</v>
      </c>
      <c r="L88" s="12" t="e">
        <f>VLOOKUP(B88,#REF!,6,FALSE)</f>
        <v>#REF!</v>
      </c>
    </row>
    <row r="89" spans="1:12" ht="14.45" customHeight="1">
      <c r="A89" s="22" t="s">
        <v>97</v>
      </c>
      <c r="B89" s="12">
        <v>250308</v>
      </c>
      <c r="C89" s="88" t="s">
        <v>45</v>
      </c>
      <c r="D89" s="22" t="s">
        <v>478</v>
      </c>
      <c r="E89" s="23" t="s">
        <v>495</v>
      </c>
      <c r="F89" s="3">
        <v>1034036</v>
      </c>
      <c r="G89" s="3">
        <v>1940670</v>
      </c>
      <c r="H89" s="3">
        <f t="shared" si="3"/>
        <v>2974706</v>
      </c>
      <c r="I89" s="1">
        <v>-391224</v>
      </c>
      <c r="J89" s="1">
        <f t="shared" si="2"/>
        <v>2583482</v>
      </c>
      <c r="K89" s="12" t="e">
        <f>VLOOKUP(B89,#REF!,9,FALSE)</f>
        <v>#REF!</v>
      </c>
      <c r="L89" s="12" t="e">
        <f>VLOOKUP(B89,#REF!,6,FALSE)</f>
        <v>#REF!</v>
      </c>
    </row>
    <row r="90" spans="1:12" ht="14.45" customHeight="1">
      <c r="A90" s="22" t="s">
        <v>97</v>
      </c>
      <c r="B90" s="12">
        <v>250315</v>
      </c>
      <c r="C90" s="88" t="s">
        <v>104</v>
      </c>
      <c r="D90" s="22" t="s">
        <v>478</v>
      </c>
      <c r="E90" s="23" t="s">
        <v>495</v>
      </c>
      <c r="F90" s="3">
        <v>878019</v>
      </c>
      <c r="G90" s="3">
        <v>527423</v>
      </c>
      <c r="H90" s="3">
        <f t="shared" si="3"/>
        <v>1405442</v>
      </c>
      <c r="I90" s="1">
        <v>-672</v>
      </c>
      <c r="J90" s="1">
        <f t="shared" si="2"/>
        <v>1404770</v>
      </c>
      <c r="K90" s="12" t="e">
        <f>VLOOKUP(B90,#REF!,9,FALSE)</f>
        <v>#REF!</v>
      </c>
      <c r="L90" s="12" t="e">
        <f>VLOOKUP(B90,#REF!,6,FALSE)</f>
        <v>#REF!</v>
      </c>
    </row>
    <row r="91" spans="1:12" ht="14.45" customHeight="1">
      <c r="A91" s="22" t="s">
        <v>97</v>
      </c>
      <c r="B91" s="12">
        <v>250316</v>
      </c>
      <c r="C91" s="88" t="s">
        <v>105</v>
      </c>
      <c r="D91" s="22" t="s">
        <v>478</v>
      </c>
      <c r="E91" s="23" t="s">
        <v>495</v>
      </c>
      <c r="F91" s="3">
        <v>360747</v>
      </c>
      <c r="G91" s="3">
        <v>0</v>
      </c>
      <c r="H91" s="3">
        <f t="shared" si="3"/>
        <v>360747</v>
      </c>
      <c r="I91" s="1">
        <v>-4224</v>
      </c>
      <c r="J91" s="1">
        <f t="shared" si="2"/>
        <v>356523</v>
      </c>
      <c r="K91" s="12" t="e">
        <f>VLOOKUP(B91,#REF!,9,FALSE)</f>
        <v>#REF!</v>
      </c>
      <c r="L91" s="12" t="e">
        <f>VLOOKUP(B91,#REF!,6,FALSE)</f>
        <v>#REF!</v>
      </c>
    </row>
    <row r="92" spans="1:12" ht="14.45" customHeight="1">
      <c r="A92" s="22" t="s">
        <v>106</v>
      </c>
      <c r="B92" s="12">
        <v>260396</v>
      </c>
      <c r="C92" s="88" t="s">
        <v>107</v>
      </c>
      <c r="D92" s="22" t="s">
        <v>478</v>
      </c>
      <c r="E92" s="23" t="s">
        <v>495</v>
      </c>
      <c r="F92" s="3">
        <v>964349</v>
      </c>
      <c r="G92" s="3">
        <v>2127858</v>
      </c>
      <c r="H92" s="3">
        <f t="shared" si="3"/>
        <v>3092207</v>
      </c>
      <c r="I92" s="1">
        <v>22722</v>
      </c>
      <c r="J92" s="1">
        <f t="shared" si="2"/>
        <v>3114929</v>
      </c>
      <c r="K92" s="12" t="e">
        <f>VLOOKUP(B92,#REF!,9,FALSE)</f>
        <v>#REF!</v>
      </c>
      <c r="L92" s="12" t="e">
        <f>VLOOKUP(B92,#REF!,6,FALSE)</f>
        <v>#REF!</v>
      </c>
    </row>
    <row r="93" spans="1:12" ht="14.45" customHeight="1">
      <c r="A93" s="22" t="s">
        <v>106</v>
      </c>
      <c r="B93" s="12">
        <v>260398</v>
      </c>
      <c r="C93" s="88" t="s">
        <v>108</v>
      </c>
      <c r="D93" s="22" t="s">
        <v>478</v>
      </c>
      <c r="E93" s="23" t="s">
        <v>495</v>
      </c>
      <c r="F93" s="3">
        <v>2365406</v>
      </c>
      <c r="G93" s="3">
        <v>3232081</v>
      </c>
      <c r="H93" s="3">
        <f t="shared" si="3"/>
        <v>5597487</v>
      </c>
      <c r="I93" s="1">
        <v>1091568</v>
      </c>
      <c r="J93" s="1">
        <f t="shared" si="2"/>
        <v>6689055</v>
      </c>
      <c r="K93" s="12" t="e">
        <f>VLOOKUP(B93,#REF!,9,FALSE)</f>
        <v>#REF!</v>
      </c>
      <c r="L93" s="12" t="e">
        <f>VLOOKUP(B93,#REF!,6,FALSE)</f>
        <v>#REF!</v>
      </c>
    </row>
    <row r="94" spans="1:12" ht="14.45" customHeight="1">
      <c r="A94" s="22" t="s">
        <v>106</v>
      </c>
      <c r="B94" s="12">
        <v>260401</v>
      </c>
      <c r="C94" s="88" t="s">
        <v>109</v>
      </c>
      <c r="D94" s="22" t="s">
        <v>478</v>
      </c>
      <c r="E94" s="23" t="s">
        <v>495</v>
      </c>
      <c r="F94" s="3">
        <v>2084864</v>
      </c>
      <c r="G94" s="3">
        <v>6886455</v>
      </c>
      <c r="H94" s="3">
        <f t="shared" si="3"/>
        <v>8971319</v>
      </c>
      <c r="I94" s="1">
        <v>138582</v>
      </c>
      <c r="J94" s="1">
        <f t="shared" si="2"/>
        <v>9109901</v>
      </c>
      <c r="K94" s="12" t="e">
        <f>VLOOKUP(B94,#REF!,9,FALSE)</f>
        <v>#REF!</v>
      </c>
      <c r="L94" s="12" t="e">
        <f>VLOOKUP(B94,#REF!,6,FALSE)</f>
        <v>#REF!</v>
      </c>
    </row>
    <row r="95" spans="1:12" ht="14.45" customHeight="1">
      <c r="A95" s="22" t="s">
        <v>106</v>
      </c>
      <c r="B95" s="12">
        <v>260406</v>
      </c>
      <c r="C95" s="88" t="s">
        <v>110</v>
      </c>
      <c r="D95" s="22" t="s">
        <v>478</v>
      </c>
      <c r="E95" s="23" t="s">
        <v>495</v>
      </c>
      <c r="F95" s="3">
        <v>2608073</v>
      </c>
      <c r="G95" s="3">
        <v>1838680</v>
      </c>
      <c r="H95" s="3">
        <f t="shared" si="3"/>
        <v>4446753</v>
      </c>
      <c r="I95" s="1">
        <v>-454530</v>
      </c>
      <c r="J95" s="1">
        <f t="shared" si="2"/>
        <v>3992223</v>
      </c>
      <c r="K95" s="12" t="e">
        <f>VLOOKUP(B95,#REF!,9,FALSE)</f>
        <v>#REF!</v>
      </c>
      <c r="L95" s="12" t="e">
        <f>VLOOKUP(B95,#REF!,6,FALSE)</f>
        <v>#REF!</v>
      </c>
    </row>
    <row r="96" spans="1:12" ht="14.45" customHeight="1">
      <c r="A96" s="22" t="s">
        <v>106</v>
      </c>
      <c r="B96" s="12">
        <v>260408</v>
      </c>
      <c r="C96" s="88" t="s">
        <v>111</v>
      </c>
      <c r="D96" s="22" t="s">
        <v>478</v>
      </c>
      <c r="E96" s="23" t="s">
        <v>495</v>
      </c>
      <c r="F96" s="3">
        <v>1330793</v>
      </c>
      <c r="G96" s="3">
        <v>0</v>
      </c>
      <c r="H96" s="3">
        <f t="shared" si="3"/>
        <v>1330793</v>
      </c>
      <c r="I96" s="1">
        <v>30894</v>
      </c>
      <c r="J96" s="1">
        <f t="shared" si="2"/>
        <v>1361687</v>
      </c>
      <c r="K96" s="12" t="e">
        <f>VLOOKUP(B96,#REF!,9,FALSE)</f>
        <v>#REF!</v>
      </c>
      <c r="L96" s="12" t="e">
        <f>VLOOKUP(B96,#REF!,6,FALSE)</f>
        <v>#REF!</v>
      </c>
    </row>
    <row r="97" spans="1:12" ht="14.45" customHeight="1">
      <c r="A97" s="22" t="s">
        <v>106</v>
      </c>
      <c r="B97" s="12">
        <v>260413</v>
      </c>
      <c r="C97" s="88" t="s">
        <v>112</v>
      </c>
      <c r="D97" s="22" t="s">
        <v>478</v>
      </c>
      <c r="E97" s="23" t="s">
        <v>495</v>
      </c>
      <c r="F97" s="3">
        <v>1362896</v>
      </c>
      <c r="G97" s="3">
        <v>4701425</v>
      </c>
      <c r="H97" s="3">
        <f t="shared" si="3"/>
        <v>6064321</v>
      </c>
      <c r="I97" s="1">
        <v>406206</v>
      </c>
      <c r="J97" s="1">
        <f t="shared" si="2"/>
        <v>6470527</v>
      </c>
      <c r="K97" s="12" t="e">
        <f>VLOOKUP(B97,#REF!,9,FALSE)</f>
        <v>#REF!</v>
      </c>
      <c r="L97" s="12" t="e">
        <f>VLOOKUP(B97,#REF!,6,FALSE)</f>
        <v>#REF!</v>
      </c>
    </row>
    <row r="98" spans="1:12" ht="14.45" customHeight="1">
      <c r="A98" s="22" t="s">
        <v>106</v>
      </c>
      <c r="B98" s="12">
        <v>260414</v>
      </c>
      <c r="C98" s="88" t="s">
        <v>113</v>
      </c>
      <c r="D98" s="22" t="s">
        <v>478</v>
      </c>
      <c r="E98" s="23" t="s">
        <v>495</v>
      </c>
      <c r="F98" s="3">
        <v>2783589</v>
      </c>
      <c r="G98" s="3">
        <v>2131655</v>
      </c>
      <c r="H98" s="3">
        <f t="shared" si="3"/>
        <v>4915244</v>
      </c>
      <c r="I98" s="1">
        <v>-560802</v>
      </c>
      <c r="J98" s="1">
        <f t="shared" si="2"/>
        <v>4354442</v>
      </c>
      <c r="K98" s="12" t="e">
        <f>VLOOKUP(B98,#REF!,9,FALSE)</f>
        <v>#REF!</v>
      </c>
      <c r="L98" s="12" t="e">
        <f>VLOOKUP(B98,#REF!,6,FALSE)</f>
        <v>#REF!</v>
      </c>
    </row>
    <row r="99" spans="1:12" ht="14.45" customHeight="1">
      <c r="A99" s="22" t="s">
        <v>106</v>
      </c>
      <c r="B99" s="12">
        <v>260415</v>
      </c>
      <c r="C99" s="88" t="s">
        <v>114</v>
      </c>
      <c r="D99" s="22" t="s">
        <v>478</v>
      </c>
      <c r="E99" s="23" t="s">
        <v>495</v>
      </c>
      <c r="F99" s="3">
        <v>1688376</v>
      </c>
      <c r="G99" s="3">
        <v>2046062</v>
      </c>
      <c r="H99" s="3">
        <f t="shared" si="3"/>
        <v>3734438</v>
      </c>
      <c r="I99" s="1">
        <v>-300360</v>
      </c>
      <c r="J99" s="1">
        <f t="shared" si="2"/>
        <v>3434078</v>
      </c>
      <c r="K99" s="12" t="e">
        <f>VLOOKUP(B99,#REF!,9,FALSE)</f>
        <v>#REF!</v>
      </c>
      <c r="L99" s="12" t="e">
        <f>VLOOKUP(B99,#REF!,6,FALSE)</f>
        <v>#REF!</v>
      </c>
    </row>
    <row r="100" spans="1:12" ht="14.45" customHeight="1">
      <c r="A100" s="22" t="s">
        <v>106</v>
      </c>
      <c r="B100" s="12">
        <v>260418</v>
      </c>
      <c r="C100" s="88" t="s">
        <v>115</v>
      </c>
      <c r="D100" s="22" t="s">
        <v>478</v>
      </c>
      <c r="E100" s="23" t="s">
        <v>495</v>
      </c>
      <c r="F100" s="3">
        <v>5826597</v>
      </c>
      <c r="G100" s="3">
        <v>0</v>
      </c>
      <c r="H100" s="3">
        <f t="shared" si="3"/>
        <v>5826597</v>
      </c>
      <c r="I100" s="1">
        <v>710820</v>
      </c>
      <c r="J100" s="1">
        <f t="shared" si="2"/>
        <v>6537417</v>
      </c>
      <c r="K100" s="12" t="e">
        <f>VLOOKUP(B100,#REF!,9,FALSE)</f>
        <v>#REF!</v>
      </c>
      <c r="L100" s="12" t="e">
        <f>VLOOKUP(B100,#REF!,6,FALSE)</f>
        <v>#REF!</v>
      </c>
    </row>
    <row r="101" spans="1:12" ht="14.45" customHeight="1">
      <c r="A101" s="22" t="s">
        <v>106</v>
      </c>
      <c r="B101" s="12">
        <v>260419</v>
      </c>
      <c r="C101" s="88" t="s">
        <v>116</v>
      </c>
      <c r="D101" s="22" t="s">
        <v>478</v>
      </c>
      <c r="E101" s="23" t="s">
        <v>495</v>
      </c>
      <c r="F101" s="3">
        <v>2541901</v>
      </c>
      <c r="G101" s="3">
        <v>912648</v>
      </c>
      <c r="H101" s="3">
        <f t="shared" si="3"/>
        <v>3454549</v>
      </c>
      <c r="I101" s="1">
        <v>183606</v>
      </c>
      <c r="J101" s="1">
        <f t="shared" si="2"/>
        <v>3638155</v>
      </c>
      <c r="K101" s="12" t="e">
        <f>VLOOKUP(B101,#REF!,9,FALSE)</f>
        <v>#REF!</v>
      </c>
      <c r="L101" s="12" t="e">
        <f>VLOOKUP(B101,#REF!,6,FALSE)</f>
        <v>#REF!</v>
      </c>
    </row>
    <row r="102" spans="1:12" ht="14.45" customHeight="1">
      <c r="A102" s="22" t="s">
        <v>106</v>
      </c>
      <c r="B102" s="12">
        <v>260421</v>
      </c>
      <c r="C102" s="88" t="s">
        <v>117</v>
      </c>
      <c r="D102" s="22" t="s">
        <v>478</v>
      </c>
      <c r="E102" s="23" t="s">
        <v>495</v>
      </c>
      <c r="F102" s="3">
        <v>2370252</v>
      </c>
      <c r="G102" s="3">
        <v>3626098</v>
      </c>
      <c r="H102" s="3">
        <f t="shared" si="3"/>
        <v>5996350</v>
      </c>
      <c r="I102" s="1">
        <v>-497394</v>
      </c>
      <c r="J102" s="1">
        <f t="shared" si="2"/>
        <v>5498956</v>
      </c>
      <c r="K102" s="12" t="e">
        <f>VLOOKUP(B102,#REF!,9,FALSE)</f>
        <v>#REF!</v>
      </c>
      <c r="L102" s="12" t="e">
        <f>VLOOKUP(B102,#REF!,6,FALSE)</f>
        <v>#REF!</v>
      </c>
    </row>
    <row r="103" spans="1:12" ht="14.45" customHeight="1">
      <c r="A103" s="22" t="s">
        <v>118</v>
      </c>
      <c r="B103" s="12">
        <v>270428</v>
      </c>
      <c r="C103" s="88" t="s">
        <v>119</v>
      </c>
      <c r="D103" s="22" t="s">
        <v>478</v>
      </c>
      <c r="E103" s="23" t="s">
        <v>495</v>
      </c>
      <c r="F103" s="3">
        <v>212364</v>
      </c>
      <c r="G103" s="3">
        <v>321862</v>
      </c>
      <c r="H103" s="3">
        <f t="shared" si="3"/>
        <v>534226</v>
      </c>
      <c r="I103" s="1">
        <v>33090</v>
      </c>
      <c r="J103" s="1">
        <f t="shared" si="2"/>
        <v>567316</v>
      </c>
      <c r="K103" s="12" t="e">
        <f>VLOOKUP(B103,#REF!,9,FALSE)</f>
        <v>#REF!</v>
      </c>
      <c r="L103" s="12" t="e">
        <f>VLOOKUP(B103,#REF!,6,FALSE)</f>
        <v>#REF!</v>
      </c>
    </row>
    <row r="104" spans="1:12" ht="14.45" customHeight="1">
      <c r="A104" s="22" t="s">
        <v>118</v>
      </c>
      <c r="B104" s="12">
        <v>270429</v>
      </c>
      <c r="C104" s="88" t="s">
        <v>120</v>
      </c>
      <c r="D104" s="22" t="s">
        <v>478</v>
      </c>
      <c r="E104" s="23" t="s">
        <v>495</v>
      </c>
      <c r="F104" s="3">
        <v>2439640</v>
      </c>
      <c r="G104" s="3">
        <v>263328</v>
      </c>
      <c r="H104" s="3">
        <f t="shared" si="3"/>
        <v>2702968</v>
      </c>
      <c r="I104" s="1">
        <v>-461184</v>
      </c>
      <c r="J104" s="1">
        <f t="shared" si="2"/>
        <v>2241784</v>
      </c>
      <c r="K104" s="12" t="e">
        <f>VLOOKUP(B104,#REF!,9,FALSE)</f>
        <v>#REF!</v>
      </c>
      <c r="L104" s="12" t="e">
        <f>VLOOKUP(B104,#REF!,6,FALSE)</f>
        <v>#REF!</v>
      </c>
    </row>
    <row r="105" spans="1:12" ht="14.45" customHeight="1">
      <c r="A105" s="22" t="s">
        <v>118</v>
      </c>
      <c r="B105" s="12">
        <v>270432</v>
      </c>
      <c r="C105" s="88" t="s">
        <v>121</v>
      </c>
      <c r="D105" s="22" t="s">
        <v>478</v>
      </c>
      <c r="E105" s="23" t="s">
        <v>495</v>
      </c>
      <c r="F105" s="3">
        <v>637677</v>
      </c>
      <c r="G105" s="3">
        <v>825331</v>
      </c>
      <c r="H105" s="3">
        <f t="shared" si="3"/>
        <v>1463008</v>
      </c>
      <c r="I105" s="1">
        <v>281976</v>
      </c>
      <c r="J105" s="1">
        <f t="shared" si="2"/>
        <v>1744984</v>
      </c>
      <c r="K105" s="12" t="e">
        <f>VLOOKUP(B105,#REF!,9,FALSE)</f>
        <v>#REF!</v>
      </c>
      <c r="L105" s="12" t="e">
        <f>VLOOKUP(B105,#REF!,6,FALSE)</f>
        <v>#REF!</v>
      </c>
    </row>
    <row r="106" spans="1:12" ht="14.45" customHeight="1">
      <c r="A106" s="22" t="s">
        <v>118</v>
      </c>
      <c r="B106" s="12">
        <v>270433</v>
      </c>
      <c r="C106" s="88" t="s">
        <v>122</v>
      </c>
      <c r="D106" s="22" t="s">
        <v>478</v>
      </c>
      <c r="E106" s="23" t="s">
        <v>495</v>
      </c>
      <c r="F106" s="3">
        <v>968940</v>
      </c>
      <c r="G106" s="3">
        <v>3167694</v>
      </c>
      <c r="H106" s="3">
        <f t="shared" si="3"/>
        <v>4136634</v>
      </c>
      <c r="I106" s="1">
        <v>-175368</v>
      </c>
      <c r="J106" s="1">
        <f t="shared" si="2"/>
        <v>3961266</v>
      </c>
      <c r="K106" s="12" t="e">
        <f>VLOOKUP(B106,#REF!,9,FALSE)</f>
        <v>#REF!</v>
      </c>
      <c r="L106" s="12" t="e">
        <f>VLOOKUP(B106,#REF!,6,FALSE)</f>
        <v>#REF!</v>
      </c>
    </row>
    <row r="107" spans="1:12" ht="14.45" customHeight="1">
      <c r="A107" s="22" t="s">
        <v>118</v>
      </c>
      <c r="B107" s="12">
        <v>270435</v>
      </c>
      <c r="C107" s="88" t="s">
        <v>123</v>
      </c>
      <c r="D107" s="22" t="s">
        <v>478</v>
      </c>
      <c r="E107" s="23" t="s">
        <v>495</v>
      </c>
      <c r="F107" s="3">
        <v>314699</v>
      </c>
      <c r="G107" s="3">
        <v>988514</v>
      </c>
      <c r="H107" s="3">
        <f t="shared" si="3"/>
        <v>1303213</v>
      </c>
      <c r="I107" s="1">
        <v>90558</v>
      </c>
      <c r="J107" s="1">
        <f t="shared" si="2"/>
        <v>1393771</v>
      </c>
      <c r="K107" s="12" t="e">
        <f>VLOOKUP(B107,#REF!,9,FALSE)</f>
        <v>#REF!</v>
      </c>
      <c r="L107" s="12" t="e">
        <f>VLOOKUP(B107,#REF!,6,FALSE)</f>
        <v>#REF!</v>
      </c>
    </row>
    <row r="108" spans="1:12" ht="14.45" customHeight="1">
      <c r="A108" s="22" t="s">
        <v>118</v>
      </c>
      <c r="B108" s="12">
        <v>270438</v>
      </c>
      <c r="C108" s="88" t="s">
        <v>124</v>
      </c>
      <c r="D108" s="22" t="s">
        <v>478</v>
      </c>
      <c r="E108" s="23" t="s">
        <v>495</v>
      </c>
      <c r="F108" s="3">
        <v>501667</v>
      </c>
      <c r="G108" s="3">
        <v>0</v>
      </c>
      <c r="H108" s="3">
        <f t="shared" si="3"/>
        <v>501667</v>
      </c>
      <c r="I108" s="1">
        <v>25188</v>
      </c>
      <c r="J108" s="1">
        <f t="shared" si="2"/>
        <v>526855</v>
      </c>
      <c r="K108" s="12" t="e">
        <f>VLOOKUP(B108,#REF!,9,FALSE)</f>
        <v>#REF!</v>
      </c>
      <c r="L108" s="12" t="e">
        <f>VLOOKUP(B108,#REF!,6,FALSE)</f>
        <v>#REF!</v>
      </c>
    </row>
    <row r="109" spans="1:12" ht="14.45" customHeight="1">
      <c r="A109" s="22" t="s">
        <v>118</v>
      </c>
      <c r="B109" s="12">
        <v>270441</v>
      </c>
      <c r="C109" s="88" t="s">
        <v>125</v>
      </c>
      <c r="D109" s="22" t="s">
        <v>478</v>
      </c>
      <c r="E109" s="23" t="s">
        <v>495</v>
      </c>
      <c r="F109" s="3">
        <v>608725</v>
      </c>
      <c r="G109" s="3">
        <v>830210</v>
      </c>
      <c r="H109" s="3">
        <f t="shared" si="3"/>
        <v>1438935</v>
      </c>
      <c r="I109" s="1">
        <v>84192</v>
      </c>
      <c r="J109" s="1">
        <f t="shared" si="2"/>
        <v>1523127</v>
      </c>
      <c r="K109" s="12" t="e">
        <f>VLOOKUP(B109,#REF!,9,FALSE)</f>
        <v>#REF!</v>
      </c>
      <c r="L109" s="12" t="e">
        <f>VLOOKUP(B109,#REF!,6,FALSE)</f>
        <v>#REF!</v>
      </c>
    </row>
    <row r="110" spans="1:12" ht="14.45" customHeight="1">
      <c r="A110" s="22" t="s">
        <v>126</v>
      </c>
      <c r="B110" s="12">
        <v>280457</v>
      </c>
      <c r="C110" s="88" t="s">
        <v>127</v>
      </c>
      <c r="D110" s="22" t="s">
        <v>478</v>
      </c>
      <c r="E110" s="23" t="s">
        <v>495</v>
      </c>
      <c r="F110" s="3">
        <v>0</v>
      </c>
      <c r="G110" s="3">
        <v>0</v>
      </c>
      <c r="H110" s="3">
        <f t="shared" si="3"/>
        <v>0</v>
      </c>
      <c r="I110" s="1">
        <v>-111204</v>
      </c>
      <c r="J110" s="1">
        <f t="shared" si="2"/>
        <v>-111204</v>
      </c>
      <c r="K110" s="12">
        <v>0</v>
      </c>
      <c r="L110" s="12" t="e">
        <f>VLOOKUP(B110,#REF!,6,FALSE)</f>
        <v>#REF!</v>
      </c>
    </row>
    <row r="111" spans="1:12" ht="14.45" customHeight="1">
      <c r="A111" s="22" t="s">
        <v>126</v>
      </c>
      <c r="B111" s="12">
        <v>280461</v>
      </c>
      <c r="C111" s="88" t="s">
        <v>128</v>
      </c>
      <c r="D111" s="22" t="s">
        <v>478</v>
      </c>
      <c r="E111" s="23" t="s">
        <v>495</v>
      </c>
      <c r="F111" s="3">
        <v>394376</v>
      </c>
      <c r="G111" s="3">
        <v>0</v>
      </c>
      <c r="H111" s="3">
        <f t="shared" si="3"/>
        <v>394376</v>
      </c>
      <c r="I111" s="1">
        <v>7422</v>
      </c>
      <c r="J111" s="1">
        <f t="shared" si="2"/>
        <v>401798</v>
      </c>
      <c r="K111" s="12" t="e">
        <f>VLOOKUP(B111,#REF!,9,FALSE)</f>
        <v>#REF!</v>
      </c>
      <c r="L111" s="12" t="e">
        <f>VLOOKUP(B111,#REF!,6,FALSE)</f>
        <v>#REF!</v>
      </c>
    </row>
    <row r="112" spans="1:12" ht="14.45" customHeight="1">
      <c r="A112" s="22" t="s">
        <v>126</v>
      </c>
      <c r="B112" s="12">
        <v>280466</v>
      </c>
      <c r="C112" s="88" t="s">
        <v>129</v>
      </c>
      <c r="D112" s="22" t="s">
        <v>478</v>
      </c>
      <c r="E112" s="23" t="s">
        <v>495</v>
      </c>
      <c r="F112" s="3">
        <v>238794</v>
      </c>
      <c r="G112" s="3">
        <v>687393</v>
      </c>
      <c r="H112" s="3">
        <f t="shared" si="3"/>
        <v>926187</v>
      </c>
      <c r="I112" s="1">
        <v>152046</v>
      </c>
      <c r="J112" s="1">
        <f t="shared" ref="J112:J162" si="4">H112+I112</f>
        <v>1078233</v>
      </c>
      <c r="K112" s="12" t="e">
        <f>VLOOKUP(B112,#REF!,9,FALSE)</f>
        <v>#REF!</v>
      </c>
      <c r="L112" s="12" t="e">
        <f>VLOOKUP(B112,#REF!,6,FALSE)</f>
        <v>#REF!</v>
      </c>
    </row>
    <row r="113" spans="1:12" ht="14.45" customHeight="1">
      <c r="A113" s="22" t="s">
        <v>131</v>
      </c>
      <c r="B113" s="12">
        <v>290280</v>
      </c>
      <c r="C113" s="88" t="s">
        <v>132</v>
      </c>
      <c r="D113" s="22" t="s">
        <v>478</v>
      </c>
      <c r="E113" s="23" t="s">
        <v>495</v>
      </c>
      <c r="F113" s="3">
        <v>877371</v>
      </c>
      <c r="G113" s="3">
        <v>1507466</v>
      </c>
      <c r="H113" s="3">
        <f t="shared" si="3"/>
        <v>2384837</v>
      </c>
      <c r="I113" s="1">
        <v>-31212</v>
      </c>
      <c r="J113" s="1">
        <f t="shared" si="4"/>
        <v>2353625</v>
      </c>
      <c r="K113" s="12" t="e">
        <f>VLOOKUP(B113,#REF!,9,FALSE)</f>
        <v>#REF!</v>
      </c>
      <c r="L113" s="12" t="e">
        <f>VLOOKUP(B113,#REF!,6,FALSE)</f>
        <v>#REF!</v>
      </c>
    </row>
    <row r="114" spans="1:12" ht="14.45" customHeight="1">
      <c r="A114" s="22" t="s">
        <v>131</v>
      </c>
      <c r="B114" s="12">
        <v>290553</v>
      </c>
      <c r="C114" s="88" t="s">
        <v>133</v>
      </c>
      <c r="D114" s="22" t="s">
        <v>478</v>
      </c>
      <c r="E114" s="23" t="s">
        <v>495</v>
      </c>
      <c r="F114" s="3">
        <v>4569414</v>
      </c>
      <c r="G114" s="3">
        <v>4317032</v>
      </c>
      <c r="H114" s="3">
        <f t="shared" si="3"/>
        <v>8886446</v>
      </c>
      <c r="I114" s="1">
        <v>164652</v>
      </c>
      <c r="J114" s="1">
        <f t="shared" si="4"/>
        <v>9051098</v>
      </c>
      <c r="K114" s="12" t="e">
        <f>VLOOKUP(B114,#REF!,9,FALSE)</f>
        <v>#REF!</v>
      </c>
      <c r="L114" s="12" t="e">
        <f>VLOOKUP(B114,#REF!,6,FALSE)</f>
        <v>#REF!</v>
      </c>
    </row>
    <row r="115" spans="1:12" ht="14.45" customHeight="1">
      <c r="A115" s="22" t="s">
        <v>131</v>
      </c>
      <c r="B115" s="12">
        <v>290554</v>
      </c>
      <c r="C115" s="88" t="s">
        <v>134</v>
      </c>
      <c r="D115" s="22" t="s">
        <v>478</v>
      </c>
      <c r="E115" s="23" t="s">
        <v>495</v>
      </c>
      <c r="F115" s="3">
        <v>2032841</v>
      </c>
      <c r="G115" s="3">
        <v>2498929</v>
      </c>
      <c r="H115" s="3">
        <f t="shared" si="3"/>
        <v>4531770</v>
      </c>
      <c r="I115" s="1">
        <v>126342</v>
      </c>
      <c r="J115" s="1">
        <f t="shared" si="4"/>
        <v>4658112</v>
      </c>
      <c r="K115" s="12" t="e">
        <f>VLOOKUP(B115,#REF!,9,FALSE)</f>
        <v>#REF!</v>
      </c>
      <c r="L115" s="12" t="e">
        <f>VLOOKUP(B115,#REF!,6,FALSE)</f>
        <v>#REF!</v>
      </c>
    </row>
    <row r="116" spans="1:12" ht="14.45" customHeight="1">
      <c r="A116" s="22" t="s">
        <v>131</v>
      </c>
      <c r="B116" s="12">
        <v>290570</v>
      </c>
      <c r="C116" s="88" t="s">
        <v>135</v>
      </c>
      <c r="D116" s="22" t="s">
        <v>478</v>
      </c>
      <c r="E116" s="23" t="s">
        <v>495</v>
      </c>
      <c r="F116" s="3">
        <v>976786</v>
      </c>
      <c r="G116" s="3">
        <v>1042507</v>
      </c>
      <c r="H116" s="3">
        <f t="shared" si="3"/>
        <v>2019293</v>
      </c>
      <c r="I116" s="1">
        <v>7710</v>
      </c>
      <c r="J116" s="1">
        <f t="shared" si="4"/>
        <v>2027003</v>
      </c>
      <c r="K116" s="12" t="e">
        <f>VLOOKUP(B116,#REF!,9,FALSE)</f>
        <v>#REF!</v>
      </c>
      <c r="L116" s="12" t="e">
        <f>VLOOKUP(B116,#REF!,6,FALSE)</f>
        <v>#REF!</v>
      </c>
    </row>
    <row r="117" spans="1:12" ht="14.45" customHeight="1">
      <c r="A117" s="22" t="s">
        <v>131</v>
      </c>
      <c r="B117" s="12">
        <v>290573</v>
      </c>
      <c r="C117" s="88" t="s">
        <v>136</v>
      </c>
      <c r="D117" s="22" t="s">
        <v>478</v>
      </c>
      <c r="E117" s="23" t="s">
        <v>495</v>
      </c>
      <c r="F117" s="3">
        <v>3155053</v>
      </c>
      <c r="G117" s="3">
        <v>4216682</v>
      </c>
      <c r="H117" s="3">
        <f t="shared" si="3"/>
        <v>7371735</v>
      </c>
      <c r="I117" s="1">
        <v>-68850</v>
      </c>
      <c r="J117" s="1">
        <f t="shared" si="4"/>
        <v>7302885</v>
      </c>
      <c r="K117" s="12" t="e">
        <f>VLOOKUP(B117,#REF!,9,FALSE)</f>
        <v>#REF!</v>
      </c>
      <c r="L117" s="12" t="e">
        <f>VLOOKUP(B117,#REF!,6,FALSE)</f>
        <v>#REF!</v>
      </c>
    </row>
    <row r="118" spans="1:12" ht="14.45" customHeight="1">
      <c r="A118" s="22" t="s">
        <v>131</v>
      </c>
      <c r="B118" s="12">
        <v>290579</v>
      </c>
      <c r="C118" s="88" t="s">
        <v>137</v>
      </c>
      <c r="D118" s="22" t="s">
        <v>478</v>
      </c>
      <c r="E118" s="23" t="s">
        <v>495</v>
      </c>
      <c r="F118" s="3">
        <v>4851147</v>
      </c>
      <c r="G118" s="3">
        <v>7847202</v>
      </c>
      <c r="H118" s="3">
        <f t="shared" si="3"/>
        <v>12698349</v>
      </c>
      <c r="I118" s="1">
        <v>-519528</v>
      </c>
      <c r="J118" s="1">
        <f t="shared" si="4"/>
        <v>12178821</v>
      </c>
      <c r="K118" s="12" t="e">
        <f>VLOOKUP(B118,#REF!,9,FALSE)</f>
        <v>#REF!</v>
      </c>
      <c r="L118" s="12" t="e">
        <f>VLOOKUP(B118,#REF!,6,FALSE)</f>
        <v>#REF!</v>
      </c>
    </row>
    <row r="119" spans="1:12" ht="14.45" customHeight="1">
      <c r="A119" s="22" t="s">
        <v>131</v>
      </c>
      <c r="B119" s="12">
        <v>290581</v>
      </c>
      <c r="C119" s="88" t="s">
        <v>138</v>
      </c>
      <c r="D119" s="22" t="s">
        <v>478</v>
      </c>
      <c r="E119" s="23" t="s">
        <v>495</v>
      </c>
      <c r="F119" s="3">
        <v>1581350</v>
      </c>
      <c r="G119" s="3">
        <v>2725547</v>
      </c>
      <c r="H119" s="3">
        <f t="shared" si="3"/>
        <v>4306897</v>
      </c>
      <c r="I119" s="1">
        <v>648246</v>
      </c>
      <c r="J119" s="1">
        <f t="shared" si="4"/>
        <v>4955143</v>
      </c>
      <c r="K119" s="12" t="e">
        <f>VLOOKUP(B119,#REF!,9,FALSE)</f>
        <v>#REF!</v>
      </c>
      <c r="L119" s="12" t="e">
        <f>VLOOKUP(B119,#REF!,6,FALSE)</f>
        <v>#REF!</v>
      </c>
    </row>
    <row r="120" spans="1:12" ht="14.45" customHeight="1">
      <c r="A120" s="22" t="s">
        <v>131</v>
      </c>
      <c r="B120" s="12">
        <v>290598</v>
      </c>
      <c r="C120" s="88" t="s">
        <v>139</v>
      </c>
      <c r="D120" s="22" t="s">
        <v>478</v>
      </c>
      <c r="E120" s="23" t="s">
        <v>495</v>
      </c>
      <c r="F120" s="3">
        <v>319776</v>
      </c>
      <c r="G120" s="3">
        <v>601375</v>
      </c>
      <c r="H120" s="3">
        <f t="shared" si="3"/>
        <v>921151</v>
      </c>
      <c r="I120" s="1">
        <v>-84378</v>
      </c>
      <c r="J120" s="1">
        <f t="shared" si="4"/>
        <v>836773</v>
      </c>
      <c r="K120" s="12" t="e">
        <f>VLOOKUP(B120,#REF!,9,FALSE)</f>
        <v>#REF!</v>
      </c>
      <c r="L120" s="12" t="e">
        <f>VLOOKUP(B120,#REF!,6,FALSE)</f>
        <v>#REF!</v>
      </c>
    </row>
    <row r="121" spans="1:12" ht="14.45" customHeight="1">
      <c r="A121" s="22" t="s">
        <v>140</v>
      </c>
      <c r="B121" s="12">
        <v>300586</v>
      </c>
      <c r="C121" s="88" t="s">
        <v>141</v>
      </c>
      <c r="D121" s="22" t="s">
        <v>478</v>
      </c>
      <c r="E121" s="23" t="s">
        <v>495</v>
      </c>
      <c r="F121" s="3">
        <v>186928</v>
      </c>
      <c r="G121" s="3">
        <v>60094</v>
      </c>
      <c r="H121" s="3">
        <f t="shared" si="3"/>
        <v>247022</v>
      </c>
      <c r="I121" s="1">
        <v>-45192</v>
      </c>
      <c r="J121" s="1">
        <f t="shared" si="4"/>
        <v>201830</v>
      </c>
      <c r="K121" s="12" t="e">
        <f>VLOOKUP(B121,#REF!,9,FALSE)</f>
        <v>#REF!</v>
      </c>
      <c r="L121" s="12" t="e">
        <f>VLOOKUP(B121,#REF!,6,FALSE)</f>
        <v>#REF!</v>
      </c>
    </row>
    <row r="122" spans="1:12" ht="14.45" customHeight="1">
      <c r="A122" s="22" t="s">
        <v>140</v>
      </c>
      <c r="B122" s="12">
        <v>300588</v>
      </c>
      <c r="C122" s="88" t="s">
        <v>142</v>
      </c>
      <c r="D122" s="22" t="s">
        <v>478</v>
      </c>
      <c r="E122" s="23" t="s">
        <v>495</v>
      </c>
      <c r="F122" s="3">
        <v>228283</v>
      </c>
      <c r="G122" s="3">
        <v>211914</v>
      </c>
      <c r="H122" s="3">
        <f t="shared" si="3"/>
        <v>440197</v>
      </c>
      <c r="I122" s="1">
        <v>-1896</v>
      </c>
      <c r="J122" s="1">
        <f t="shared" si="4"/>
        <v>438301</v>
      </c>
      <c r="K122" s="12" t="e">
        <f>VLOOKUP(B122,#REF!,9,FALSE)</f>
        <v>#REF!</v>
      </c>
      <c r="L122" s="12" t="e">
        <f>VLOOKUP(B122,#REF!,6,FALSE)</f>
        <v>#REF!</v>
      </c>
    </row>
    <row r="123" spans="1:12" ht="14.45" customHeight="1">
      <c r="A123" s="22" t="s">
        <v>140</v>
      </c>
      <c r="B123" s="12">
        <v>300589</v>
      </c>
      <c r="C123" s="88" t="s">
        <v>143</v>
      </c>
      <c r="D123" s="22" t="s">
        <v>478</v>
      </c>
      <c r="E123" s="23" t="s">
        <v>495</v>
      </c>
      <c r="F123" s="3">
        <v>156921</v>
      </c>
      <c r="G123" s="3">
        <v>207163</v>
      </c>
      <c r="H123" s="3">
        <f t="shared" si="3"/>
        <v>364084</v>
      </c>
      <c r="I123" s="1">
        <v>-8370</v>
      </c>
      <c r="J123" s="1">
        <f t="shared" si="4"/>
        <v>355714</v>
      </c>
      <c r="K123" s="12" t="e">
        <f>VLOOKUP(B123,#REF!,9,FALSE)</f>
        <v>#REF!</v>
      </c>
      <c r="L123" s="12" t="e">
        <f>VLOOKUP(B123,#REF!,6,FALSE)</f>
        <v>#REF!</v>
      </c>
    </row>
    <row r="124" spans="1:12" ht="14.45" customHeight="1">
      <c r="A124" s="22" t="s">
        <v>140</v>
      </c>
      <c r="B124" s="12">
        <v>300590</v>
      </c>
      <c r="C124" s="88" t="s">
        <v>144</v>
      </c>
      <c r="D124" s="22" t="s">
        <v>478</v>
      </c>
      <c r="E124" s="23" t="s">
        <v>495</v>
      </c>
      <c r="F124" s="3">
        <v>344354</v>
      </c>
      <c r="G124" s="3">
        <v>43008</v>
      </c>
      <c r="H124" s="3">
        <f t="shared" si="3"/>
        <v>387362</v>
      </c>
      <c r="I124" s="1">
        <v>-55806</v>
      </c>
      <c r="J124" s="1">
        <f t="shared" si="4"/>
        <v>331556</v>
      </c>
      <c r="K124" s="12" t="e">
        <f>VLOOKUP(B124,#REF!,9,FALSE)</f>
        <v>#REF!</v>
      </c>
      <c r="L124" s="12" t="e">
        <f>VLOOKUP(B124,#REF!,6,FALSE)</f>
        <v>#REF!</v>
      </c>
    </row>
    <row r="125" spans="1:12" ht="14.45" customHeight="1">
      <c r="A125" s="22" t="s">
        <v>140</v>
      </c>
      <c r="B125" s="12">
        <v>300594</v>
      </c>
      <c r="C125" s="88" t="s">
        <v>145</v>
      </c>
      <c r="D125" s="22" t="s">
        <v>478</v>
      </c>
      <c r="E125" s="23" t="s">
        <v>495</v>
      </c>
      <c r="F125" s="3">
        <v>463553</v>
      </c>
      <c r="G125" s="3">
        <v>476155</v>
      </c>
      <c r="H125" s="3">
        <f t="shared" si="3"/>
        <v>939708</v>
      </c>
      <c r="I125" s="1">
        <v>-95148</v>
      </c>
      <c r="J125" s="1">
        <f t="shared" si="4"/>
        <v>844560</v>
      </c>
      <c r="K125" s="12" t="e">
        <f>VLOOKUP(B125,#REF!,9,FALSE)</f>
        <v>#REF!</v>
      </c>
      <c r="L125" s="12" t="e">
        <f>VLOOKUP(B125,#REF!,6,FALSE)</f>
        <v>#REF!</v>
      </c>
    </row>
    <row r="126" spans="1:12" ht="14.45" customHeight="1">
      <c r="A126" s="22" t="s">
        <v>140</v>
      </c>
      <c r="B126" s="12">
        <v>300598</v>
      </c>
      <c r="C126" s="88" t="s">
        <v>146</v>
      </c>
      <c r="D126" s="22" t="s">
        <v>478</v>
      </c>
      <c r="E126" s="23" t="s">
        <v>495</v>
      </c>
      <c r="F126" s="3">
        <v>198808</v>
      </c>
      <c r="G126" s="3">
        <v>570056</v>
      </c>
      <c r="H126" s="3">
        <f t="shared" si="3"/>
        <v>768864</v>
      </c>
      <c r="I126" s="1">
        <v>59184</v>
      </c>
      <c r="J126" s="1">
        <f t="shared" si="4"/>
        <v>828048</v>
      </c>
      <c r="K126" s="12" t="e">
        <f>VLOOKUP(B126,#REF!,9,FALSE)</f>
        <v>#REF!</v>
      </c>
      <c r="L126" s="12" t="e">
        <f>VLOOKUP(B126,#REF!,6,FALSE)</f>
        <v>#REF!</v>
      </c>
    </row>
    <row r="127" spans="1:12" ht="14.45" customHeight="1">
      <c r="A127" s="22" t="s">
        <v>140</v>
      </c>
      <c r="B127" s="12">
        <v>300606</v>
      </c>
      <c r="C127" s="88" t="s">
        <v>147</v>
      </c>
      <c r="D127" s="22" t="s">
        <v>478</v>
      </c>
      <c r="E127" s="23" t="s">
        <v>495</v>
      </c>
      <c r="F127" s="3">
        <v>312642</v>
      </c>
      <c r="G127" s="3">
        <v>410691</v>
      </c>
      <c r="H127" s="3">
        <f t="shared" si="3"/>
        <v>723333</v>
      </c>
      <c r="I127" s="1">
        <v>-32004</v>
      </c>
      <c r="J127" s="1">
        <f t="shared" si="4"/>
        <v>691329</v>
      </c>
      <c r="K127" s="12" t="e">
        <f>VLOOKUP(B127,#REF!,9,FALSE)</f>
        <v>#REF!</v>
      </c>
      <c r="L127" s="12" t="e">
        <f>VLOOKUP(B127,#REF!,6,FALSE)</f>
        <v>#REF!</v>
      </c>
    </row>
    <row r="128" spans="1:12" ht="14.45" customHeight="1">
      <c r="A128" s="22" t="s">
        <v>140</v>
      </c>
      <c r="B128" s="12">
        <v>300609</v>
      </c>
      <c r="C128" s="88" t="s">
        <v>148</v>
      </c>
      <c r="D128" s="22" t="s">
        <v>478</v>
      </c>
      <c r="E128" s="23" t="s">
        <v>495</v>
      </c>
      <c r="F128" s="3">
        <v>269645</v>
      </c>
      <c r="G128" s="3">
        <v>565229</v>
      </c>
      <c r="H128" s="3">
        <f t="shared" si="3"/>
        <v>834874</v>
      </c>
      <c r="I128" s="1">
        <v>29874</v>
      </c>
      <c r="J128" s="1">
        <f t="shared" si="4"/>
        <v>864748</v>
      </c>
      <c r="K128" s="12" t="e">
        <f>VLOOKUP(B128,#REF!,9,FALSE)</f>
        <v>#REF!</v>
      </c>
      <c r="L128" s="12" t="e">
        <f>VLOOKUP(B128,#REF!,6,FALSE)</f>
        <v>#REF!</v>
      </c>
    </row>
    <row r="129" spans="1:12" ht="14.45" customHeight="1">
      <c r="A129" s="22" t="s">
        <v>140</v>
      </c>
      <c r="B129" s="12">
        <v>300612</v>
      </c>
      <c r="C129" s="88" t="s">
        <v>149</v>
      </c>
      <c r="D129" s="22" t="s">
        <v>478</v>
      </c>
      <c r="E129" s="23" t="s">
        <v>495</v>
      </c>
      <c r="F129" s="3">
        <v>170492</v>
      </c>
      <c r="G129" s="3">
        <v>51922</v>
      </c>
      <c r="H129" s="3">
        <f t="shared" si="3"/>
        <v>222414</v>
      </c>
      <c r="I129" s="1">
        <v>16470</v>
      </c>
      <c r="J129" s="1">
        <f t="shared" si="4"/>
        <v>238884</v>
      </c>
      <c r="K129" s="12" t="e">
        <f>VLOOKUP(B129,#REF!,9,FALSE)</f>
        <v>#REF!</v>
      </c>
      <c r="L129" s="12" t="e">
        <f>VLOOKUP(B129,#REF!,6,FALSE)</f>
        <v>#REF!</v>
      </c>
    </row>
    <row r="130" spans="1:12" ht="14.45" customHeight="1">
      <c r="A130" s="22" t="s">
        <v>140</v>
      </c>
      <c r="B130" s="12">
        <v>300614</v>
      </c>
      <c r="C130" s="88" t="s">
        <v>150</v>
      </c>
      <c r="D130" s="22" t="s">
        <v>478</v>
      </c>
      <c r="E130" s="23" t="s">
        <v>495</v>
      </c>
      <c r="F130" s="3">
        <v>196955</v>
      </c>
      <c r="G130" s="3">
        <v>289980</v>
      </c>
      <c r="H130" s="3">
        <f t="shared" si="3"/>
        <v>486935</v>
      </c>
      <c r="I130" s="1">
        <v>606</v>
      </c>
      <c r="J130" s="1">
        <f t="shared" si="4"/>
        <v>487541</v>
      </c>
      <c r="K130" s="12" t="e">
        <f>VLOOKUP(B130,#REF!,9,FALSE)</f>
        <v>#REF!</v>
      </c>
      <c r="L130" s="12" t="e">
        <f>VLOOKUP(B130,#REF!,6,FALSE)</f>
        <v>#REF!</v>
      </c>
    </row>
    <row r="131" spans="1:12" ht="14.45" customHeight="1">
      <c r="A131" s="22" t="s">
        <v>140</v>
      </c>
      <c r="B131" s="12">
        <v>300619</v>
      </c>
      <c r="C131" s="88" t="s">
        <v>151</v>
      </c>
      <c r="D131" s="22" t="s">
        <v>478</v>
      </c>
      <c r="E131" s="23" t="s">
        <v>495</v>
      </c>
      <c r="F131" s="3">
        <v>428699</v>
      </c>
      <c r="G131" s="3">
        <v>0</v>
      </c>
      <c r="H131" s="3">
        <f t="shared" ref="H131:H194" si="5">F131+G131</f>
        <v>428699</v>
      </c>
      <c r="I131" s="1">
        <v>918</v>
      </c>
      <c r="J131" s="1">
        <f t="shared" si="4"/>
        <v>429617</v>
      </c>
      <c r="K131" s="12" t="e">
        <f>VLOOKUP(B131,#REF!,9,FALSE)</f>
        <v>#REF!</v>
      </c>
      <c r="L131" s="12" t="e">
        <f>VLOOKUP(B131,#REF!,6,FALSE)</f>
        <v>#REF!</v>
      </c>
    </row>
    <row r="132" spans="1:12" ht="14.45" customHeight="1">
      <c r="A132" s="22" t="s">
        <v>140</v>
      </c>
      <c r="B132" s="12">
        <v>300625</v>
      </c>
      <c r="C132" s="88" t="s">
        <v>152</v>
      </c>
      <c r="D132" s="22" t="s">
        <v>478</v>
      </c>
      <c r="E132" s="23" t="s">
        <v>495</v>
      </c>
      <c r="F132" s="3">
        <v>448005</v>
      </c>
      <c r="G132" s="3">
        <v>62063</v>
      </c>
      <c r="H132" s="3">
        <f t="shared" si="5"/>
        <v>510068</v>
      </c>
      <c r="I132" s="1">
        <v>816</v>
      </c>
      <c r="J132" s="1">
        <f t="shared" si="4"/>
        <v>510884</v>
      </c>
      <c r="K132" s="12" t="e">
        <f>VLOOKUP(B132,#REF!,9,FALSE)</f>
        <v>#REF!</v>
      </c>
      <c r="L132" s="12" t="e">
        <f>VLOOKUP(B132,#REF!,6,FALSE)</f>
        <v>#REF!</v>
      </c>
    </row>
    <row r="133" spans="1:12" ht="14.45" customHeight="1">
      <c r="A133" s="22" t="s">
        <v>140</v>
      </c>
      <c r="B133" s="12">
        <v>300634</v>
      </c>
      <c r="C133" s="88" t="s">
        <v>153</v>
      </c>
      <c r="D133" s="22" t="s">
        <v>478</v>
      </c>
      <c r="E133" s="23" t="s">
        <v>495</v>
      </c>
      <c r="F133" s="3">
        <v>564085</v>
      </c>
      <c r="G133" s="3">
        <v>0</v>
      </c>
      <c r="H133" s="3">
        <f t="shared" si="5"/>
        <v>564085</v>
      </c>
      <c r="I133" s="1">
        <v>39744</v>
      </c>
      <c r="J133" s="1">
        <f t="shared" si="4"/>
        <v>603829</v>
      </c>
      <c r="K133" s="12" t="e">
        <f>VLOOKUP(B133,#REF!,9,FALSE)</f>
        <v>#REF!</v>
      </c>
      <c r="L133" s="12" t="e">
        <f>VLOOKUP(B133,#REF!,6,FALSE)</f>
        <v>#REF!</v>
      </c>
    </row>
    <row r="134" spans="1:12" ht="14.45" customHeight="1">
      <c r="A134" s="22" t="s">
        <v>140</v>
      </c>
      <c r="B134" s="12">
        <v>300650</v>
      </c>
      <c r="C134" s="88" t="s">
        <v>154</v>
      </c>
      <c r="D134" s="22" t="s">
        <v>478</v>
      </c>
      <c r="E134" s="23" t="s">
        <v>495</v>
      </c>
      <c r="F134" s="3">
        <v>469692</v>
      </c>
      <c r="G134" s="3">
        <v>1841</v>
      </c>
      <c r="H134" s="3">
        <f t="shared" si="5"/>
        <v>471533</v>
      </c>
      <c r="I134" s="1">
        <v>16680</v>
      </c>
      <c r="J134" s="1">
        <f t="shared" si="4"/>
        <v>488213</v>
      </c>
      <c r="K134" s="12" t="e">
        <f>VLOOKUP(B134,#REF!,9,FALSE)</f>
        <v>#REF!</v>
      </c>
      <c r="L134" s="12" t="e">
        <f>VLOOKUP(B134,#REF!,6,FALSE)</f>
        <v>#REF!</v>
      </c>
    </row>
    <row r="135" spans="1:12" ht="14.45" customHeight="1">
      <c r="A135" s="22" t="s">
        <v>140</v>
      </c>
      <c r="B135" s="12">
        <v>300656</v>
      </c>
      <c r="C135" s="88" t="s">
        <v>155</v>
      </c>
      <c r="D135" s="22" t="s">
        <v>478</v>
      </c>
      <c r="E135" s="23" t="s">
        <v>495</v>
      </c>
      <c r="F135" s="3">
        <v>179504</v>
      </c>
      <c r="G135" s="3">
        <v>479065</v>
      </c>
      <c r="H135" s="3">
        <f t="shared" si="5"/>
        <v>658569</v>
      </c>
      <c r="I135" s="1">
        <v>36474</v>
      </c>
      <c r="J135" s="1">
        <f t="shared" si="4"/>
        <v>695043</v>
      </c>
      <c r="K135" s="12" t="e">
        <f>VLOOKUP(B135,#REF!,9,FALSE)</f>
        <v>#REF!</v>
      </c>
      <c r="L135" s="12" t="e">
        <f>VLOOKUP(B135,#REF!,6,FALSE)</f>
        <v>#REF!</v>
      </c>
    </row>
    <row r="136" spans="1:12" ht="14.45" customHeight="1">
      <c r="A136" s="22" t="s">
        <v>140</v>
      </c>
      <c r="B136" s="12">
        <v>300663</v>
      </c>
      <c r="C136" s="88" t="s">
        <v>156</v>
      </c>
      <c r="D136" s="22" t="s">
        <v>478</v>
      </c>
      <c r="E136" s="23" t="s">
        <v>495</v>
      </c>
      <c r="F136" s="3">
        <v>85031</v>
      </c>
      <c r="G136" s="3">
        <v>40024</v>
      </c>
      <c r="H136" s="3">
        <f t="shared" si="5"/>
        <v>125055</v>
      </c>
      <c r="I136" s="1">
        <v>-21276</v>
      </c>
      <c r="J136" s="1">
        <f t="shared" si="4"/>
        <v>103779</v>
      </c>
      <c r="K136" s="12" t="e">
        <f>VLOOKUP(B136,#REF!,9,FALSE)</f>
        <v>#REF!</v>
      </c>
      <c r="L136" s="12" t="e">
        <f>VLOOKUP(B136,#REF!,6,FALSE)</f>
        <v>#REF!</v>
      </c>
    </row>
    <row r="137" spans="1:12" ht="14.45" customHeight="1">
      <c r="A137" s="22" t="s">
        <v>157</v>
      </c>
      <c r="B137" s="12">
        <v>310669</v>
      </c>
      <c r="C137" s="88" t="s">
        <v>158</v>
      </c>
      <c r="D137" s="22" t="s">
        <v>478</v>
      </c>
      <c r="E137" s="23" t="s">
        <v>495</v>
      </c>
      <c r="F137" s="3">
        <v>0</v>
      </c>
      <c r="G137" s="3">
        <v>0</v>
      </c>
      <c r="H137" s="3">
        <f t="shared" si="5"/>
        <v>0</v>
      </c>
      <c r="I137" s="1">
        <v>-218262</v>
      </c>
      <c r="J137" s="1">
        <f t="shared" si="4"/>
        <v>-218262</v>
      </c>
      <c r="K137" s="12">
        <v>0</v>
      </c>
      <c r="L137" s="12" t="e">
        <f>VLOOKUP(B137,#REF!,6,FALSE)</f>
        <v>#REF!</v>
      </c>
    </row>
    <row r="138" spans="1:12" ht="14.45" customHeight="1">
      <c r="A138" s="22" t="s">
        <v>157</v>
      </c>
      <c r="B138" s="12">
        <v>310678</v>
      </c>
      <c r="C138" s="88" t="s">
        <v>159</v>
      </c>
      <c r="D138" s="22" t="s">
        <v>478</v>
      </c>
      <c r="E138" s="23" t="s">
        <v>495</v>
      </c>
      <c r="F138" s="3">
        <v>218704</v>
      </c>
      <c r="G138" s="3">
        <v>154888</v>
      </c>
      <c r="H138" s="3">
        <f t="shared" si="5"/>
        <v>373592</v>
      </c>
      <c r="I138" s="1">
        <v>8418</v>
      </c>
      <c r="J138" s="1">
        <f t="shared" si="4"/>
        <v>382010</v>
      </c>
      <c r="K138" s="12" t="e">
        <f>VLOOKUP(B138,#REF!,9,FALSE)</f>
        <v>#REF!</v>
      </c>
      <c r="L138" s="12" t="e">
        <f>VLOOKUP(B138,#REF!,6,FALSE)</f>
        <v>#REF!</v>
      </c>
    </row>
    <row r="139" spans="1:12" ht="14.45" customHeight="1">
      <c r="A139" s="22" t="s">
        <v>157</v>
      </c>
      <c r="B139" s="12">
        <v>310679</v>
      </c>
      <c r="C139" s="88" t="s">
        <v>160</v>
      </c>
      <c r="D139" s="22" t="s">
        <v>478</v>
      </c>
      <c r="E139" s="23" t="s">
        <v>495</v>
      </c>
      <c r="F139" s="3">
        <v>431471</v>
      </c>
      <c r="G139" s="3">
        <v>1222312</v>
      </c>
      <c r="H139" s="3">
        <f t="shared" si="5"/>
        <v>1653783</v>
      </c>
      <c r="I139" s="1">
        <v>46325</v>
      </c>
      <c r="J139" s="1">
        <f t="shared" si="4"/>
        <v>1700108</v>
      </c>
      <c r="K139" s="12" t="e">
        <f>VLOOKUP(B139,#REF!,9,FALSE)</f>
        <v>#REF!</v>
      </c>
      <c r="L139" s="12" t="e">
        <f>VLOOKUP(B139,#REF!,6,FALSE)</f>
        <v>#REF!</v>
      </c>
    </row>
    <row r="140" spans="1:12" ht="14.45" customHeight="1">
      <c r="A140" s="22" t="s">
        <v>157</v>
      </c>
      <c r="B140" s="12">
        <v>310688</v>
      </c>
      <c r="C140" s="88" t="s">
        <v>161</v>
      </c>
      <c r="D140" s="22" t="s">
        <v>478</v>
      </c>
      <c r="E140" s="23" t="s">
        <v>495</v>
      </c>
      <c r="F140" s="3">
        <v>207876</v>
      </c>
      <c r="G140" s="3">
        <v>289253</v>
      </c>
      <c r="H140" s="3">
        <f t="shared" si="5"/>
        <v>497129</v>
      </c>
      <c r="I140" s="1">
        <v>-9240</v>
      </c>
      <c r="J140" s="1">
        <f t="shared" si="4"/>
        <v>487889</v>
      </c>
      <c r="K140" s="12" t="e">
        <f>VLOOKUP(B140,#REF!,9,FALSE)</f>
        <v>#REF!</v>
      </c>
      <c r="L140" s="12" t="e">
        <f>VLOOKUP(B140,#REF!,6,FALSE)</f>
        <v>#REF!</v>
      </c>
    </row>
    <row r="141" spans="1:12" ht="14.45" customHeight="1">
      <c r="A141" s="22" t="s">
        <v>157</v>
      </c>
      <c r="B141" s="12">
        <v>310691</v>
      </c>
      <c r="C141" s="88" t="s">
        <v>162</v>
      </c>
      <c r="D141" s="22" t="s">
        <v>478</v>
      </c>
      <c r="E141" s="23" t="s">
        <v>495</v>
      </c>
      <c r="F141" s="3">
        <v>584413</v>
      </c>
      <c r="G141" s="3">
        <v>0</v>
      </c>
      <c r="H141" s="3">
        <f t="shared" si="5"/>
        <v>584413</v>
      </c>
      <c r="I141" s="1">
        <v>-19752</v>
      </c>
      <c r="J141" s="1">
        <f t="shared" si="4"/>
        <v>564661</v>
      </c>
      <c r="K141" s="12" t="e">
        <f>VLOOKUP(B141,#REF!,9,FALSE)</f>
        <v>#REF!</v>
      </c>
      <c r="L141" s="12" t="e">
        <f>VLOOKUP(B141,#REF!,6,FALSE)</f>
        <v>#REF!</v>
      </c>
    </row>
    <row r="142" spans="1:12" ht="14.45" customHeight="1">
      <c r="A142" s="22" t="s">
        <v>157</v>
      </c>
      <c r="B142" s="12">
        <v>310692</v>
      </c>
      <c r="C142" s="88" t="s">
        <v>163</v>
      </c>
      <c r="D142" s="22" t="s">
        <v>478</v>
      </c>
      <c r="E142" s="23" t="s">
        <v>495</v>
      </c>
      <c r="F142" s="3">
        <v>0</v>
      </c>
      <c r="G142" s="3">
        <v>0</v>
      </c>
      <c r="H142" s="3">
        <f t="shared" si="5"/>
        <v>0</v>
      </c>
      <c r="I142" s="1">
        <v>519210</v>
      </c>
      <c r="J142" s="1">
        <f t="shared" si="4"/>
        <v>519210</v>
      </c>
      <c r="K142" s="12">
        <v>0</v>
      </c>
      <c r="L142" s="12" t="e">
        <f>VLOOKUP(B142,#REF!,6,FALSE)</f>
        <v>#REF!</v>
      </c>
    </row>
    <row r="143" spans="1:12" ht="14.45" customHeight="1">
      <c r="A143" s="22" t="s">
        <v>157</v>
      </c>
      <c r="B143" s="12">
        <v>310704</v>
      </c>
      <c r="C143" s="88" t="s">
        <v>164</v>
      </c>
      <c r="D143" s="22" t="s">
        <v>478</v>
      </c>
      <c r="E143" s="23" t="s">
        <v>495</v>
      </c>
      <c r="F143" s="3">
        <v>1123504</v>
      </c>
      <c r="G143" s="3">
        <v>6694203</v>
      </c>
      <c r="H143" s="3">
        <f t="shared" si="5"/>
        <v>7817707</v>
      </c>
      <c r="I143" s="1">
        <v>350862</v>
      </c>
      <c r="J143" s="1">
        <f t="shared" si="4"/>
        <v>8168569</v>
      </c>
      <c r="K143" s="12" t="e">
        <f>VLOOKUP(B143,#REF!,9,FALSE)</f>
        <v>#REF!</v>
      </c>
      <c r="L143" s="12" t="e">
        <f>VLOOKUP(B143,#REF!,6,FALSE)</f>
        <v>#REF!</v>
      </c>
    </row>
    <row r="144" spans="1:12" ht="14.45" customHeight="1">
      <c r="A144" s="22" t="s">
        <v>157</v>
      </c>
      <c r="B144" s="12">
        <v>310708</v>
      </c>
      <c r="C144" s="88" t="s">
        <v>165</v>
      </c>
      <c r="D144" s="22" t="s">
        <v>478</v>
      </c>
      <c r="E144" s="23" t="s">
        <v>495</v>
      </c>
      <c r="F144" s="3">
        <v>155204</v>
      </c>
      <c r="G144" s="3">
        <v>8555</v>
      </c>
      <c r="H144" s="3">
        <f t="shared" si="5"/>
        <v>163759</v>
      </c>
      <c r="I144" s="1">
        <v>86220</v>
      </c>
      <c r="J144" s="1">
        <f t="shared" si="4"/>
        <v>249979</v>
      </c>
      <c r="K144" s="12" t="e">
        <f>VLOOKUP(B144,#REF!,9,FALSE)</f>
        <v>#REF!</v>
      </c>
      <c r="L144" s="12" t="e">
        <f>VLOOKUP(B144,#REF!,6,FALSE)</f>
        <v>#REF!</v>
      </c>
    </row>
    <row r="145" spans="1:12" ht="14.45" customHeight="1">
      <c r="A145" s="22" t="s">
        <v>157</v>
      </c>
      <c r="B145" s="12">
        <v>310714</v>
      </c>
      <c r="C145" s="88" t="s">
        <v>166</v>
      </c>
      <c r="D145" s="22" t="s">
        <v>478</v>
      </c>
      <c r="E145" s="23" t="s">
        <v>495</v>
      </c>
      <c r="F145" s="3">
        <v>103212</v>
      </c>
      <c r="G145" s="3">
        <v>421765</v>
      </c>
      <c r="H145" s="3">
        <f t="shared" si="5"/>
        <v>524977</v>
      </c>
      <c r="I145" s="1">
        <v>47028</v>
      </c>
      <c r="J145" s="1">
        <f t="shared" si="4"/>
        <v>572005</v>
      </c>
      <c r="K145" s="12" t="e">
        <f>VLOOKUP(B145,#REF!,9,FALSE)</f>
        <v>#REF!</v>
      </c>
      <c r="L145" s="12" t="e">
        <f>VLOOKUP(B145,#REF!,6,FALSE)</f>
        <v>#REF!</v>
      </c>
    </row>
    <row r="146" spans="1:12" ht="14.45" customHeight="1">
      <c r="A146" s="22" t="s">
        <v>157</v>
      </c>
      <c r="B146" s="12">
        <v>310721</v>
      </c>
      <c r="C146" s="88" t="s">
        <v>167</v>
      </c>
      <c r="D146" s="22" t="s">
        <v>478</v>
      </c>
      <c r="E146" s="23" t="s">
        <v>495</v>
      </c>
      <c r="F146" s="3">
        <v>891878</v>
      </c>
      <c r="G146" s="3">
        <v>0</v>
      </c>
      <c r="H146" s="3">
        <f t="shared" si="5"/>
        <v>891878</v>
      </c>
      <c r="I146" s="1">
        <v>50088</v>
      </c>
      <c r="J146" s="1">
        <f t="shared" si="4"/>
        <v>941966</v>
      </c>
      <c r="K146" s="12" t="e">
        <f>VLOOKUP(B146,#REF!,9,FALSE)</f>
        <v>#REF!</v>
      </c>
      <c r="L146" s="12" t="e">
        <f>VLOOKUP(B146,#REF!,6,FALSE)</f>
        <v>#REF!</v>
      </c>
    </row>
    <row r="147" spans="1:12" ht="14.45" customHeight="1">
      <c r="A147" s="22" t="s">
        <v>157</v>
      </c>
      <c r="B147" s="12">
        <v>310728</v>
      </c>
      <c r="C147" s="88" t="s">
        <v>168</v>
      </c>
      <c r="D147" s="22" t="s">
        <v>478</v>
      </c>
      <c r="E147" s="23" t="s">
        <v>495</v>
      </c>
      <c r="F147" s="3">
        <v>135804</v>
      </c>
      <c r="G147" s="3">
        <v>152465</v>
      </c>
      <c r="H147" s="3">
        <f t="shared" si="5"/>
        <v>288269</v>
      </c>
      <c r="I147" s="1">
        <v>28308</v>
      </c>
      <c r="J147" s="1">
        <f t="shared" si="4"/>
        <v>316577</v>
      </c>
      <c r="K147" s="12" t="e">
        <f>VLOOKUP(B147,#REF!,9,FALSE)</f>
        <v>#REF!</v>
      </c>
      <c r="L147" s="12" t="e">
        <f>VLOOKUP(B147,#REF!,6,FALSE)</f>
        <v>#REF!</v>
      </c>
    </row>
    <row r="148" spans="1:12" ht="14.45" customHeight="1">
      <c r="A148" s="22" t="s">
        <v>157</v>
      </c>
      <c r="B148" s="12">
        <v>310734</v>
      </c>
      <c r="C148" s="88" t="s">
        <v>169</v>
      </c>
      <c r="D148" s="22" t="s">
        <v>478</v>
      </c>
      <c r="E148" s="23" t="s">
        <v>495</v>
      </c>
      <c r="F148" s="3">
        <v>113611</v>
      </c>
      <c r="G148" s="3">
        <v>136731</v>
      </c>
      <c r="H148" s="3">
        <f t="shared" si="5"/>
        <v>250342</v>
      </c>
      <c r="I148" s="1">
        <v>7098</v>
      </c>
      <c r="J148" s="1">
        <f t="shared" si="4"/>
        <v>257440</v>
      </c>
      <c r="K148" s="12" t="e">
        <f>VLOOKUP(B148,#REF!,9,FALSE)</f>
        <v>#REF!</v>
      </c>
      <c r="L148" s="12" t="e">
        <f>VLOOKUP(B148,#REF!,6,FALSE)</f>
        <v>#REF!</v>
      </c>
    </row>
    <row r="149" spans="1:12" ht="14.45" customHeight="1">
      <c r="A149" s="22" t="s">
        <v>157</v>
      </c>
      <c r="B149" s="12">
        <v>310737</v>
      </c>
      <c r="C149" s="88" t="s">
        <v>170</v>
      </c>
      <c r="D149" s="22" t="s">
        <v>478</v>
      </c>
      <c r="E149" s="23" t="s">
        <v>495</v>
      </c>
      <c r="F149" s="3">
        <v>120877</v>
      </c>
      <c r="G149" s="3">
        <v>60842</v>
      </c>
      <c r="H149" s="3">
        <f t="shared" si="5"/>
        <v>181719</v>
      </c>
      <c r="I149" s="1">
        <v>-8526</v>
      </c>
      <c r="J149" s="1">
        <f t="shared" si="4"/>
        <v>173193</v>
      </c>
      <c r="K149" s="12" t="e">
        <f>VLOOKUP(B149,#REF!,9,FALSE)</f>
        <v>#REF!</v>
      </c>
      <c r="L149" s="12" t="e">
        <f>VLOOKUP(B149,#REF!,6,FALSE)</f>
        <v>#REF!</v>
      </c>
    </row>
    <row r="150" spans="1:12" ht="14.45" customHeight="1">
      <c r="A150" s="22" t="s">
        <v>157</v>
      </c>
      <c r="B150" s="12">
        <v>310777</v>
      </c>
      <c r="C150" s="88" t="s">
        <v>171</v>
      </c>
      <c r="D150" s="22" t="s">
        <v>478</v>
      </c>
      <c r="E150" s="23" t="s">
        <v>495</v>
      </c>
      <c r="F150" s="3">
        <v>0</v>
      </c>
      <c r="G150" s="3">
        <v>0</v>
      </c>
      <c r="H150" s="3">
        <f t="shared" si="5"/>
        <v>0</v>
      </c>
      <c r="I150" s="1">
        <v>404562</v>
      </c>
      <c r="J150" s="1">
        <f t="shared" si="4"/>
        <v>404562</v>
      </c>
      <c r="K150" s="12">
        <v>0</v>
      </c>
      <c r="L150" s="12" t="e">
        <f>VLOOKUP(B150,#REF!,6,FALSE)</f>
        <v>#REF!</v>
      </c>
    </row>
    <row r="151" spans="1:12" ht="14.45" customHeight="1">
      <c r="A151" s="22" t="s">
        <v>172</v>
      </c>
      <c r="B151" s="12">
        <v>320751</v>
      </c>
      <c r="C151" s="88" t="s">
        <v>173</v>
      </c>
      <c r="D151" s="22" t="s">
        <v>478</v>
      </c>
      <c r="E151" s="23" t="s">
        <v>495</v>
      </c>
      <c r="F151" s="3">
        <v>473985</v>
      </c>
      <c r="G151" s="3">
        <v>684879</v>
      </c>
      <c r="H151" s="3">
        <f t="shared" si="5"/>
        <v>1158864</v>
      </c>
      <c r="I151" s="1">
        <v>25422</v>
      </c>
      <c r="J151" s="1">
        <f t="shared" si="4"/>
        <v>1184286</v>
      </c>
      <c r="K151" s="12" t="e">
        <f>VLOOKUP(B151,#REF!,9,FALSE)</f>
        <v>#REF!</v>
      </c>
      <c r="L151" s="12" t="e">
        <f>VLOOKUP(B151,#REF!,6,FALSE)</f>
        <v>#REF!</v>
      </c>
    </row>
    <row r="152" spans="1:12" ht="14.45" customHeight="1">
      <c r="A152" s="22" t="s">
        <v>172</v>
      </c>
      <c r="B152" s="12">
        <v>320753</v>
      </c>
      <c r="C152" s="88" t="s">
        <v>174</v>
      </c>
      <c r="D152" s="22" t="s">
        <v>478</v>
      </c>
      <c r="E152" s="23" t="s">
        <v>495</v>
      </c>
      <c r="F152" s="3">
        <v>1068142</v>
      </c>
      <c r="G152" s="3">
        <v>7975137</v>
      </c>
      <c r="H152" s="3">
        <f t="shared" si="5"/>
        <v>9043279</v>
      </c>
      <c r="I152" s="1">
        <v>1267182</v>
      </c>
      <c r="J152" s="1">
        <f t="shared" si="4"/>
        <v>10310461</v>
      </c>
      <c r="K152" s="12" t="e">
        <f>VLOOKUP(B152,#REF!,9,FALSE)</f>
        <v>#REF!</v>
      </c>
      <c r="L152" s="12" t="e">
        <f>VLOOKUP(B152,#REF!,6,FALSE)</f>
        <v>#REF!</v>
      </c>
    </row>
    <row r="153" spans="1:12" ht="14.45" customHeight="1">
      <c r="A153" s="22" t="s">
        <v>172</v>
      </c>
      <c r="B153" s="12">
        <v>320756</v>
      </c>
      <c r="C153" s="88" t="s">
        <v>175</v>
      </c>
      <c r="D153" s="22" t="s">
        <v>478</v>
      </c>
      <c r="E153" s="23" t="s">
        <v>495</v>
      </c>
      <c r="F153" s="3">
        <v>176600</v>
      </c>
      <c r="G153" s="3">
        <v>478153</v>
      </c>
      <c r="H153" s="3">
        <f t="shared" si="5"/>
        <v>654753</v>
      </c>
      <c r="I153" s="1">
        <v>12102</v>
      </c>
      <c r="J153" s="1">
        <f t="shared" si="4"/>
        <v>666855</v>
      </c>
      <c r="K153" s="12" t="e">
        <f>VLOOKUP(B153,#REF!,9,FALSE)</f>
        <v>#REF!</v>
      </c>
      <c r="L153" s="12" t="e">
        <f>VLOOKUP(B153,#REF!,6,FALSE)</f>
        <v>#REF!</v>
      </c>
    </row>
    <row r="154" spans="1:12" ht="14.45" customHeight="1">
      <c r="A154" s="22" t="s">
        <v>172</v>
      </c>
      <c r="B154" s="12">
        <v>320759</v>
      </c>
      <c r="C154" s="88" t="s">
        <v>176</v>
      </c>
      <c r="D154" s="22" t="s">
        <v>478</v>
      </c>
      <c r="E154" s="23" t="s">
        <v>495</v>
      </c>
      <c r="F154" s="3">
        <v>784998</v>
      </c>
      <c r="G154" s="3">
        <v>2478245</v>
      </c>
      <c r="H154" s="3">
        <f t="shared" si="5"/>
        <v>3263243</v>
      </c>
      <c r="I154" s="1">
        <v>-194916</v>
      </c>
      <c r="J154" s="1">
        <f t="shared" si="4"/>
        <v>3068327</v>
      </c>
      <c r="K154" s="12" t="e">
        <f>VLOOKUP(B154,#REF!,9,FALSE)</f>
        <v>#REF!</v>
      </c>
      <c r="L154" s="12" t="e">
        <f>VLOOKUP(B154,#REF!,6,FALSE)</f>
        <v>#REF!</v>
      </c>
    </row>
    <row r="155" spans="1:12" ht="14.45" customHeight="1">
      <c r="A155" s="22" t="s">
        <v>172</v>
      </c>
      <c r="B155" s="12">
        <v>320771</v>
      </c>
      <c r="C155" s="88" t="s">
        <v>177</v>
      </c>
      <c r="D155" s="22" t="s">
        <v>478</v>
      </c>
      <c r="E155" s="23" t="s">
        <v>495</v>
      </c>
      <c r="F155" s="3">
        <v>107339</v>
      </c>
      <c r="G155" s="3">
        <v>248358</v>
      </c>
      <c r="H155" s="3">
        <f t="shared" si="5"/>
        <v>355697</v>
      </c>
      <c r="I155" s="1">
        <v>7056</v>
      </c>
      <c r="J155" s="1">
        <f t="shared" si="4"/>
        <v>362753</v>
      </c>
      <c r="K155" s="12" t="e">
        <f>VLOOKUP(B155,#REF!,9,FALSE)</f>
        <v>#REF!</v>
      </c>
      <c r="L155" s="12" t="e">
        <f>VLOOKUP(B155,#REF!,6,FALSE)</f>
        <v>#REF!</v>
      </c>
    </row>
    <row r="156" spans="1:12" ht="14.45" customHeight="1">
      <c r="A156" s="22" t="s">
        <v>172</v>
      </c>
      <c r="B156" s="12">
        <v>320775</v>
      </c>
      <c r="C156" s="88" t="s">
        <v>178</v>
      </c>
      <c r="D156" s="22" t="s">
        <v>478</v>
      </c>
      <c r="E156" s="23" t="s">
        <v>495</v>
      </c>
      <c r="F156" s="3">
        <v>1220272</v>
      </c>
      <c r="G156" s="3">
        <v>2577989</v>
      </c>
      <c r="H156" s="3">
        <f t="shared" si="5"/>
        <v>3798261</v>
      </c>
      <c r="I156" s="1">
        <v>-30948</v>
      </c>
      <c r="J156" s="1">
        <f t="shared" si="4"/>
        <v>3767313</v>
      </c>
      <c r="K156" s="12" t="e">
        <f>VLOOKUP(B156,#REF!,9,FALSE)</f>
        <v>#REF!</v>
      </c>
      <c r="L156" s="12" t="e">
        <f>VLOOKUP(B156,#REF!,6,FALSE)</f>
        <v>#REF!</v>
      </c>
    </row>
    <row r="157" spans="1:12" ht="14.45" customHeight="1">
      <c r="A157" s="22" t="s">
        <v>172</v>
      </c>
      <c r="B157" s="12">
        <v>320783</v>
      </c>
      <c r="C157" s="88" t="s">
        <v>179</v>
      </c>
      <c r="D157" s="22" t="s">
        <v>478</v>
      </c>
      <c r="E157" s="23" t="s">
        <v>495</v>
      </c>
      <c r="F157" s="3">
        <v>352818</v>
      </c>
      <c r="G157" s="3">
        <v>1616953</v>
      </c>
      <c r="H157" s="3">
        <f t="shared" si="5"/>
        <v>1969771</v>
      </c>
      <c r="I157" s="1">
        <v>-168150</v>
      </c>
      <c r="J157" s="1">
        <f t="shared" si="4"/>
        <v>1801621</v>
      </c>
      <c r="K157" s="12" t="e">
        <f>VLOOKUP(B157,#REF!,9,FALSE)</f>
        <v>#REF!</v>
      </c>
      <c r="L157" s="12" t="e">
        <f>VLOOKUP(B157,#REF!,6,FALSE)</f>
        <v>#REF!</v>
      </c>
    </row>
    <row r="158" spans="1:12" ht="14.45" customHeight="1">
      <c r="A158" s="22" t="s">
        <v>172</v>
      </c>
      <c r="B158" s="12">
        <v>320790</v>
      </c>
      <c r="C158" s="88" t="s">
        <v>180</v>
      </c>
      <c r="D158" s="22" t="s">
        <v>478</v>
      </c>
      <c r="E158" s="23" t="s">
        <v>495</v>
      </c>
      <c r="F158" s="3">
        <v>332669</v>
      </c>
      <c r="G158" s="3">
        <v>287142</v>
      </c>
      <c r="H158" s="3">
        <f t="shared" si="5"/>
        <v>619811</v>
      </c>
      <c r="I158" s="1">
        <v>2706</v>
      </c>
      <c r="J158" s="1">
        <f t="shared" si="4"/>
        <v>622517</v>
      </c>
      <c r="K158" s="12" t="e">
        <f>VLOOKUP(B158,#REF!,9,FALSE)</f>
        <v>#REF!</v>
      </c>
      <c r="L158" s="12" t="e">
        <f>VLOOKUP(B158,#REF!,6,FALSE)</f>
        <v>#REF!</v>
      </c>
    </row>
    <row r="159" spans="1:12" ht="14.45" customHeight="1">
      <c r="A159" s="22" t="s">
        <v>172</v>
      </c>
      <c r="B159" s="12">
        <v>320792</v>
      </c>
      <c r="C159" s="88" t="s">
        <v>181</v>
      </c>
      <c r="D159" s="22" t="s">
        <v>478</v>
      </c>
      <c r="E159" s="23" t="s">
        <v>495</v>
      </c>
      <c r="F159" s="3">
        <v>255501</v>
      </c>
      <c r="G159" s="3">
        <v>542128</v>
      </c>
      <c r="H159" s="3">
        <f t="shared" si="5"/>
        <v>797629</v>
      </c>
      <c r="I159" s="1">
        <v>4698</v>
      </c>
      <c r="J159" s="1">
        <f t="shared" si="4"/>
        <v>802327</v>
      </c>
      <c r="K159" s="12" t="e">
        <f>VLOOKUP(B159,#REF!,9,FALSE)</f>
        <v>#REF!</v>
      </c>
      <c r="L159" s="12" t="e">
        <f>VLOOKUP(B159,#REF!,6,FALSE)</f>
        <v>#REF!</v>
      </c>
    </row>
    <row r="160" spans="1:12" ht="14.45" customHeight="1">
      <c r="A160" s="22" t="s">
        <v>172</v>
      </c>
      <c r="B160" s="12">
        <v>320796</v>
      </c>
      <c r="C160" s="88" t="s">
        <v>182</v>
      </c>
      <c r="D160" s="22" t="s">
        <v>478</v>
      </c>
      <c r="E160" s="23" t="s">
        <v>495</v>
      </c>
      <c r="F160" s="3">
        <v>108466</v>
      </c>
      <c r="G160" s="3">
        <v>662755</v>
      </c>
      <c r="H160" s="3">
        <f t="shared" si="5"/>
        <v>771221</v>
      </c>
      <c r="I160" s="1">
        <v>93030</v>
      </c>
      <c r="J160" s="1">
        <f t="shared" si="4"/>
        <v>864251</v>
      </c>
      <c r="K160" s="12" t="e">
        <f>VLOOKUP(B160,#REF!,9,FALSE)</f>
        <v>#REF!</v>
      </c>
      <c r="L160" s="12" t="e">
        <f>VLOOKUP(B160,#REF!,6,FALSE)</f>
        <v>#REF!</v>
      </c>
    </row>
    <row r="161" spans="1:12" ht="14.45" customHeight="1">
      <c r="A161" s="22" t="s">
        <v>172</v>
      </c>
      <c r="B161" s="12">
        <v>320797</v>
      </c>
      <c r="C161" s="88" t="s">
        <v>183</v>
      </c>
      <c r="D161" s="22" t="s">
        <v>478</v>
      </c>
      <c r="E161" s="23" t="s">
        <v>495</v>
      </c>
      <c r="F161" s="3">
        <v>358552</v>
      </c>
      <c r="G161" s="3">
        <v>0</v>
      </c>
      <c r="H161" s="3">
        <f t="shared" si="5"/>
        <v>358552</v>
      </c>
      <c r="I161" s="1">
        <v>19944</v>
      </c>
      <c r="J161" s="1">
        <f t="shared" si="4"/>
        <v>378496</v>
      </c>
      <c r="K161" s="12" t="e">
        <f>VLOOKUP(B161,#REF!,9,FALSE)</f>
        <v>#REF!</v>
      </c>
      <c r="L161" s="12" t="e">
        <f>VLOOKUP(B161,#REF!,6,FALSE)</f>
        <v>#REF!</v>
      </c>
    </row>
    <row r="162" spans="1:12" ht="14.45" customHeight="1">
      <c r="A162" s="22" t="s">
        <v>172</v>
      </c>
      <c r="B162" s="12">
        <v>320800</v>
      </c>
      <c r="C162" s="88" t="s">
        <v>184</v>
      </c>
      <c r="D162" s="22" t="s">
        <v>478</v>
      </c>
      <c r="E162" s="23" t="s">
        <v>495</v>
      </c>
      <c r="F162" s="3">
        <v>1443723</v>
      </c>
      <c r="G162" s="3">
        <v>125359</v>
      </c>
      <c r="H162" s="3">
        <f t="shared" si="5"/>
        <v>1569082</v>
      </c>
      <c r="I162" s="1">
        <v>84198</v>
      </c>
      <c r="J162" s="1">
        <f t="shared" si="4"/>
        <v>1653280</v>
      </c>
      <c r="K162" s="12" t="e">
        <f>VLOOKUP(B162,#REF!,9,FALSE)</f>
        <v>#REF!</v>
      </c>
      <c r="L162" s="12" t="e">
        <f>VLOOKUP(B162,#REF!,6,FALSE)</f>
        <v>#REF!</v>
      </c>
    </row>
    <row r="163" spans="1:12" ht="14.45" customHeight="1">
      <c r="A163" s="22" t="s">
        <v>172</v>
      </c>
      <c r="B163" s="12">
        <v>320807</v>
      </c>
      <c r="C163" s="88" t="s">
        <v>185</v>
      </c>
      <c r="D163" s="22" t="s">
        <v>478</v>
      </c>
      <c r="E163" s="23" t="s">
        <v>495</v>
      </c>
      <c r="F163" s="3">
        <v>1681439</v>
      </c>
      <c r="G163" s="3">
        <v>3665741</v>
      </c>
      <c r="H163" s="3">
        <f t="shared" si="5"/>
        <v>5347180</v>
      </c>
      <c r="I163" s="1">
        <v>-303918</v>
      </c>
      <c r="J163" s="1">
        <f t="shared" ref="J163:J206" si="6">H163+I163</f>
        <v>5043262</v>
      </c>
      <c r="K163" s="12" t="e">
        <f>VLOOKUP(B163,#REF!,9,FALSE)</f>
        <v>#REF!</v>
      </c>
      <c r="L163" s="12" t="e">
        <f>VLOOKUP(B163,#REF!,6,FALSE)</f>
        <v>#REF!</v>
      </c>
    </row>
    <row r="164" spans="1:12" ht="14.45" customHeight="1">
      <c r="A164" s="22" t="s">
        <v>172</v>
      </c>
      <c r="B164" s="12">
        <v>320813</v>
      </c>
      <c r="C164" s="88" t="s">
        <v>186</v>
      </c>
      <c r="D164" s="22" t="s">
        <v>478</v>
      </c>
      <c r="E164" s="23" t="s">
        <v>495</v>
      </c>
      <c r="F164" s="3">
        <v>553592</v>
      </c>
      <c r="G164" s="3">
        <v>1352027</v>
      </c>
      <c r="H164" s="3">
        <f t="shared" si="5"/>
        <v>1905619</v>
      </c>
      <c r="I164" s="1">
        <v>-44418</v>
      </c>
      <c r="J164" s="1">
        <f t="shared" si="6"/>
        <v>1861201</v>
      </c>
      <c r="K164" s="12" t="e">
        <f>VLOOKUP(B164,#REF!,9,FALSE)</f>
        <v>#REF!</v>
      </c>
      <c r="L164" s="12" t="e">
        <f>VLOOKUP(B164,#REF!,6,FALSE)</f>
        <v>#REF!</v>
      </c>
    </row>
    <row r="165" spans="1:12" ht="14.45" customHeight="1">
      <c r="A165" s="22" t="s">
        <v>172</v>
      </c>
      <c r="B165" s="12">
        <v>320815</v>
      </c>
      <c r="C165" s="88" t="s">
        <v>187</v>
      </c>
      <c r="D165" s="22" t="s">
        <v>478</v>
      </c>
      <c r="E165" s="23" t="s">
        <v>495</v>
      </c>
      <c r="F165" s="3">
        <v>468113</v>
      </c>
      <c r="G165" s="3">
        <v>1768237</v>
      </c>
      <c r="H165" s="3">
        <f t="shared" si="5"/>
        <v>2236350</v>
      </c>
      <c r="I165" s="1">
        <v>111696</v>
      </c>
      <c r="J165" s="1">
        <f t="shared" si="6"/>
        <v>2348046</v>
      </c>
      <c r="K165" s="12" t="e">
        <f>VLOOKUP(B165,#REF!,9,FALSE)</f>
        <v>#REF!</v>
      </c>
      <c r="L165" s="12" t="e">
        <f>VLOOKUP(B165,#REF!,6,FALSE)</f>
        <v>#REF!</v>
      </c>
    </row>
    <row r="166" spans="1:12" ht="14.45" customHeight="1">
      <c r="A166" s="22" t="s">
        <v>172</v>
      </c>
      <c r="B166" s="12">
        <v>320818</v>
      </c>
      <c r="C166" s="88" t="s">
        <v>130</v>
      </c>
      <c r="D166" s="22" t="s">
        <v>478</v>
      </c>
      <c r="E166" s="23" t="s">
        <v>495</v>
      </c>
      <c r="F166" s="3">
        <v>4181909</v>
      </c>
      <c r="G166" s="3">
        <v>5389000</v>
      </c>
      <c r="H166" s="3">
        <f t="shared" si="5"/>
        <v>9570909</v>
      </c>
      <c r="I166" s="1">
        <v>712740</v>
      </c>
      <c r="J166" s="1">
        <f t="shared" si="6"/>
        <v>10283649</v>
      </c>
      <c r="K166" s="12" t="e">
        <f>VLOOKUP(B166,#REF!,9,FALSE)</f>
        <v>#REF!</v>
      </c>
      <c r="L166" s="12" t="e">
        <f>VLOOKUP(B166,#REF!,6,FALSE)</f>
        <v>#REF!</v>
      </c>
    </row>
    <row r="167" spans="1:12" ht="14.45" customHeight="1">
      <c r="A167" s="22" t="s">
        <v>172</v>
      </c>
      <c r="B167" s="12">
        <v>320819</v>
      </c>
      <c r="C167" s="88" t="s">
        <v>188</v>
      </c>
      <c r="D167" s="22" t="s">
        <v>478</v>
      </c>
      <c r="E167" s="23" t="s">
        <v>495</v>
      </c>
      <c r="F167" s="3">
        <v>1708325</v>
      </c>
      <c r="G167" s="3">
        <v>2867180</v>
      </c>
      <c r="H167" s="3">
        <f t="shared" si="5"/>
        <v>4575505</v>
      </c>
      <c r="I167" s="1">
        <v>504282</v>
      </c>
      <c r="J167" s="1">
        <f t="shared" si="6"/>
        <v>5079787</v>
      </c>
      <c r="K167" s="12" t="e">
        <f>VLOOKUP(B167,#REF!,9,FALSE)</f>
        <v>#REF!</v>
      </c>
      <c r="L167" s="12" t="e">
        <f>VLOOKUP(B167,#REF!,6,FALSE)</f>
        <v>#REF!</v>
      </c>
    </row>
    <row r="168" spans="1:12" ht="14.45" customHeight="1">
      <c r="A168" s="22" t="s">
        <v>172</v>
      </c>
      <c r="B168" s="12">
        <v>320825</v>
      </c>
      <c r="C168" s="88" t="s">
        <v>189</v>
      </c>
      <c r="D168" s="22" t="s">
        <v>478</v>
      </c>
      <c r="E168" s="23" t="s">
        <v>495</v>
      </c>
      <c r="F168" s="3">
        <v>1494633</v>
      </c>
      <c r="G168" s="3">
        <v>1256424</v>
      </c>
      <c r="H168" s="3">
        <f t="shared" si="5"/>
        <v>2751057</v>
      </c>
      <c r="I168" s="1">
        <v>526056</v>
      </c>
      <c r="J168" s="1">
        <f t="shared" si="6"/>
        <v>3277113</v>
      </c>
      <c r="K168" s="12" t="e">
        <f>VLOOKUP(B168,#REF!,9,FALSE)</f>
        <v>#REF!</v>
      </c>
      <c r="L168" s="12" t="e">
        <f>VLOOKUP(B168,#REF!,6,FALSE)</f>
        <v>#REF!</v>
      </c>
    </row>
    <row r="169" spans="1:12" ht="14.45" customHeight="1">
      <c r="A169" s="22" t="s">
        <v>172</v>
      </c>
      <c r="B169" s="12">
        <v>320826</v>
      </c>
      <c r="C169" s="88" t="s">
        <v>190</v>
      </c>
      <c r="D169" s="22" t="s">
        <v>478</v>
      </c>
      <c r="E169" s="23" t="s">
        <v>495</v>
      </c>
      <c r="F169" s="3">
        <v>176352</v>
      </c>
      <c r="G169" s="3">
        <v>409331</v>
      </c>
      <c r="H169" s="3">
        <f t="shared" si="5"/>
        <v>585683</v>
      </c>
      <c r="I169" s="1">
        <v>7752</v>
      </c>
      <c r="J169" s="1">
        <f t="shared" si="6"/>
        <v>593435</v>
      </c>
      <c r="K169" s="12" t="e">
        <f>VLOOKUP(B169,#REF!,9,FALSE)</f>
        <v>#REF!</v>
      </c>
      <c r="L169" s="12" t="e">
        <f>VLOOKUP(B169,#REF!,6,FALSE)</f>
        <v>#REF!</v>
      </c>
    </row>
    <row r="170" spans="1:12" ht="14.45" customHeight="1">
      <c r="A170" s="22" t="s">
        <v>172</v>
      </c>
      <c r="B170" s="12">
        <v>320827</v>
      </c>
      <c r="C170" s="88" t="s">
        <v>191</v>
      </c>
      <c r="D170" s="22" t="s">
        <v>478</v>
      </c>
      <c r="E170" s="23" t="s">
        <v>495</v>
      </c>
      <c r="F170" s="3">
        <v>187660</v>
      </c>
      <c r="G170" s="3">
        <v>728881</v>
      </c>
      <c r="H170" s="3">
        <f t="shared" si="5"/>
        <v>916541</v>
      </c>
      <c r="I170" s="1">
        <v>12480</v>
      </c>
      <c r="J170" s="1">
        <f t="shared" si="6"/>
        <v>929021</v>
      </c>
      <c r="K170" s="12" t="e">
        <f>VLOOKUP(B170,#REF!,9,FALSE)</f>
        <v>#REF!</v>
      </c>
      <c r="L170" s="12" t="e">
        <f>VLOOKUP(B170,#REF!,6,FALSE)</f>
        <v>#REF!</v>
      </c>
    </row>
    <row r="171" spans="1:12" ht="14.45" customHeight="1">
      <c r="A171" s="22" t="s">
        <v>172</v>
      </c>
      <c r="B171" s="12">
        <v>320834</v>
      </c>
      <c r="C171" s="88" t="s">
        <v>192</v>
      </c>
      <c r="D171" s="22" t="s">
        <v>478</v>
      </c>
      <c r="E171" s="23" t="s">
        <v>495</v>
      </c>
      <c r="F171" s="3">
        <v>508472</v>
      </c>
      <c r="G171" s="3">
        <v>2161225</v>
      </c>
      <c r="H171" s="3">
        <f t="shared" si="5"/>
        <v>2669697</v>
      </c>
      <c r="I171" s="1">
        <v>-203604</v>
      </c>
      <c r="J171" s="1">
        <f t="shared" si="6"/>
        <v>2466093</v>
      </c>
      <c r="K171" s="12" t="e">
        <f>VLOOKUP(B171,#REF!,9,FALSE)</f>
        <v>#REF!</v>
      </c>
      <c r="L171" s="12" t="e">
        <f>VLOOKUP(B171,#REF!,6,FALSE)</f>
        <v>#REF!</v>
      </c>
    </row>
    <row r="172" spans="1:12" ht="14.45" customHeight="1">
      <c r="A172" s="22" t="s">
        <v>172</v>
      </c>
      <c r="B172" s="12">
        <v>320839</v>
      </c>
      <c r="C172" s="88" t="s">
        <v>193</v>
      </c>
      <c r="D172" s="22" t="s">
        <v>478</v>
      </c>
      <c r="E172" s="23" t="s">
        <v>495</v>
      </c>
      <c r="F172" s="3">
        <v>132173</v>
      </c>
      <c r="G172" s="3">
        <v>137151</v>
      </c>
      <c r="H172" s="3">
        <f t="shared" si="5"/>
        <v>269324</v>
      </c>
      <c r="I172" s="1">
        <v>-1668</v>
      </c>
      <c r="J172" s="1">
        <f t="shared" si="6"/>
        <v>267656</v>
      </c>
      <c r="K172" s="12" t="e">
        <f>VLOOKUP(B172,#REF!,9,FALSE)</f>
        <v>#REF!</v>
      </c>
      <c r="L172" s="12" t="e">
        <f>VLOOKUP(B172,#REF!,6,FALSE)</f>
        <v>#REF!</v>
      </c>
    </row>
    <row r="173" spans="1:12" ht="14.45" customHeight="1">
      <c r="A173" s="22" t="s">
        <v>194</v>
      </c>
      <c r="B173" s="12">
        <v>330860</v>
      </c>
      <c r="C173" s="88" t="s">
        <v>195</v>
      </c>
      <c r="D173" s="22" t="s">
        <v>478</v>
      </c>
      <c r="E173" s="23" t="s">
        <v>495</v>
      </c>
      <c r="F173" s="3">
        <v>1257897</v>
      </c>
      <c r="G173" s="3">
        <v>5050391</v>
      </c>
      <c r="H173" s="3">
        <f t="shared" si="5"/>
        <v>6308288</v>
      </c>
      <c r="I173" s="1">
        <v>1269132</v>
      </c>
      <c r="J173" s="1">
        <f t="shared" si="6"/>
        <v>7577420</v>
      </c>
      <c r="K173" s="12" t="e">
        <f>VLOOKUP(B173,#REF!,9,FALSE)</f>
        <v>#REF!</v>
      </c>
      <c r="L173" s="12" t="e">
        <f>VLOOKUP(B173,#REF!,6,FALSE)</f>
        <v>#REF!</v>
      </c>
    </row>
    <row r="174" spans="1:12" ht="14.45" customHeight="1">
      <c r="A174" s="22" t="s">
        <v>194</v>
      </c>
      <c r="B174" s="12">
        <v>330861</v>
      </c>
      <c r="C174" s="88" t="s">
        <v>196</v>
      </c>
      <c r="D174" s="22" t="s">
        <v>478</v>
      </c>
      <c r="E174" s="23" t="s">
        <v>495</v>
      </c>
      <c r="F174" s="3">
        <v>748946</v>
      </c>
      <c r="G174" s="3">
        <v>4858998</v>
      </c>
      <c r="H174" s="3">
        <f t="shared" si="5"/>
        <v>5607944</v>
      </c>
      <c r="I174" s="1">
        <v>261480</v>
      </c>
      <c r="J174" s="1">
        <f t="shared" si="6"/>
        <v>5869424</v>
      </c>
      <c r="K174" s="12" t="e">
        <f>VLOOKUP(B174,#REF!,9,FALSE)</f>
        <v>#REF!</v>
      </c>
      <c r="L174" s="12" t="e">
        <f>VLOOKUP(B174,#REF!,6,FALSE)</f>
        <v>#REF!</v>
      </c>
    </row>
    <row r="175" spans="1:12" ht="14.45" customHeight="1">
      <c r="A175" s="22" t="s">
        <v>194</v>
      </c>
      <c r="B175" s="12">
        <v>330863</v>
      </c>
      <c r="C175" s="88" t="s">
        <v>197</v>
      </c>
      <c r="D175" s="22" t="s">
        <v>478</v>
      </c>
      <c r="E175" s="23" t="s">
        <v>495</v>
      </c>
      <c r="F175" s="3">
        <v>813975</v>
      </c>
      <c r="G175" s="3">
        <v>737564</v>
      </c>
      <c r="H175" s="3">
        <f t="shared" si="5"/>
        <v>1551539</v>
      </c>
      <c r="I175" s="1">
        <v>16140</v>
      </c>
      <c r="J175" s="1">
        <f t="shared" si="6"/>
        <v>1567679</v>
      </c>
      <c r="K175" s="12" t="e">
        <f>VLOOKUP(B175,#REF!,9,FALSE)</f>
        <v>#REF!</v>
      </c>
      <c r="L175" s="12" t="e">
        <f>VLOOKUP(B175,#REF!,6,FALSE)</f>
        <v>#REF!</v>
      </c>
    </row>
    <row r="176" spans="1:12" ht="14.45" customHeight="1">
      <c r="A176" s="22" t="s">
        <v>194</v>
      </c>
      <c r="B176" s="12">
        <v>330866</v>
      </c>
      <c r="C176" s="88" t="s">
        <v>198</v>
      </c>
      <c r="D176" s="22" t="s">
        <v>478</v>
      </c>
      <c r="E176" s="23" t="s">
        <v>495</v>
      </c>
      <c r="F176" s="3">
        <v>266246</v>
      </c>
      <c r="G176" s="3">
        <v>426442</v>
      </c>
      <c r="H176" s="3">
        <f t="shared" si="5"/>
        <v>692688</v>
      </c>
      <c r="I176" s="1">
        <v>-10212</v>
      </c>
      <c r="J176" s="1">
        <f t="shared" si="6"/>
        <v>682476</v>
      </c>
      <c r="K176" s="12" t="e">
        <f>VLOOKUP(B176,#REF!,9,FALSE)</f>
        <v>#REF!</v>
      </c>
      <c r="L176" s="12" t="e">
        <f>VLOOKUP(B176,#REF!,6,FALSE)</f>
        <v>#REF!</v>
      </c>
    </row>
    <row r="177" spans="1:12" ht="14.45" customHeight="1">
      <c r="A177" s="22" t="s">
        <v>194</v>
      </c>
      <c r="B177" s="12">
        <v>330896</v>
      </c>
      <c r="C177" s="88" t="s">
        <v>199</v>
      </c>
      <c r="D177" s="22" t="s">
        <v>478</v>
      </c>
      <c r="E177" s="23" t="s">
        <v>495</v>
      </c>
      <c r="F177" s="3">
        <v>305333</v>
      </c>
      <c r="G177" s="3">
        <v>573432</v>
      </c>
      <c r="H177" s="3">
        <f t="shared" si="5"/>
        <v>878765</v>
      </c>
      <c r="I177" s="1">
        <v>18558</v>
      </c>
      <c r="J177" s="1">
        <f t="shared" si="6"/>
        <v>897323</v>
      </c>
      <c r="K177" s="12" t="e">
        <f>VLOOKUP(B177,#REF!,9,FALSE)</f>
        <v>#REF!</v>
      </c>
      <c r="L177" s="12" t="e">
        <f>VLOOKUP(B177,#REF!,6,FALSE)</f>
        <v>#REF!</v>
      </c>
    </row>
    <row r="178" spans="1:12" ht="14.45" customHeight="1">
      <c r="A178" s="22" t="s">
        <v>194</v>
      </c>
      <c r="B178" s="12">
        <v>330899</v>
      </c>
      <c r="C178" s="88" t="s">
        <v>200</v>
      </c>
      <c r="D178" s="22" t="s">
        <v>478</v>
      </c>
      <c r="E178" s="23" t="s">
        <v>495</v>
      </c>
      <c r="F178" s="3">
        <v>146786</v>
      </c>
      <c r="G178" s="3">
        <v>1744850</v>
      </c>
      <c r="H178" s="3">
        <f t="shared" si="5"/>
        <v>1891636</v>
      </c>
      <c r="I178" s="1">
        <v>480480</v>
      </c>
      <c r="J178" s="1">
        <f t="shared" si="6"/>
        <v>2372116</v>
      </c>
      <c r="K178" s="12" t="e">
        <f>VLOOKUP(B178,#REF!,9,FALSE)</f>
        <v>#REF!</v>
      </c>
      <c r="L178" s="12" t="e">
        <f>VLOOKUP(B178,#REF!,6,FALSE)</f>
        <v>#REF!</v>
      </c>
    </row>
    <row r="179" spans="1:12" ht="14.45" customHeight="1">
      <c r="A179" s="22" t="s">
        <v>194</v>
      </c>
      <c r="B179" s="12">
        <v>330900</v>
      </c>
      <c r="C179" s="88" t="s">
        <v>201</v>
      </c>
      <c r="D179" s="22" t="s">
        <v>478</v>
      </c>
      <c r="E179" s="23" t="s">
        <v>495</v>
      </c>
      <c r="F179" s="3">
        <v>254940</v>
      </c>
      <c r="G179" s="3">
        <v>1720616</v>
      </c>
      <c r="H179" s="3">
        <f t="shared" si="5"/>
        <v>1975556</v>
      </c>
      <c r="I179" s="1">
        <v>119610</v>
      </c>
      <c r="J179" s="1">
        <f t="shared" si="6"/>
        <v>2095166</v>
      </c>
      <c r="K179" s="12" t="e">
        <f>VLOOKUP(B179,#REF!,9,FALSE)</f>
        <v>#REF!</v>
      </c>
      <c r="L179" s="12" t="e">
        <f>VLOOKUP(B179,#REF!,6,FALSE)</f>
        <v>#REF!</v>
      </c>
    </row>
    <row r="180" spans="1:12" ht="14.45" customHeight="1">
      <c r="A180" s="22" t="s">
        <v>194</v>
      </c>
      <c r="B180" s="12">
        <v>330902</v>
      </c>
      <c r="C180" s="88" t="s">
        <v>202</v>
      </c>
      <c r="D180" s="22" t="s">
        <v>478</v>
      </c>
      <c r="E180" s="23" t="s">
        <v>495</v>
      </c>
      <c r="F180" s="3">
        <v>737003</v>
      </c>
      <c r="G180" s="3">
        <v>2954919</v>
      </c>
      <c r="H180" s="3">
        <f t="shared" si="5"/>
        <v>3691922</v>
      </c>
      <c r="I180" s="1">
        <v>1081428</v>
      </c>
      <c r="J180" s="1">
        <f t="shared" si="6"/>
        <v>4773350</v>
      </c>
      <c r="K180" s="12" t="e">
        <f>VLOOKUP(B180,#REF!,9,FALSE)</f>
        <v>#REF!</v>
      </c>
      <c r="L180" s="12" t="e">
        <f>VLOOKUP(B180,#REF!,6,FALSE)</f>
        <v>#REF!</v>
      </c>
    </row>
    <row r="181" spans="1:12" ht="14.45" customHeight="1">
      <c r="A181" s="22" t="s">
        <v>194</v>
      </c>
      <c r="B181" s="12">
        <v>330908</v>
      </c>
      <c r="C181" s="88" t="s">
        <v>203</v>
      </c>
      <c r="D181" s="22" t="s">
        <v>478</v>
      </c>
      <c r="E181" s="23" t="s">
        <v>495</v>
      </c>
      <c r="F181" s="3">
        <v>1343572</v>
      </c>
      <c r="G181" s="3">
        <v>0</v>
      </c>
      <c r="H181" s="3">
        <f t="shared" si="5"/>
        <v>1343572</v>
      </c>
      <c r="I181" s="1">
        <v>-1716</v>
      </c>
      <c r="J181" s="1">
        <f t="shared" si="6"/>
        <v>1341856</v>
      </c>
      <c r="K181" s="12" t="e">
        <f>VLOOKUP(B181,#REF!,9,FALSE)</f>
        <v>#REF!</v>
      </c>
      <c r="L181" s="12" t="e">
        <f>VLOOKUP(B181,#REF!,6,FALSE)</f>
        <v>#REF!</v>
      </c>
    </row>
    <row r="182" spans="1:12" ht="14.45" customHeight="1">
      <c r="A182" s="22" t="s">
        <v>194</v>
      </c>
      <c r="B182" s="12">
        <v>330910</v>
      </c>
      <c r="C182" s="88" t="s">
        <v>204</v>
      </c>
      <c r="D182" s="22" t="s">
        <v>478</v>
      </c>
      <c r="E182" s="23" t="s">
        <v>495</v>
      </c>
      <c r="F182" s="3">
        <v>0</v>
      </c>
      <c r="G182" s="3">
        <v>0</v>
      </c>
      <c r="H182" s="3">
        <f t="shared" si="5"/>
        <v>0</v>
      </c>
      <c r="I182" s="1">
        <v>-919110</v>
      </c>
      <c r="J182" s="1">
        <f t="shared" si="6"/>
        <v>-919110</v>
      </c>
      <c r="K182" s="12">
        <v>0</v>
      </c>
      <c r="L182" s="12" t="e">
        <f>VLOOKUP(B182,#REF!,6,FALSE)</f>
        <v>#REF!</v>
      </c>
    </row>
    <row r="183" spans="1:12" ht="14.45" customHeight="1">
      <c r="A183" s="22" t="s">
        <v>194</v>
      </c>
      <c r="B183" s="12">
        <v>330918</v>
      </c>
      <c r="C183" s="88" t="s">
        <v>205</v>
      </c>
      <c r="D183" s="22" t="s">
        <v>478</v>
      </c>
      <c r="E183" s="23" t="s">
        <v>495</v>
      </c>
      <c r="F183" s="3">
        <v>999681</v>
      </c>
      <c r="G183" s="3">
        <v>892560</v>
      </c>
      <c r="H183" s="3">
        <f t="shared" si="5"/>
        <v>1892241</v>
      </c>
      <c r="I183" s="1">
        <v>72486</v>
      </c>
      <c r="J183" s="1">
        <f t="shared" si="6"/>
        <v>1964727</v>
      </c>
      <c r="K183" s="12" t="e">
        <f>VLOOKUP(B183,#REF!,9,FALSE)</f>
        <v>#REF!</v>
      </c>
      <c r="L183" s="12" t="e">
        <f>VLOOKUP(B183,#REF!,6,FALSE)</f>
        <v>#REF!</v>
      </c>
    </row>
    <row r="184" spans="1:12" ht="14.45" customHeight="1">
      <c r="A184" s="22" t="s">
        <v>194</v>
      </c>
      <c r="B184" s="12">
        <v>330920</v>
      </c>
      <c r="C184" s="88" t="s">
        <v>206</v>
      </c>
      <c r="D184" s="22" t="s">
        <v>478</v>
      </c>
      <c r="E184" s="23" t="s">
        <v>495</v>
      </c>
      <c r="F184" s="3">
        <v>372455</v>
      </c>
      <c r="G184" s="3">
        <v>297885</v>
      </c>
      <c r="H184" s="3">
        <f t="shared" si="5"/>
        <v>670340</v>
      </c>
      <c r="I184" s="1">
        <v>112992</v>
      </c>
      <c r="J184" s="1">
        <f t="shared" si="6"/>
        <v>783332</v>
      </c>
      <c r="K184" s="12" t="e">
        <f>VLOOKUP(B184,#REF!,9,FALSE)</f>
        <v>#REF!</v>
      </c>
      <c r="L184" s="12" t="e">
        <f>VLOOKUP(B184,#REF!,6,FALSE)</f>
        <v>#REF!</v>
      </c>
    </row>
    <row r="185" spans="1:12" ht="14.45" customHeight="1">
      <c r="A185" s="22" t="s">
        <v>194</v>
      </c>
      <c r="B185" s="12">
        <v>330925</v>
      </c>
      <c r="C185" s="88" t="s">
        <v>207</v>
      </c>
      <c r="D185" s="22" t="s">
        <v>478</v>
      </c>
      <c r="E185" s="23" t="s">
        <v>495</v>
      </c>
      <c r="F185" s="3">
        <v>236595</v>
      </c>
      <c r="G185" s="3">
        <v>516528</v>
      </c>
      <c r="H185" s="3">
        <f t="shared" si="5"/>
        <v>753123</v>
      </c>
      <c r="I185" s="1">
        <v>11028</v>
      </c>
      <c r="J185" s="1">
        <f t="shared" si="6"/>
        <v>764151</v>
      </c>
      <c r="K185" s="12" t="e">
        <f>VLOOKUP(B185,#REF!,9,FALSE)</f>
        <v>#REF!</v>
      </c>
      <c r="L185" s="12" t="e">
        <f>VLOOKUP(B185,#REF!,6,FALSE)</f>
        <v>#REF!</v>
      </c>
    </row>
    <row r="186" spans="1:12" ht="14.45" customHeight="1">
      <c r="A186" s="22" t="s">
        <v>194</v>
      </c>
      <c r="B186" s="12">
        <v>330937</v>
      </c>
      <c r="C186" s="88" t="s">
        <v>208</v>
      </c>
      <c r="D186" s="22" t="s">
        <v>478</v>
      </c>
      <c r="E186" s="23" t="s">
        <v>495</v>
      </c>
      <c r="F186" s="3">
        <v>900868</v>
      </c>
      <c r="G186" s="3">
        <v>1248275</v>
      </c>
      <c r="H186" s="3">
        <f t="shared" si="5"/>
        <v>2149143</v>
      </c>
      <c r="I186" s="1">
        <v>61368</v>
      </c>
      <c r="J186" s="1">
        <f t="shared" si="6"/>
        <v>2210511</v>
      </c>
      <c r="K186" s="12" t="e">
        <f>VLOOKUP(B186,#REF!,9,FALSE)</f>
        <v>#REF!</v>
      </c>
      <c r="L186" s="12" t="e">
        <f>VLOOKUP(B186,#REF!,6,FALSE)</f>
        <v>#REF!</v>
      </c>
    </row>
    <row r="187" spans="1:12" ht="14.45" customHeight="1">
      <c r="A187" s="22" t="s">
        <v>194</v>
      </c>
      <c r="B187" s="12">
        <v>330938</v>
      </c>
      <c r="C187" s="88" t="s">
        <v>209</v>
      </c>
      <c r="D187" s="22" t="s">
        <v>478</v>
      </c>
      <c r="E187" s="23" t="s">
        <v>495</v>
      </c>
      <c r="F187" s="3">
        <v>849533</v>
      </c>
      <c r="G187" s="3">
        <v>2700384</v>
      </c>
      <c r="H187" s="3">
        <f t="shared" si="5"/>
        <v>3549917</v>
      </c>
      <c r="I187" s="1">
        <v>40164</v>
      </c>
      <c r="J187" s="1">
        <f t="shared" si="6"/>
        <v>3590081</v>
      </c>
      <c r="K187" s="12" t="e">
        <f>VLOOKUP(B187,#REF!,9,FALSE)</f>
        <v>#REF!</v>
      </c>
      <c r="L187" s="12" t="e">
        <f>VLOOKUP(B187,#REF!,6,FALSE)</f>
        <v>#REF!</v>
      </c>
    </row>
    <row r="188" spans="1:12" ht="14.45" customHeight="1">
      <c r="A188" s="22" t="s">
        <v>194</v>
      </c>
      <c r="B188" s="12">
        <v>330946</v>
      </c>
      <c r="C188" s="88" t="s">
        <v>210</v>
      </c>
      <c r="D188" s="22" t="s">
        <v>478</v>
      </c>
      <c r="E188" s="23" t="s">
        <v>495</v>
      </c>
      <c r="F188" s="3">
        <v>160014</v>
      </c>
      <c r="G188" s="3">
        <v>394325</v>
      </c>
      <c r="H188" s="3">
        <f t="shared" si="5"/>
        <v>554339</v>
      </c>
      <c r="I188" s="1">
        <v>28248</v>
      </c>
      <c r="J188" s="1">
        <f t="shared" si="6"/>
        <v>582587</v>
      </c>
      <c r="K188" s="12" t="e">
        <f>VLOOKUP(B188,#REF!,9,FALSE)</f>
        <v>#REF!</v>
      </c>
      <c r="L188" s="12" t="e">
        <f>VLOOKUP(B188,#REF!,6,FALSE)</f>
        <v>#REF!</v>
      </c>
    </row>
    <row r="189" spans="1:12" ht="14.45" customHeight="1">
      <c r="A189" s="22" t="s">
        <v>194</v>
      </c>
      <c r="B189" s="12">
        <v>330949</v>
      </c>
      <c r="C189" s="88" t="s">
        <v>211</v>
      </c>
      <c r="D189" s="22" t="s">
        <v>478</v>
      </c>
      <c r="E189" s="23" t="s">
        <v>495</v>
      </c>
      <c r="F189" s="3">
        <v>345154</v>
      </c>
      <c r="G189" s="3">
        <v>519420</v>
      </c>
      <c r="H189" s="3">
        <f t="shared" si="5"/>
        <v>864574</v>
      </c>
      <c r="I189" s="1">
        <v>111078</v>
      </c>
      <c r="J189" s="1">
        <f t="shared" si="6"/>
        <v>975652</v>
      </c>
      <c r="K189" s="12" t="e">
        <f>VLOOKUP(B189,#REF!,9,FALSE)</f>
        <v>#REF!</v>
      </c>
      <c r="L189" s="12" t="e">
        <f>VLOOKUP(B189,#REF!,6,FALSE)</f>
        <v>#REF!</v>
      </c>
    </row>
    <row r="190" spans="1:12" ht="14.45" customHeight="1">
      <c r="A190" s="22" t="s">
        <v>194</v>
      </c>
      <c r="B190" s="12">
        <v>330953</v>
      </c>
      <c r="C190" s="88" t="s">
        <v>212</v>
      </c>
      <c r="D190" s="22" t="s">
        <v>478</v>
      </c>
      <c r="E190" s="23" t="s">
        <v>495</v>
      </c>
      <c r="F190" s="3">
        <v>198354</v>
      </c>
      <c r="G190" s="3">
        <v>266461</v>
      </c>
      <c r="H190" s="3">
        <f t="shared" si="5"/>
        <v>464815</v>
      </c>
      <c r="I190" s="1">
        <v>39594</v>
      </c>
      <c r="J190" s="1">
        <f t="shared" si="6"/>
        <v>504409</v>
      </c>
      <c r="K190" s="12" t="e">
        <f>VLOOKUP(B190,#REF!,9,FALSE)</f>
        <v>#REF!</v>
      </c>
      <c r="L190" s="12" t="e">
        <f>VLOOKUP(B190,#REF!,6,FALSE)</f>
        <v>#REF!</v>
      </c>
    </row>
    <row r="191" spans="1:12" ht="14.45" customHeight="1">
      <c r="A191" s="22" t="s">
        <v>194</v>
      </c>
      <c r="B191" s="12">
        <v>330971</v>
      </c>
      <c r="C191" s="88" t="s">
        <v>213</v>
      </c>
      <c r="D191" s="22" t="s">
        <v>478</v>
      </c>
      <c r="E191" s="23" t="s">
        <v>495</v>
      </c>
      <c r="F191" s="3">
        <v>1619525</v>
      </c>
      <c r="G191" s="3">
        <v>544460</v>
      </c>
      <c r="H191" s="3">
        <f t="shared" si="5"/>
        <v>2163985</v>
      </c>
      <c r="I191" s="1">
        <v>52464</v>
      </c>
      <c r="J191" s="1">
        <f t="shared" si="6"/>
        <v>2216449</v>
      </c>
      <c r="K191" s="12" t="e">
        <f>VLOOKUP(B191,#REF!,9,FALSE)</f>
        <v>#REF!</v>
      </c>
      <c r="L191" s="12" t="e">
        <f>VLOOKUP(B191,#REF!,6,FALSE)</f>
        <v>#REF!</v>
      </c>
    </row>
    <row r="192" spans="1:12" ht="14.45" customHeight="1">
      <c r="A192" s="22" t="s">
        <v>194</v>
      </c>
      <c r="B192" s="12">
        <v>330974</v>
      </c>
      <c r="C192" s="88" t="s">
        <v>214</v>
      </c>
      <c r="D192" s="22" t="s">
        <v>478</v>
      </c>
      <c r="E192" s="23" t="s">
        <v>495</v>
      </c>
      <c r="F192" s="3">
        <v>1326540</v>
      </c>
      <c r="G192" s="3">
        <v>9709186</v>
      </c>
      <c r="H192" s="3">
        <f t="shared" si="5"/>
        <v>11035726</v>
      </c>
      <c r="I192" s="1">
        <v>1903092</v>
      </c>
      <c r="J192" s="1">
        <f t="shared" si="6"/>
        <v>12938818</v>
      </c>
      <c r="K192" s="12" t="e">
        <f>VLOOKUP(B192,#REF!,9,FALSE)</f>
        <v>#REF!</v>
      </c>
      <c r="L192" s="12" t="e">
        <f>VLOOKUP(B192,#REF!,6,FALSE)</f>
        <v>#REF!</v>
      </c>
    </row>
    <row r="193" spans="1:12" ht="14.45" customHeight="1">
      <c r="A193" s="22" t="s">
        <v>215</v>
      </c>
      <c r="B193" s="12">
        <v>341003</v>
      </c>
      <c r="C193" s="88" t="s">
        <v>216</v>
      </c>
      <c r="D193" s="22" t="s">
        <v>478</v>
      </c>
      <c r="E193" s="23" t="s">
        <v>495</v>
      </c>
      <c r="F193" s="3">
        <v>813164</v>
      </c>
      <c r="G193" s="3">
        <v>808275</v>
      </c>
      <c r="H193" s="3">
        <f t="shared" si="5"/>
        <v>1621439</v>
      </c>
      <c r="I193" s="1">
        <v>-57390</v>
      </c>
      <c r="J193" s="1">
        <f t="shared" si="6"/>
        <v>1564049</v>
      </c>
      <c r="K193" s="12" t="e">
        <f>VLOOKUP(B193,#REF!,9,FALSE)</f>
        <v>#REF!</v>
      </c>
      <c r="L193" s="12" t="e">
        <f>VLOOKUP(B193,#REF!,6,FALSE)</f>
        <v>#REF!</v>
      </c>
    </row>
    <row r="194" spans="1:12" ht="14.45" customHeight="1">
      <c r="A194" s="22" t="s">
        <v>215</v>
      </c>
      <c r="B194" s="12">
        <v>341021</v>
      </c>
      <c r="C194" s="88" t="s">
        <v>217</v>
      </c>
      <c r="D194" s="22" t="s">
        <v>478</v>
      </c>
      <c r="E194" s="23" t="s">
        <v>495</v>
      </c>
      <c r="F194" s="3">
        <v>33785</v>
      </c>
      <c r="G194" s="3">
        <v>0</v>
      </c>
      <c r="H194" s="3">
        <f t="shared" si="5"/>
        <v>33785</v>
      </c>
      <c r="I194" s="1">
        <v>-1206</v>
      </c>
      <c r="J194" s="1">
        <f t="shared" si="6"/>
        <v>32579</v>
      </c>
      <c r="K194" s="12" t="e">
        <f>VLOOKUP(B194,#REF!,9,FALSE)</f>
        <v>#REF!</v>
      </c>
      <c r="L194" s="12" t="e">
        <f>VLOOKUP(B194,#REF!,6,FALSE)</f>
        <v>#REF!</v>
      </c>
    </row>
    <row r="195" spans="1:12" ht="14.45" customHeight="1">
      <c r="A195" s="22" t="s">
        <v>215</v>
      </c>
      <c r="B195" s="12">
        <v>341023</v>
      </c>
      <c r="C195" s="88" t="s">
        <v>218</v>
      </c>
      <c r="D195" s="22" t="s">
        <v>478</v>
      </c>
      <c r="E195" s="23" t="s">
        <v>495</v>
      </c>
      <c r="F195" s="3">
        <v>318580</v>
      </c>
      <c r="G195" s="3">
        <v>390330</v>
      </c>
      <c r="H195" s="3">
        <f t="shared" ref="H195:H258" si="7">F195+G195</f>
        <v>708910</v>
      </c>
      <c r="I195" s="1">
        <v>-105558</v>
      </c>
      <c r="J195" s="1">
        <f t="shared" si="6"/>
        <v>603352</v>
      </c>
      <c r="K195" s="12" t="e">
        <f>VLOOKUP(B195,#REF!,9,FALSE)</f>
        <v>#REF!</v>
      </c>
      <c r="L195" s="12" t="e">
        <f>VLOOKUP(B195,#REF!,6,FALSE)</f>
        <v>#REF!</v>
      </c>
    </row>
    <row r="196" spans="1:12" ht="14.45" customHeight="1">
      <c r="A196" s="22" t="s">
        <v>215</v>
      </c>
      <c r="B196" s="12">
        <v>341026</v>
      </c>
      <c r="C196" s="88" t="s">
        <v>219</v>
      </c>
      <c r="D196" s="22" t="s">
        <v>478</v>
      </c>
      <c r="E196" s="23" t="s">
        <v>495</v>
      </c>
      <c r="F196" s="3">
        <v>1643106</v>
      </c>
      <c r="G196" s="3">
        <v>3234679</v>
      </c>
      <c r="H196" s="3">
        <f t="shared" si="7"/>
        <v>4877785</v>
      </c>
      <c r="I196" s="1">
        <v>719898</v>
      </c>
      <c r="J196" s="1">
        <f t="shared" si="6"/>
        <v>5597683</v>
      </c>
      <c r="K196" s="12" t="e">
        <f>VLOOKUP(B196,#REF!,9,FALSE)</f>
        <v>#REF!</v>
      </c>
      <c r="L196" s="12" t="e">
        <f>VLOOKUP(B196,#REF!,6,FALSE)</f>
        <v>#REF!</v>
      </c>
    </row>
    <row r="197" spans="1:12" ht="14.45" customHeight="1">
      <c r="A197" s="22" t="s">
        <v>215</v>
      </c>
      <c r="B197" s="12">
        <v>341032</v>
      </c>
      <c r="C197" s="88" t="s">
        <v>220</v>
      </c>
      <c r="D197" s="22" t="s">
        <v>478</v>
      </c>
      <c r="E197" s="23" t="s">
        <v>495</v>
      </c>
      <c r="F197" s="3">
        <v>351496</v>
      </c>
      <c r="G197" s="3">
        <v>667348</v>
      </c>
      <c r="H197" s="3">
        <f t="shared" si="7"/>
        <v>1018844</v>
      </c>
      <c r="I197" s="1">
        <v>87936</v>
      </c>
      <c r="J197" s="1">
        <f t="shared" si="6"/>
        <v>1106780</v>
      </c>
      <c r="K197" s="12" t="e">
        <f>VLOOKUP(B197,#REF!,9,FALSE)</f>
        <v>#REF!</v>
      </c>
      <c r="L197" s="12" t="e">
        <f>VLOOKUP(B197,#REF!,6,FALSE)</f>
        <v>#REF!</v>
      </c>
    </row>
    <row r="198" spans="1:12" ht="14.45" customHeight="1">
      <c r="A198" s="22" t="s">
        <v>215</v>
      </c>
      <c r="B198" s="12">
        <v>341043</v>
      </c>
      <c r="C198" s="88" t="s">
        <v>221</v>
      </c>
      <c r="D198" s="22" t="s">
        <v>478</v>
      </c>
      <c r="E198" s="23" t="s">
        <v>495</v>
      </c>
      <c r="F198" s="3">
        <v>506231</v>
      </c>
      <c r="G198" s="3">
        <v>0</v>
      </c>
      <c r="H198" s="3">
        <f t="shared" si="7"/>
        <v>506231</v>
      </c>
      <c r="I198" s="1">
        <v>-5790</v>
      </c>
      <c r="J198" s="1">
        <f t="shared" si="6"/>
        <v>500441</v>
      </c>
      <c r="K198" s="12" t="e">
        <f>VLOOKUP(B198,#REF!,9,FALSE)</f>
        <v>#REF!</v>
      </c>
      <c r="L198" s="12" t="e">
        <f>VLOOKUP(B198,#REF!,6,FALSE)</f>
        <v>#REF!</v>
      </c>
    </row>
    <row r="199" spans="1:12" ht="14.45" customHeight="1">
      <c r="A199" s="22" t="s">
        <v>215</v>
      </c>
      <c r="B199" s="12">
        <v>341045</v>
      </c>
      <c r="C199" s="88" t="s">
        <v>222</v>
      </c>
      <c r="D199" s="22" t="s">
        <v>478</v>
      </c>
      <c r="E199" s="23" t="s">
        <v>495</v>
      </c>
      <c r="F199" s="3">
        <v>202891</v>
      </c>
      <c r="G199" s="3">
        <v>502241</v>
      </c>
      <c r="H199" s="3">
        <f t="shared" si="7"/>
        <v>705132</v>
      </c>
      <c r="I199" s="1">
        <v>-47928</v>
      </c>
      <c r="J199" s="1">
        <f t="shared" si="6"/>
        <v>657204</v>
      </c>
      <c r="K199" s="12" t="e">
        <f>VLOOKUP(B199,#REF!,9,FALSE)</f>
        <v>#REF!</v>
      </c>
      <c r="L199" s="12" t="e">
        <f>VLOOKUP(B199,#REF!,6,FALSE)</f>
        <v>#REF!</v>
      </c>
    </row>
    <row r="200" spans="1:12" ht="14.45" customHeight="1">
      <c r="A200" s="22" t="s">
        <v>215</v>
      </c>
      <c r="B200" s="12">
        <v>341047</v>
      </c>
      <c r="C200" s="88" t="s">
        <v>223</v>
      </c>
      <c r="D200" s="22" t="s">
        <v>478</v>
      </c>
      <c r="E200" s="23" t="s">
        <v>495</v>
      </c>
      <c r="F200" s="3">
        <v>863156</v>
      </c>
      <c r="G200" s="3">
        <v>4538987</v>
      </c>
      <c r="H200" s="3">
        <f t="shared" si="7"/>
        <v>5402143</v>
      </c>
      <c r="I200" s="1">
        <v>198774</v>
      </c>
      <c r="J200" s="1">
        <f t="shared" si="6"/>
        <v>5600917</v>
      </c>
      <c r="K200" s="12" t="e">
        <f>VLOOKUP(B200,#REF!,9,FALSE)</f>
        <v>#REF!</v>
      </c>
      <c r="L200" s="12" t="e">
        <f>VLOOKUP(B200,#REF!,6,FALSE)</f>
        <v>#REF!</v>
      </c>
    </row>
    <row r="201" spans="1:12" ht="14.45" customHeight="1">
      <c r="A201" s="22" t="s">
        <v>215</v>
      </c>
      <c r="B201" s="12">
        <v>341049</v>
      </c>
      <c r="C201" s="88" t="s">
        <v>224</v>
      </c>
      <c r="D201" s="22" t="s">
        <v>478</v>
      </c>
      <c r="E201" s="23" t="s">
        <v>495</v>
      </c>
      <c r="F201" s="3">
        <v>1355299</v>
      </c>
      <c r="G201" s="3">
        <v>3515915</v>
      </c>
      <c r="H201" s="3">
        <f t="shared" si="7"/>
        <v>4871214</v>
      </c>
      <c r="I201" s="1">
        <v>220092</v>
      </c>
      <c r="J201" s="1">
        <f t="shared" si="6"/>
        <v>5091306</v>
      </c>
      <c r="K201" s="12" t="e">
        <f>VLOOKUP(B201,#REF!,9,FALSE)</f>
        <v>#REF!</v>
      </c>
      <c r="L201" s="12" t="e">
        <f>VLOOKUP(B201,#REF!,6,FALSE)</f>
        <v>#REF!</v>
      </c>
    </row>
    <row r="202" spans="1:12" ht="14.45" customHeight="1">
      <c r="A202" s="22" t="s">
        <v>215</v>
      </c>
      <c r="B202" s="12">
        <v>341050</v>
      </c>
      <c r="C202" s="88" t="s">
        <v>225</v>
      </c>
      <c r="D202" s="22" t="s">
        <v>478</v>
      </c>
      <c r="E202" s="23" t="s">
        <v>495</v>
      </c>
      <c r="F202" s="3">
        <v>431431</v>
      </c>
      <c r="G202" s="3">
        <v>4368</v>
      </c>
      <c r="H202" s="3">
        <f t="shared" si="7"/>
        <v>435799</v>
      </c>
      <c r="I202" s="1">
        <v>-11478</v>
      </c>
      <c r="J202" s="1">
        <f t="shared" si="6"/>
        <v>424321</v>
      </c>
      <c r="K202" s="12" t="e">
        <f>VLOOKUP(B202,#REF!,9,FALSE)</f>
        <v>#REF!</v>
      </c>
      <c r="L202" s="12" t="e">
        <f>VLOOKUP(B202,#REF!,6,FALSE)</f>
        <v>#REF!</v>
      </c>
    </row>
    <row r="203" spans="1:12" ht="14.45" customHeight="1">
      <c r="A203" s="22" t="s">
        <v>215</v>
      </c>
      <c r="B203" s="12">
        <v>341053</v>
      </c>
      <c r="C203" s="88" t="s">
        <v>226</v>
      </c>
      <c r="D203" s="22" t="s">
        <v>478</v>
      </c>
      <c r="E203" s="23" t="s">
        <v>495</v>
      </c>
      <c r="F203" s="3">
        <v>603906</v>
      </c>
      <c r="G203" s="3">
        <v>4380</v>
      </c>
      <c r="H203" s="3">
        <f t="shared" si="7"/>
        <v>608286</v>
      </c>
      <c r="I203" s="1">
        <v>-17592</v>
      </c>
      <c r="J203" s="1">
        <f t="shared" si="6"/>
        <v>590694</v>
      </c>
      <c r="K203" s="12" t="e">
        <f>VLOOKUP(B203,#REF!,9,FALSE)</f>
        <v>#REF!</v>
      </c>
      <c r="L203" s="12" t="e">
        <f>VLOOKUP(B203,#REF!,6,FALSE)</f>
        <v>#REF!</v>
      </c>
    </row>
    <row r="204" spans="1:12" ht="14.45" customHeight="1">
      <c r="A204" s="22" t="s">
        <v>215</v>
      </c>
      <c r="B204" s="12">
        <v>341058</v>
      </c>
      <c r="C204" s="88" t="s">
        <v>227</v>
      </c>
      <c r="D204" s="22" t="s">
        <v>478</v>
      </c>
      <c r="E204" s="23" t="s">
        <v>495</v>
      </c>
      <c r="F204" s="3">
        <v>430676</v>
      </c>
      <c r="G204" s="3">
        <v>1940706</v>
      </c>
      <c r="H204" s="3">
        <f t="shared" si="7"/>
        <v>2371382</v>
      </c>
      <c r="I204" s="1">
        <v>-59622</v>
      </c>
      <c r="J204" s="1">
        <f t="shared" si="6"/>
        <v>2311760</v>
      </c>
      <c r="K204" s="12" t="e">
        <f>VLOOKUP(B204,#REF!,9,FALSE)</f>
        <v>#REF!</v>
      </c>
      <c r="L204" s="12" t="e">
        <f>VLOOKUP(B204,#REF!,6,FALSE)</f>
        <v>#REF!</v>
      </c>
    </row>
    <row r="205" spans="1:12" ht="14.45" customHeight="1">
      <c r="A205" s="22" t="s">
        <v>215</v>
      </c>
      <c r="B205" s="12">
        <v>341066</v>
      </c>
      <c r="C205" s="88" t="s">
        <v>228</v>
      </c>
      <c r="D205" s="22" t="s">
        <v>478</v>
      </c>
      <c r="E205" s="23" t="s">
        <v>495</v>
      </c>
      <c r="F205" s="3">
        <v>158809</v>
      </c>
      <c r="G205" s="3">
        <v>231250</v>
      </c>
      <c r="H205" s="3">
        <f t="shared" si="7"/>
        <v>390059</v>
      </c>
      <c r="I205" s="1">
        <v>39918</v>
      </c>
      <c r="J205" s="1">
        <f t="shared" si="6"/>
        <v>429977</v>
      </c>
      <c r="K205" s="12" t="e">
        <f>VLOOKUP(B205,#REF!,9,FALSE)</f>
        <v>#REF!</v>
      </c>
      <c r="L205" s="12" t="e">
        <f>VLOOKUP(B205,#REF!,6,FALSE)</f>
        <v>#REF!</v>
      </c>
    </row>
    <row r="206" spans="1:12" ht="14.45" customHeight="1">
      <c r="A206" s="22" t="s">
        <v>215</v>
      </c>
      <c r="B206" s="12">
        <v>341087</v>
      </c>
      <c r="C206" s="88" t="s">
        <v>229</v>
      </c>
      <c r="D206" s="22" t="s">
        <v>478</v>
      </c>
      <c r="E206" s="23" t="s">
        <v>495</v>
      </c>
      <c r="F206" s="3">
        <v>203730</v>
      </c>
      <c r="G206" s="3">
        <v>175855</v>
      </c>
      <c r="H206" s="3">
        <f t="shared" si="7"/>
        <v>379585</v>
      </c>
      <c r="I206" s="1">
        <v>13500</v>
      </c>
      <c r="J206" s="1">
        <f t="shared" si="6"/>
        <v>393085</v>
      </c>
      <c r="K206" s="12" t="e">
        <f>VLOOKUP(B206,#REF!,9,FALSE)</f>
        <v>#REF!</v>
      </c>
      <c r="L206" s="12" t="e">
        <f>VLOOKUP(B206,#REF!,6,FALSE)</f>
        <v>#REF!</v>
      </c>
    </row>
    <row r="207" spans="1:12" ht="14.45" customHeight="1">
      <c r="A207" s="22" t="s">
        <v>215</v>
      </c>
      <c r="B207" s="12">
        <v>341088</v>
      </c>
      <c r="C207" s="88" t="s">
        <v>230</v>
      </c>
      <c r="D207" s="22" t="s">
        <v>478</v>
      </c>
      <c r="E207" s="23" t="s">
        <v>495</v>
      </c>
      <c r="F207" s="3">
        <v>1027058</v>
      </c>
      <c r="G207" s="3">
        <v>5887871</v>
      </c>
      <c r="H207" s="3">
        <f t="shared" si="7"/>
        <v>6914929</v>
      </c>
      <c r="I207" s="1">
        <v>497286</v>
      </c>
      <c r="J207" s="1">
        <f t="shared" ref="J207:J239" si="8">H207+I207</f>
        <v>7412215</v>
      </c>
      <c r="K207" s="12" t="e">
        <f>VLOOKUP(B207,#REF!,9,FALSE)</f>
        <v>#REF!</v>
      </c>
      <c r="L207" s="12" t="e">
        <f>VLOOKUP(B207,#REF!,6,FALSE)</f>
        <v>#REF!</v>
      </c>
    </row>
    <row r="208" spans="1:12" ht="14.45" customHeight="1">
      <c r="A208" s="22" t="s">
        <v>231</v>
      </c>
      <c r="B208" s="12">
        <v>351106</v>
      </c>
      <c r="C208" s="88" t="s">
        <v>232</v>
      </c>
      <c r="D208" s="22" t="s">
        <v>478</v>
      </c>
      <c r="E208" s="23" t="s">
        <v>495</v>
      </c>
      <c r="F208" s="3">
        <v>1176546</v>
      </c>
      <c r="G208" s="3">
        <v>716229</v>
      </c>
      <c r="H208" s="3">
        <f t="shared" si="7"/>
        <v>1892775</v>
      </c>
      <c r="I208" s="1">
        <v>-150258</v>
      </c>
      <c r="J208" s="1">
        <f t="shared" si="8"/>
        <v>1742517</v>
      </c>
      <c r="K208" s="12" t="e">
        <f>VLOOKUP(B208,#REF!,9,FALSE)</f>
        <v>#REF!</v>
      </c>
      <c r="L208" s="12" t="e">
        <f>VLOOKUP(B208,#REF!,6,FALSE)</f>
        <v>#REF!</v>
      </c>
    </row>
    <row r="209" spans="1:12">
      <c r="A209" s="22" t="s">
        <v>231</v>
      </c>
      <c r="B209" s="12">
        <v>351118</v>
      </c>
      <c r="C209" s="88" t="s">
        <v>233</v>
      </c>
      <c r="D209" s="22" t="s">
        <v>478</v>
      </c>
      <c r="E209" s="23" t="s">
        <v>495</v>
      </c>
      <c r="F209" s="3">
        <v>306395</v>
      </c>
      <c r="G209" s="3">
        <v>531737</v>
      </c>
      <c r="H209" s="3">
        <f t="shared" si="7"/>
        <v>838132</v>
      </c>
      <c r="I209" s="1">
        <v>108462</v>
      </c>
      <c r="J209" s="1">
        <f t="shared" si="8"/>
        <v>946594</v>
      </c>
      <c r="K209" s="12" t="e">
        <f>VLOOKUP(B209,#REF!,9,FALSE)</f>
        <v>#REF!</v>
      </c>
      <c r="L209" s="12" t="e">
        <f>VLOOKUP(B209,#REF!,6,FALSE)</f>
        <v>#REF!</v>
      </c>
    </row>
    <row r="210" spans="1:12" ht="14.45" customHeight="1">
      <c r="A210" s="22" t="s">
        <v>231</v>
      </c>
      <c r="B210" s="12">
        <v>351132</v>
      </c>
      <c r="C210" s="88" t="s">
        <v>234</v>
      </c>
      <c r="D210" s="22" t="s">
        <v>478</v>
      </c>
      <c r="E210" s="23" t="s">
        <v>495</v>
      </c>
      <c r="F210" s="3">
        <v>548182</v>
      </c>
      <c r="G210" s="3">
        <v>3053526</v>
      </c>
      <c r="H210" s="3">
        <f t="shared" si="7"/>
        <v>3601708</v>
      </c>
      <c r="I210" s="1">
        <v>585192</v>
      </c>
      <c r="J210" s="1">
        <f t="shared" si="8"/>
        <v>4186900</v>
      </c>
      <c r="K210" s="12" t="e">
        <f>VLOOKUP(B210,#REF!,9,FALSE)</f>
        <v>#REF!</v>
      </c>
      <c r="L210" s="12" t="e">
        <f>VLOOKUP(B210,#REF!,6,FALSE)</f>
        <v>#REF!</v>
      </c>
    </row>
    <row r="211" spans="1:12" ht="14.45" customHeight="1">
      <c r="A211" s="22" t="s">
        <v>231</v>
      </c>
      <c r="B211" s="12">
        <v>351134</v>
      </c>
      <c r="C211" s="88" t="s">
        <v>235</v>
      </c>
      <c r="D211" s="22" t="s">
        <v>478</v>
      </c>
      <c r="E211" s="23" t="s">
        <v>495</v>
      </c>
      <c r="F211" s="3">
        <v>97853</v>
      </c>
      <c r="G211" s="3">
        <v>534846</v>
      </c>
      <c r="H211" s="3">
        <f t="shared" si="7"/>
        <v>632699</v>
      </c>
      <c r="I211" s="1">
        <v>11136</v>
      </c>
      <c r="J211" s="1">
        <f t="shared" si="8"/>
        <v>643835</v>
      </c>
      <c r="K211" s="12" t="e">
        <f>VLOOKUP(B211,#REF!,9,FALSE)</f>
        <v>#REF!</v>
      </c>
      <c r="L211" s="12" t="e">
        <f>VLOOKUP(B211,#REF!,6,FALSE)</f>
        <v>#REF!</v>
      </c>
    </row>
    <row r="212" spans="1:12" ht="14.45" customHeight="1">
      <c r="A212" s="22" t="s">
        <v>231</v>
      </c>
      <c r="B212" s="12">
        <v>351152</v>
      </c>
      <c r="C212" s="88" t="s">
        <v>236</v>
      </c>
      <c r="D212" s="22" t="s">
        <v>478</v>
      </c>
      <c r="E212" s="23" t="s">
        <v>495</v>
      </c>
      <c r="F212" s="3">
        <v>275811</v>
      </c>
      <c r="G212" s="3">
        <v>194344</v>
      </c>
      <c r="H212" s="3">
        <f t="shared" si="7"/>
        <v>470155</v>
      </c>
      <c r="I212" s="1">
        <v>-33834</v>
      </c>
      <c r="J212" s="1">
        <f t="shared" si="8"/>
        <v>436321</v>
      </c>
      <c r="K212" s="12" t="e">
        <f>VLOOKUP(B212,#REF!,9,FALSE)</f>
        <v>#REF!</v>
      </c>
      <c r="L212" s="12" t="e">
        <f>VLOOKUP(B212,#REF!,6,FALSE)</f>
        <v>#REF!</v>
      </c>
    </row>
    <row r="213" spans="1:12" ht="14.45" customHeight="1">
      <c r="A213" s="22" t="s">
        <v>231</v>
      </c>
      <c r="B213" s="12">
        <v>351153</v>
      </c>
      <c r="C213" s="88" t="s">
        <v>237</v>
      </c>
      <c r="D213" s="22" t="s">
        <v>478</v>
      </c>
      <c r="E213" s="23" t="s">
        <v>495</v>
      </c>
      <c r="F213" s="3">
        <v>143437</v>
      </c>
      <c r="G213" s="3">
        <v>276780</v>
      </c>
      <c r="H213" s="3">
        <f t="shared" si="7"/>
        <v>420217</v>
      </c>
      <c r="I213" s="1">
        <v>7686</v>
      </c>
      <c r="J213" s="1">
        <f t="shared" si="8"/>
        <v>427903</v>
      </c>
      <c r="K213" s="12" t="e">
        <f>VLOOKUP(B213,#REF!,9,FALSE)</f>
        <v>#REF!</v>
      </c>
      <c r="L213" s="12" t="e">
        <f>VLOOKUP(B213,#REF!,6,FALSE)</f>
        <v>#REF!</v>
      </c>
    </row>
    <row r="214" spans="1:12" ht="14.45" customHeight="1">
      <c r="A214" s="22" t="s">
        <v>231</v>
      </c>
      <c r="B214" s="12">
        <v>351157</v>
      </c>
      <c r="C214" s="88" t="s">
        <v>238</v>
      </c>
      <c r="D214" s="22" t="s">
        <v>478</v>
      </c>
      <c r="E214" s="23" t="s">
        <v>495</v>
      </c>
      <c r="F214" s="3">
        <v>284771</v>
      </c>
      <c r="G214" s="3">
        <v>184504</v>
      </c>
      <c r="H214" s="3">
        <f t="shared" si="7"/>
        <v>469275</v>
      </c>
      <c r="I214" s="1">
        <v>-3312</v>
      </c>
      <c r="J214" s="1">
        <f t="shared" si="8"/>
        <v>465963</v>
      </c>
      <c r="K214" s="12" t="e">
        <f>VLOOKUP(B214,#REF!,9,FALSE)</f>
        <v>#REF!</v>
      </c>
      <c r="L214" s="12" t="e">
        <f>VLOOKUP(B214,#REF!,6,FALSE)</f>
        <v>#REF!</v>
      </c>
    </row>
    <row r="215" spans="1:12" ht="14.45" customHeight="1">
      <c r="A215" s="22" t="s">
        <v>231</v>
      </c>
      <c r="B215" s="12">
        <v>351158</v>
      </c>
      <c r="C215" s="88" t="s">
        <v>239</v>
      </c>
      <c r="D215" s="22" t="s">
        <v>478</v>
      </c>
      <c r="E215" s="23" t="s">
        <v>495</v>
      </c>
      <c r="F215" s="3">
        <v>164264</v>
      </c>
      <c r="G215" s="3">
        <v>659600</v>
      </c>
      <c r="H215" s="3">
        <f t="shared" si="7"/>
        <v>823864</v>
      </c>
      <c r="I215" s="1">
        <v>16914</v>
      </c>
      <c r="J215" s="1">
        <f t="shared" si="8"/>
        <v>840778</v>
      </c>
      <c r="K215" s="12" t="e">
        <f>VLOOKUP(B215,#REF!,9,FALSE)</f>
        <v>#REF!</v>
      </c>
      <c r="L215" s="12" t="e">
        <f>VLOOKUP(B215,#REF!,6,FALSE)</f>
        <v>#REF!</v>
      </c>
    </row>
    <row r="216" spans="1:12" ht="14.45" customHeight="1">
      <c r="A216" s="22" t="s">
        <v>231</v>
      </c>
      <c r="B216" s="12">
        <v>351162</v>
      </c>
      <c r="C216" s="88" t="s">
        <v>240</v>
      </c>
      <c r="D216" s="22" t="s">
        <v>478</v>
      </c>
      <c r="E216" s="23" t="s">
        <v>495</v>
      </c>
      <c r="F216" s="3">
        <v>254179</v>
      </c>
      <c r="G216" s="3">
        <v>416186</v>
      </c>
      <c r="H216" s="3">
        <f t="shared" si="7"/>
        <v>670365</v>
      </c>
      <c r="I216" s="1">
        <v>21072</v>
      </c>
      <c r="J216" s="1">
        <f t="shared" si="8"/>
        <v>691437</v>
      </c>
      <c r="K216" s="12" t="e">
        <f>VLOOKUP(B216,#REF!,9,FALSE)</f>
        <v>#REF!</v>
      </c>
      <c r="L216" s="12" t="e">
        <f>VLOOKUP(B216,#REF!,6,FALSE)</f>
        <v>#REF!</v>
      </c>
    </row>
    <row r="217" spans="1:12" ht="14.45" customHeight="1">
      <c r="A217" s="22" t="s">
        <v>231</v>
      </c>
      <c r="B217" s="12">
        <v>351166</v>
      </c>
      <c r="C217" s="88" t="s">
        <v>241</v>
      </c>
      <c r="D217" s="22" t="s">
        <v>478</v>
      </c>
      <c r="E217" s="23" t="s">
        <v>495</v>
      </c>
      <c r="F217" s="3">
        <v>118874</v>
      </c>
      <c r="G217" s="3">
        <v>309236</v>
      </c>
      <c r="H217" s="3">
        <f t="shared" si="7"/>
        <v>428110</v>
      </c>
      <c r="I217" s="1">
        <v>32082</v>
      </c>
      <c r="J217" s="1">
        <f t="shared" si="8"/>
        <v>460192</v>
      </c>
      <c r="K217" s="12" t="e">
        <f>VLOOKUP(B217,#REF!,9,FALSE)</f>
        <v>#REF!</v>
      </c>
      <c r="L217" s="12" t="e">
        <f>VLOOKUP(B217,#REF!,6,FALSE)</f>
        <v>#REF!</v>
      </c>
    </row>
    <row r="218" spans="1:12" ht="14.45" customHeight="1">
      <c r="A218" s="22" t="s">
        <v>231</v>
      </c>
      <c r="B218" s="12">
        <v>351172</v>
      </c>
      <c r="C218" s="88" t="s">
        <v>149</v>
      </c>
      <c r="D218" s="22" t="s">
        <v>478</v>
      </c>
      <c r="E218" s="23" t="s">
        <v>495</v>
      </c>
      <c r="F218" s="3">
        <v>319055</v>
      </c>
      <c r="G218" s="3">
        <v>2921295</v>
      </c>
      <c r="H218" s="3">
        <f t="shared" si="7"/>
        <v>3240350</v>
      </c>
      <c r="I218" s="1">
        <v>170118</v>
      </c>
      <c r="J218" s="1">
        <f t="shared" si="8"/>
        <v>3410468</v>
      </c>
      <c r="K218" s="12" t="e">
        <f>VLOOKUP(B218,#REF!,9,FALSE)</f>
        <v>#REF!</v>
      </c>
      <c r="L218" s="12" t="e">
        <f>VLOOKUP(B218,#REF!,6,FALSE)</f>
        <v>#REF!</v>
      </c>
    </row>
    <row r="219" spans="1:12" ht="14.45" customHeight="1">
      <c r="A219" s="22" t="s">
        <v>231</v>
      </c>
      <c r="B219" s="12">
        <v>351173</v>
      </c>
      <c r="C219" s="88" t="s">
        <v>242</v>
      </c>
      <c r="D219" s="22" t="s">
        <v>478</v>
      </c>
      <c r="E219" s="23" t="s">
        <v>495</v>
      </c>
      <c r="F219" s="3">
        <v>494485</v>
      </c>
      <c r="G219" s="3">
        <v>472623</v>
      </c>
      <c r="H219" s="3">
        <f t="shared" si="7"/>
        <v>967108</v>
      </c>
      <c r="I219" s="1">
        <v>42126</v>
      </c>
      <c r="J219" s="1">
        <f t="shared" si="8"/>
        <v>1009234</v>
      </c>
      <c r="K219" s="12" t="e">
        <f>VLOOKUP(B219,#REF!,9,FALSE)</f>
        <v>#REF!</v>
      </c>
      <c r="L219" s="12" t="e">
        <f>VLOOKUP(B219,#REF!,6,FALSE)</f>
        <v>#REF!</v>
      </c>
    </row>
    <row r="220" spans="1:12" ht="14.45" customHeight="1">
      <c r="A220" s="22" t="s">
        <v>231</v>
      </c>
      <c r="B220" s="12">
        <v>351174</v>
      </c>
      <c r="C220" s="88" t="s">
        <v>149</v>
      </c>
      <c r="D220" s="22" t="s">
        <v>478</v>
      </c>
      <c r="E220" s="23" t="s">
        <v>495</v>
      </c>
      <c r="F220" s="3">
        <v>547574</v>
      </c>
      <c r="G220" s="3">
        <v>3115312</v>
      </c>
      <c r="H220" s="3">
        <f t="shared" si="7"/>
        <v>3662886</v>
      </c>
      <c r="I220" s="1">
        <v>275319</v>
      </c>
      <c r="J220" s="1">
        <f t="shared" si="8"/>
        <v>3938205</v>
      </c>
      <c r="K220" s="12" t="e">
        <f>VLOOKUP(B220,#REF!,9,FALSE)</f>
        <v>#REF!</v>
      </c>
      <c r="L220" s="12" t="e">
        <f>VLOOKUP(B220,#REF!,6,FALSE)</f>
        <v>#REF!</v>
      </c>
    </row>
    <row r="221" spans="1:12" ht="14.45" customHeight="1">
      <c r="A221" s="22" t="s">
        <v>231</v>
      </c>
      <c r="B221" s="12">
        <v>351175</v>
      </c>
      <c r="C221" s="88" t="s">
        <v>243</v>
      </c>
      <c r="D221" s="22" t="s">
        <v>478</v>
      </c>
      <c r="E221" s="23" t="s">
        <v>495</v>
      </c>
      <c r="F221" s="3">
        <v>79903</v>
      </c>
      <c r="G221" s="3">
        <v>204571</v>
      </c>
      <c r="H221" s="3">
        <f t="shared" si="7"/>
        <v>284474</v>
      </c>
      <c r="I221" s="1">
        <v>49704</v>
      </c>
      <c r="J221" s="1">
        <f t="shared" si="8"/>
        <v>334178</v>
      </c>
      <c r="K221" s="12" t="e">
        <f>VLOOKUP(B221,#REF!,9,FALSE)</f>
        <v>#REF!</v>
      </c>
      <c r="L221" s="12" t="e">
        <f>VLOOKUP(B221,#REF!,6,FALSE)</f>
        <v>#REF!</v>
      </c>
    </row>
    <row r="222" spans="1:12" ht="14.45" customHeight="1">
      <c r="A222" s="22" t="s">
        <v>231</v>
      </c>
      <c r="B222" s="12">
        <v>351177</v>
      </c>
      <c r="C222" s="88" t="s">
        <v>244</v>
      </c>
      <c r="D222" s="22" t="s">
        <v>478</v>
      </c>
      <c r="E222" s="23" t="s">
        <v>495</v>
      </c>
      <c r="F222" s="3">
        <v>120300</v>
      </c>
      <c r="G222" s="3">
        <v>890686</v>
      </c>
      <c r="H222" s="3">
        <f t="shared" si="7"/>
        <v>1010986</v>
      </c>
      <c r="I222" s="1">
        <v>11064</v>
      </c>
      <c r="J222" s="1">
        <f t="shared" si="8"/>
        <v>1022050</v>
      </c>
      <c r="K222" s="12" t="e">
        <f>VLOOKUP(B222,#REF!,9,FALSE)</f>
        <v>#REF!</v>
      </c>
      <c r="L222" s="12" t="e">
        <f>VLOOKUP(B222,#REF!,6,FALSE)</f>
        <v>#REF!</v>
      </c>
    </row>
    <row r="223" spans="1:12" ht="14.45" customHeight="1">
      <c r="A223" s="22" t="s">
        <v>231</v>
      </c>
      <c r="B223" s="12">
        <v>351188</v>
      </c>
      <c r="C223" s="88" t="s">
        <v>245</v>
      </c>
      <c r="D223" s="22" t="s">
        <v>478</v>
      </c>
      <c r="E223" s="23" t="s">
        <v>495</v>
      </c>
      <c r="F223" s="3">
        <v>75610</v>
      </c>
      <c r="G223" s="3">
        <v>197927</v>
      </c>
      <c r="H223" s="3">
        <f t="shared" si="7"/>
        <v>273537</v>
      </c>
      <c r="I223" s="1">
        <v>100638</v>
      </c>
      <c r="J223" s="1">
        <f t="shared" si="8"/>
        <v>374175</v>
      </c>
      <c r="K223" s="12" t="e">
        <f>VLOOKUP(B223,#REF!,9,FALSE)</f>
        <v>#REF!</v>
      </c>
      <c r="L223" s="12" t="e">
        <f>VLOOKUP(B223,#REF!,6,FALSE)</f>
        <v>#REF!</v>
      </c>
    </row>
    <row r="224" spans="1:12" ht="14.45" customHeight="1">
      <c r="A224" s="22" t="s">
        <v>231</v>
      </c>
      <c r="B224" s="12">
        <v>351195</v>
      </c>
      <c r="C224" s="88" t="s">
        <v>246</v>
      </c>
      <c r="D224" s="22" t="s">
        <v>478</v>
      </c>
      <c r="E224" s="23" t="s">
        <v>495</v>
      </c>
      <c r="F224" s="3">
        <v>312621</v>
      </c>
      <c r="G224" s="3">
        <v>546352</v>
      </c>
      <c r="H224" s="3">
        <f t="shared" si="7"/>
        <v>858973</v>
      </c>
      <c r="I224" s="1">
        <v>5976</v>
      </c>
      <c r="J224" s="1">
        <f t="shared" si="8"/>
        <v>864949</v>
      </c>
      <c r="K224" s="12" t="e">
        <f>VLOOKUP(B224,#REF!,9,FALSE)</f>
        <v>#REF!</v>
      </c>
      <c r="L224" s="12" t="e">
        <f>VLOOKUP(B224,#REF!,6,FALSE)</f>
        <v>#REF!</v>
      </c>
    </row>
    <row r="225" spans="1:12" ht="14.45" customHeight="1">
      <c r="A225" s="22" t="s">
        <v>231</v>
      </c>
      <c r="B225" s="12">
        <v>351205</v>
      </c>
      <c r="C225" s="88" t="s">
        <v>247</v>
      </c>
      <c r="D225" s="22" t="s">
        <v>478</v>
      </c>
      <c r="E225" s="23" t="s">
        <v>495</v>
      </c>
      <c r="F225" s="3">
        <v>281920</v>
      </c>
      <c r="G225" s="3">
        <v>1423454</v>
      </c>
      <c r="H225" s="3">
        <f t="shared" si="7"/>
        <v>1705374</v>
      </c>
      <c r="I225" s="1">
        <v>187482</v>
      </c>
      <c r="J225" s="1">
        <f t="shared" si="8"/>
        <v>1892856</v>
      </c>
      <c r="K225" s="12" t="e">
        <f>VLOOKUP(B225,#REF!,9,FALSE)</f>
        <v>#REF!</v>
      </c>
      <c r="L225" s="12" t="e">
        <f>VLOOKUP(B225,#REF!,6,FALSE)</f>
        <v>#REF!</v>
      </c>
    </row>
    <row r="226" spans="1:12" ht="14.45" customHeight="1">
      <c r="A226" s="22" t="s">
        <v>231</v>
      </c>
      <c r="B226" s="12">
        <v>351206</v>
      </c>
      <c r="C226" s="88" t="s">
        <v>248</v>
      </c>
      <c r="D226" s="22" t="s">
        <v>478</v>
      </c>
      <c r="E226" s="23" t="s">
        <v>495</v>
      </c>
      <c r="F226" s="3">
        <v>210278</v>
      </c>
      <c r="G226" s="3">
        <v>162263</v>
      </c>
      <c r="H226" s="3">
        <f t="shared" si="7"/>
        <v>372541</v>
      </c>
      <c r="I226" s="1">
        <v>136542</v>
      </c>
      <c r="J226" s="1">
        <f t="shared" si="8"/>
        <v>509083</v>
      </c>
      <c r="K226" s="12" t="e">
        <f>VLOOKUP(B226,#REF!,9,FALSE)</f>
        <v>#REF!</v>
      </c>
      <c r="L226" s="12" t="e">
        <f>VLOOKUP(B226,#REF!,6,FALSE)</f>
        <v>#REF!</v>
      </c>
    </row>
    <row r="227" spans="1:12" ht="14.45" customHeight="1">
      <c r="A227" s="22" t="s">
        <v>231</v>
      </c>
      <c r="B227" s="12">
        <v>351209</v>
      </c>
      <c r="C227" s="88" t="s">
        <v>500</v>
      </c>
      <c r="D227" s="22" t="s">
        <v>478</v>
      </c>
      <c r="E227" s="23" t="s">
        <v>495</v>
      </c>
      <c r="F227" s="3">
        <v>112500</v>
      </c>
      <c r="G227" s="3">
        <v>1430174</v>
      </c>
      <c r="H227" s="3">
        <f t="shared" si="7"/>
        <v>1542674</v>
      </c>
      <c r="I227" s="1">
        <v>-5868</v>
      </c>
      <c r="J227" s="1">
        <f t="shared" si="8"/>
        <v>1536806</v>
      </c>
      <c r="K227" s="12" t="e">
        <f>VLOOKUP(B227,#REF!,9,FALSE)</f>
        <v>#REF!</v>
      </c>
      <c r="L227" s="12" t="e">
        <f>VLOOKUP(B227,#REF!,6,FALSE)</f>
        <v>#REF!</v>
      </c>
    </row>
    <row r="228" spans="1:12" ht="14.45" customHeight="1">
      <c r="A228" s="22" t="s">
        <v>231</v>
      </c>
      <c r="B228" s="12">
        <v>351214</v>
      </c>
      <c r="C228" s="88" t="s">
        <v>249</v>
      </c>
      <c r="D228" s="22" t="s">
        <v>478</v>
      </c>
      <c r="E228" s="23" t="s">
        <v>495</v>
      </c>
      <c r="F228" s="3">
        <v>340380</v>
      </c>
      <c r="G228" s="3">
        <v>784572</v>
      </c>
      <c r="H228" s="3">
        <f t="shared" si="7"/>
        <v>1124952</v>
      </c>
      <c r="I228" s="1">
        <v>235830</v>
      </c>
      <c r="J228" s="1">
        <f t="shared" si="8"/>
        <v>1360782</v>
      </c>
      <c r="K228" s="12" t="e">
        <f>VLOOKUP(B228,#REF!,9,FALSE)</f>
        <v>#REF!</v>
      </c>
      <c r="L228" s="12" t="e">
        <f>VLOOKUP(B228,#REF!,6,FALSE)</f>
        <v>#REF!</v>
      </c>
    </row>
    <row r="229" spans="1:12" ht="14.45" customHeight="1">
      <c r="A229" s="22" t="s">
        <v>231</v>
      </c>
      <c r="B229" s="12">
        <v>351217</v>
      </c>
      <c r="C229" s="88" t="s">
        <v>250</v>
      </c>
      <c r="D229" s="22" t="s">
        <v>478</v>
      </c>
      <c r="E229" s="23" t="s">
        <v>495</v>
      </c>
      <c r="F229" s="3">
        <v>277688</v>
      </c>
      <c r="G229" s="3">
        <v>443630</v>
      </c>
      <c r="H229" s="3">
        <f t="shared" si="7"/>
        <v>721318</v>
      </c>
      <c r="I229" s="1">
        <v>76590</v>
      </c>
      <c r="J229" s="1">
        <f t="shared" si="8"/>
        <v>797908</v>
      </c>
      <c r="K229" s="12" t="e">
        <f>VLOOKUP(B229,#REF!,9,FALSE)</f>
        <v>#REF!</v>
      </c>
      <c r="L229" s="12" t="e">
        <f>VLOOKUP(B229,#REF!,6,FALSE)</f>
        <v>#REF!</v>
      </c>
    </row>
    <row r="230" spans="1:12" ht="14.45" customHeight="1">
      <c r="A230" s="22" t="s">
        <v>231</v>
      </c>
      <c r="B230" s="12">
        <v>351220</v>
      </c>
      <c r="C230" s="88" t="s">
        <v>251</v>
      </c>
      <c r="D230" s="22" t="s">
        <v>478</v>
      </c>
      <c r="E230" s="23" t="s">
        <v>495</v>
      </c>
      <c r="F230" s="3">
        <v>346556</v>
      </c>
      <c r="G230" s="3">
        <v>291644</v>
      </c>
      <c r="H230" s="3">
        <f t="shared" si="7"/>
        <v>638200</v>
      </c>
      <c r="I230" s="1">
        <v>-17244</v>
      </c>
      <c r="J230" s="1">
        <f t="shared" si="8"/>
        <v>620956</v>
      </c>
      <c r="K230" s="12" t="e">
        <f>VLOOKUP(B230,#REF!,9,FALSE)</f>
        <v>#REF!</v>
      </c>
      <c r="L230" s="12" t="e">
        <f>VLOOKUP(B230,#REF!,6,FALSE)</f>
        <v>#REF!</v>
      </c>
    </row>
    <row r="231" spans="1:12" ht="14.45" customHeight="1">
      <c r="A231" s="22" t="s">
        <v>231</v>
      </c>
      <c r="B231" s="12">
        <v>351225</v>
      </c>
      <c r="C231" s="88" t="s">
        <v>252</v>
      </c>
      <c r="D231" s="22" t="s">
        <v>478</v>
      </c>
      <c r="E231" s="23" t="s">
        <v>495</v>
      </c>
      <c r="F231" s="3">
        <v>283797</v>
      </c>
      <c r="G231" s="3">
        <v>414280</v>
      </c>
      <c r="H231" s="3">
        <f t="shared" si="7"/>
        <v>698077</v>
      </c>
      <c r="I231" s="1">
        <v>-28404</v>
      </c>
      <c r="J231" s="1">
        <f t="shared" si="8"/>
        <v>669673</v>
      </c>
      <c r="K231" s="12" t="e">
        <f>VLOOKUP(B231,#REF!,9,FALSE)</f>
        <v>#REF!</v>
      </c>
      <c r="L231" s="12" t="e">
        <f>VLOOKUP(B231,#REF!,6,FALSE)</f>
        <v>#REF!</v>
      </c>
    </row>
    <row r="232" spans="1:12" ht="14.45" customHeight="1">
      <c r="A232" s="22" t="s">
        <v>231</v>
      </c>
      <c r="B232" s="12">
        <v>351245</v>
      </c>
      <c r="C232" s="88" t="s">
        <v>253</v>
      </c>
      <c r="D232" s="22" t="s">
        <v>478</v>
      </c>
      <c r="E232" s="23" t="s">
        <v>495</v>
      </c>
      <c r="F232" s="3">
        <v>103727</v>
      </c>
      <c r="G232" s="3">
        <v>388458</v>
      </c>
      <c r="H232" s="3">
        <f t="shared" si="7"/>
        <v>492185</v>
      </c>
      <c r="I232" s="1">
        <v>47250</v>
      </c>
      <c r="J232" s="1">
        <f t="shared" si="8"/>
        <v>539435</v>
      </c>
      <c r="K232" s="12" t="e">
        <f>VLOOKUP(B232,#REF!,9,FALSE)</f>
        <v>#REF!</v>
      </c>
      <c r="L232" s="12" t="e">
        <f>VLOOKUP(B232,#REF!,6,FALSE)</f>
        <v>#REF!</v>
      </c>
    </row>
    <row r="233" spans="1:12" ht="14.45" customHeight="1">
      <c r="A233" s="22" t="s">
        <v>231</v>
      </c>
      <c r="B233" s="12">
        <v>351251</v>
      </c>
      <c r="C233" s="88" t="s">
        <v>255</v>
      </c>
      <c r="D233" s="22" t="s">
        <v>478</v>
      </c>
      <c r="E233" s="23" t="s">
        <v>495</v>
      </c>
      <c r="F233" s="3">
        <v>344736</v>
      </c>
      <c r="G233" s="3">
        <v>864339</v>
      </c>
      <c r="H233" s="3">
        <f t="shared" si="7"/>
        <v>1209075</v>
      </c>
      <c r="I233" s="1">
        <v>-14964</v>
      </c>
      <c r="J233" s="1">
        <f t="shared" si="8"/>
        <v>1194111</v>
      </c>
      <c r="K233" s="12" t="e">
        <f>VLOOKUP(B233,#REF!,9,FALSE)</f>
        <v>#REF!</v>
      </c>
      <c r="L233" s="12" t="e">
        <f>VLOOKUP(B233,#REF!,6,FALSE)</f>
        <v>#REF!</v>
      </c>
    </row>
    <row r="234" spans="1:12" ht="14.45" customHeight="1">
      <c r="A234" s="22" t="s">
        <v>231</v>
      </c>
      <c r="B234" s="12">
        <v>351263</v>
      </c>
      <c r="C234" s="88" t="s">
        <v>256</v>
      </c>
      <c r="D234" s="22" t="s">
        <v>478</v>
      </c>
      <c r="E234" s="23" t="s">
        <v>495</v>
      </c>
      <c r="F234" s="3">
        <v>294089</v>
      </c>
      <c r="G234" s="3">
        <v>622226</v>
      </c>
      <c r="H234" s="3">
        <f t="shared" si="7"/>
        <v>916315</v>
      </c>
      <c r="I234" s="1">
        <v>13848</v>
      </c>
      <c r="J234" s="1">
        <f t="shared" si="8"/>
        <v>930163</v>
      </c>
      <c r="K234" s="12" t="e">
        <f>VLOOKUP(B234,#REF!,9,FALSE)</f>
        <v>#REF!</v>
      </c>
      <c r="L234" s="12" t="e">
        <f>VLOOKUP(B234,#REF!,6,FALSE)</f>
        <v>#REF!</v>
      </c>
    </row>
    <row r="235" spans="1:12" ht="14.45" customHeight="1">
      <c r="A235" s="22" t="s">
        <v>231</v>
      </c>
      <c r="B235" s="12">
        <v>351269</v>
      </c>
      <c r="C235" s="88" t="s">
        <v>257</v>
      </c>
      <c r="D235" s="22" t="s">
        <v>478</v>
      </c>
      <c r="E235" s="23" t="s">
        <v>495</v>
      </c>
      <c r="F235" s="3">
        <v>98646</v>
      </c>
      <c r="G235" s="3">
        <v>461152</v>
      </c>
      <c r="H235" s="3">
        <f t="shared" si="7"/>
        <v>559798</v>
      </c>
      <c r="I235" s="1">
        <v>104478</v>
      </c>
      <c r="J235" s="1">
        <f t="shared" si="8"/>
        <v>664276</v>
      </c>
      <c r="K235" s="12" t="e">
        <f>VLOOKUP(B235,#REF!,9,FALSE)</f>
        <v>#REF!</v>
      </c>
      <c r="L235" s="12" t="e">
        <f>VLOOKUP(B235,#REF!,6,FALSE)</f>
        <v>#REF!</v>
      </c>
    </row>
    <row r="236" spans="1:12" ht="14.45" customHeight="1">
      <c r="A236" s="22" t="s">
        <v>231</v>
      </c>
      <c r="B236" s="12">
        <v>351271</v>
      </c>
      <c r="C236" s="88" t="s">
        <v>258</v>
      </c>
      <c r="D236" s="22" t="s">
        <v>478</v>
      </c>
      <c r="E236" s="23" t="s">
        <v>495</v>
      </c>
      <c r="F236" s="3">
        <v>272485</v>
      </c>
      <c r="G236" s="3">
        <v>651082</v>
      </c>
      <c r="H236" s="3">
        <f t="shared" si="7"/>
        <v>923567</v>
      </c>
      <c r="I236" s="1">
        <v>154818</v>
      </c>
      <c r="J236" s="1">
        <f t="shared" si="8"/>
        <v>1078385</v>
      </c>
      <c r="K236" s="12" t="e">
        <f>VLOOKUP(B236,#REF!,9,FALSE)</f>
        <v>#REF!</v>
      </c>
      <c r="L236" s="12" t="e">
        <f>VLOOKUP(B236,#REF!,6,FALSE)</f>
        <v>#REF!</v>
      </c>
    </row>
    <row r="237" spans="1:12" ht="14.45" customHeight="1">
      <c r="A237" s="22" t="s">
        <v>231</v>
      </c>
      <c r="B237" s="12">
        <v>351275</v>
      </c>
      <c r="C237" s="88" t="s">
        <v>259</v>
      </c>
      <c r="D237" s="22" t="s">
        <v>478</v>
      </c>
      <c r="E237" s="23" t="s">
        <v>495</v>
      </c>
      <c r="F237" s="3">
        <v>47374</v>
      </c>
      <c r="G237" s="3">
        <v>182112</v>
      </c>
      <c r="H237" s="3">
        <f t="shared" si="7"/>
        <v>229486</v>
      </c>
      <c r="I237" s="1">
        <v>8490</v>
      </c>
      <c r="J237" s="1">
        <f t="shared" si="8"/>
        <v>237976</v>
      </c>
      <c r="K237" s="12" t="e">
        <f>VLOOKUP(B237,#REF!,9,FALSE)</f>
        <v>#REF!</v>
      </c>
      <c r="L237" s="12" t="e">
        <f>VLOOKUP(B237,#REF!,6,FALSE)</f>
        <v>#REF!</v>
      </c>
    </row>
    <row r="238" spans="1:12" ht="14.45" customHeight="1">
      <c r="A238" s="22" t="s">
        <v>231</v>
      </c>
      <c r="B238" s="12">
        <v>351276</v>
      </c>
      <c r="C238" s="88" t="s">
        <v>260</v>
      </c>
      <c r="D238" s="22" t="s">
        <v>478</v>
      </c>
      <c r="E238" s="23" t="s">
        <v>495</v>
      </c>
      <c r="F238" s="3">
        <v>396962</v>
      </c>
      <c r="G238" s="3">
        <v>699472</v>
      </c>
      <c r="H238" s="3">
        <f t="shared" si="7"/>
        <v>1096434</v>
      </c>
      <c r="I238" s="1">
        <v>138222</v>
      </c>
      <c r="J238" s="1">
        <f t="shared" si="8"/>
        <v>1234656</v>
      </c>
      <c r="K238" s="12" t="e">
        <f>VLOOKUP(B238,#REF!,9,FALSE)</f>
        <v>#REF!</v>
      </c>
      <c r="L238" s="12" t="e">
        <f>VLOOKUP(B238,#REF!,6,FALSE)</f>
        <v>#REF!</v>
      </c>
    </row>
    <row r="239" spans="1:12" ht="14.45" customHeight="1">
      <c r="A239" s="22" t="s">
        <v>231</v>
      </c>
      <c r="B239" s="12">
        <v>351280</v>
      </c>
      <c r="C239" s="88" t="s">
        <v>261</v>
      </c>
      <c r="D239" s="22" t="s">
        <v>478</v>
      </c>
      <c r="E239" s="23" t="s">
        <v>495</v>
      </c>
      <c r="F239" s="3">
        <v>139885</v>
      </c>
      <c r="G239" s="3">
        <v>194538</v>
      </c>
      <c r="H239" s="3">
        <f t="shared" si="7"/>
        <v>334423</v>
      </c>
      <c r="I239" s="1">
        <v>52008</v>
      </c>
      <c r="J239" s="1">
        <f t="shared" si="8"/>
        <v>386431</v>
      </c>
      <c r="K239" s="12" t="e">
        <f>VLOOKUP(B239,#REF!,9,FALSE)</f>
        <v>#REF!</v>
      </c>
      <c r="L239" s="12" t="e">
        <f>VLOOKUP(B239,#REF!,6,FALSE)</f>
        <v>#REF!</v>
      </c>
    </row>
    <row r="240" spans="1:12" ht="14.45" customHeight="1">
      <c r="A240" s="22" t="s">
        <v>231</v>
      </c>
      <c r="B240" s="12">
        <v>351283</v>
      </c>
      <c r="C240" s="88" t="s">
        <v>262</v>
      </c>
      <c r="D240" s="22" t="s">
        <v>478</v>
      </c>
      <c r="E240" s="23" t="s">
        <v>495</v>
      </c>
      <c r="F240" s="3">
        <v>115658</v>
      </c>
      <c r="G240" s="3">
        <v>198228</v>
      </c>
      <c r="H240" s="3">
        <f t="shared" si="7"/>
        <v>313886</v>
      </c>
      <c r="I240" s="1">
        <v>1908</v>
      </c>
      <c r="J240" s="1">
        <f t="shared" ref="J240:J262" si="9">H240+I240</f>
        <v>315794</v>
      </c>
      <c r="K240" s="12" t="e">
        <f>VLOOKUP(B240,#REF!,9,FALSE)</f>
        <v>#REF!</v>
      </c>
      <c r="L240" s="12" t="e">
        <f>VLOOKUP(B240,#REF!,6,FALSE)</f>
        <v>#REF!</v>
      </c>
    </row>
    <row r="241" spans="1:12" ht="14.45" customHeight="1">
      <c r="A241" s="22" t="s">
        <v>231</v>
      </c>
      <c r="B241" s="12">
        <v>351293</v>
      </c>
      <c r="C241" s="88" t="s">
        <v>210</v>
      </c>
      <c r="D241" s="22" t="s">
        <v>478</v>
      </c>
      <c r="E241" s="23" t="s">
        <v>495</v>
      </c>
      <c r="F241" s="3">
        <v>380408</v>
      </c>
      <c r="G241" s="3">
        <v>541139</v>
      </c>
      <c r="H241" s="3">
        <f t="shared" si="7"/>
        <v>921547</v>
      </c>
      <c r="I241" s="1">
        <v>26640</v>
      </c>
      <c r="J241" s="1">
        <f t="shared" si="9"/>
        <v>948187</v>
      </c>
      <c r="K241" s="12" t="e">
        <f>VLOOKUP(B241,#REF!,9,FALSE)</f>
        <v>#REF!</v>
      </c>
      <c r="L241" s="12" t="e">
        <f>VLOOKUP(B241,#REF!,6,FALSE)</f>
        <v>#REF!</v>
      </c>
    </row>
    <row r="242" spans="1:12" ht="14.45" customHeight="1">
      <c r="A242" s="22" t="s">
        <v>231</v>
      </c>
      <c r="B242" s="12">
        <v>351298</v>
      </c>
      <c r="C242" s="88" t="s">
        <v>263</v>
      </c>
      <c r="D242" s="22" t="s">
        <v>478</v>
      </c>
      <c r="E242" s="23" t="s">
        <v>495</v>
      </c>
      <c r="F242" s="3">
        <v>1130721</v>
      </c>
      <c r="G242" s="3">
        <v>5108521</v>
      </c>
      <c r="H242" s="3">
        <f t="shared" si="7"/>
        <v>6239242</v>
      </c>
      <c r="I242" s="1">
        <v>-126402</v>
      </c>
      <c r="J242" s="1">
        <f t="shared" si="9"/>
        <v>6112840</v>
      </c>
      <c r="K242" s="12" t="e">
        <f>VLOOKUP(B242,#REF!,9,FALSE)</f>
        <v>#REF!</v>
      </c>
      <c r="L242" s="12" t="e">
        <f>VLOOKUP(B242,#REF!,6,FALSE)</f>
        <v>#REF!</v>
      </c>
    </row>
    <row r="243" spans="1:12" ht="14.45" customHeight="1">
      <c r="A243" s="22" t="s">
        <v>231</v>
      </c>
      <c r="B243" s="12">
        <v>351301</v>
      </c>
      <c r="C243" s="88" t="s">
        <v>500</v>
      </c>
      <c r="D243" s="22" t="s">
        <v>478</v>
      </c>
      <c r="E243" s="23" t="s">
        <v>495</v>
      </c>
      <c r="F243" s="3">
        <v>78127</v>
      </c>
      <c r="G243" s="3">
        <v>777473</v>
      </c>
      <c r="H243" s="3">
        <f t="shared" si="7"/>
        <v>855600</v>
      </c>
      <c r="I243" s="1">
        <v>18336</v>
      </c>
      <c r="J243" s="1">
        <f t="shared" si="9"/>
        <v>873936</v>
      </c>
      <c r="K243" s="12" t="e">
        <f>VLOOKUP(B243,#REF!,9,FALSE)</f>
        <v>#REF!</v>
      </c>
      <c r="L243" s="12" t="e">
        <f>VLOOKUP(B243,#REF!,6,FALSE)</f>
        <v>#REF!</v>
      </c>
    </row>
    <row r="244" spans="1:12" ht="14.45" customHeight="1">
      <c r="A244" s="22" t="s">
        <v>231</v>
      </c>
      <c r="B244" s="12">
        <v>351302</v>
      </c>
      <c r="C244" s="88" t="s">
        <v>264</v>
      </c>
      <c r="D244" s="22" t="s">
        <v>478</v>
      </c>
      <c r="E244" s="23" t="s">
        <v>495</v>
      </c>
      <c r="F244" s="3">
        <v>205562</v>
      </c>
      <c r="G244" s="3">
        <v>528124</v>
      </c>
      <c r="H244" s="3">
        <f t="shared" si="7"/>
        <v>733686</v>
      </c>
      <c r="I244" s="1">
        <v>23178</v>
      </c>
      <c r="J244" s="1">
        <f t="shared" si="9"/>
        <v>756864</v>
      </c>
      <c r="K244" s="12" t="e">
        <f>VLOOKUP(B244,#REF!,9,FALSE)</f>
        <v>#REF!</v>
      </c>
      <c r="L244" s="12" t="e">
        <f>VLOOKUP(B244,#REF!,6,FALSE)</f>
        <v>#REF!</v>
      </c>
    </row>
    <row r="245" spans="1:12" ht="14.45" customHeight="1">
      <c r="A245" s="22" t="s">
        <v>231</v>
      </c>
      <c r="B245" s="12">
        <v>351304</v>
      </c>
      <c r="C245" s="88" t="s">
        <v>265</v>
      </c>
      <c r="D245" s="22" t="s">
        <v>478</v>
      </c>
      <c r="E245" s="23" t="s">
        <v>495</v>
      </c>
      <c r="F245" s="3">
        <v>37403</v>
      </c>
      <c r="G245" s="3">
        <v>28032</v>
      </c>
      <c r="H245" s="3">
        <f t="shared" si="7"/>
        <v>65435</v>
      </c>
      <c r="I245" s="1">
        <v>1422</v>
      </c>
      <c r="J245" s="1">
        <f t="shared" si="9"/>
        <v>66857</v>
      </c>
      <c r="K245" s="12" t="e">
        <f>VLOOKUP(B245,#REF!,9,FALSE)</f>
        <v>#REF!</v>
      </c>
      <c r="L245" s="12" t="e">
        <f>VLOOKUP(B245,#REF!,6,FALSE)</f>
        <v>#REF!</v>
      </c>
    </row>
    <row r="246" spans="1:12" ht="14.45" customHeight="1">
      <c r="A246" s="22" t="s">
        <v>231</v>
      </c>
      <c r="B246" s="12">
        <v>351305</v>
      </c>
      <c r="C246" s="88" t="s">
        <v>266</v>
      </c>
      <c r="D246" s="22" t="s">
        <v>478</v>
      </c>
      <c r="E246" s="23" t="s">
        <v>495</v>
      </c>
      <c r="F246" s="3">
        <v>175014</v>
      </c>
      <c r="G246" s="3">
        <v>349153</v>
      </c>
      <c r="H246" s="3">
        <f t="shared" si="7"/>
        <v>524167</v>
      </c>
      <c r="I246" s="1">
        <v>342</v>
      </c>
      <c r="J246" s="1">
        <f t="shared" si="9"/>
        <v>524509</v>
      </c>
      <c r="K246" s="12" t="e">
        <f>VLOOKUP(B246,#REF!,9,FALSE)</f>
        <v>#REF!</v>
      </c>
      <c r="L246" s="12" t="e">
        <f>VLOOKUP(B246,#REF!,6,FALSE)</f>
        <v>#REF!</v>
      </c>
    </row>
    <row r="247" spans="1:12" ht="14.45" customHeight="1">
      <c r="A247" s="22" t="s">
        <v>231</v>
      </c>
      <c r="B247" s="12">
        <v>351316</v>
      </c>
      <c r="C247" s="88" t="s">
        <v>267</v>
      </c>
      <c r="D247" s="22" t="s">
        <v>478</v>
      </c>
      <c r="E247" s="23" t="s">
        <v>495</v>
      </c>
      <c r="F247" s="3">
        <v>129519</v>
      </c>
      <c r="G247" s="3">
        <v>427542</v>
      </c>
      <c r="H247" s="3">
        <f t="shared" si="7"/>
        <v>557061</v>
      </c>
      <c r="I247" s="1">
        <v>33798</v>
      </c>
      <c r="J247" s="1">
        <f t="shared" si="9"/>
        <v>590859</v>
      </c>
      <c r="K247" s="12" t="e">
        <f>VLOOKUP(B247,#REF!,9,FALSE)</f>
        <v>#REF!</v>
      </c>
      <c r="L247" s="12" t="e">
        <f>VLOOKUP(B247,#REF!,6,FALSE)</f>
        <v>#REF!</v>
      </c>
    </row>
    <row r="248" spans="1:12" ht="14.45" customHeight="1">
      <c r="A248" s="22" t="s">
        <v>231</v>
      </c>
      <c r="B248" s="12">
        <v>351320</v>
      </c>
      <c r="C248" s="88" t="s">
        <v>268</v>
      </c>
      <c r="D248" s="22" t="s">
        <v>478</v>
      </c>
      <c r="E248" s="23" t="s">
        <v>495</v>
      </c>
      <c r="F248" s="3">
        <v>161243</v>
      </c>
      <c r="G248" s="3">
        <v>232294</v>
      </c>
      <c r="H248" s="3">
        <f t="shared" si="7"/>
        <v>393537</v>
      </c>
      <c r="I248" s="1">
        <v>3186</v>
      </c>
      <c r="J248" s="1">
        <f t="shared" si="9"/>
        <v>396723</v>
      </c>
      <c r="K248" s="12" t="e">
        <f>VLOOKUP(B248,#REF!,9,FALSE)</f>
        <v>#REF!</v>
      </c>
      <c r="L248" s="12" t="e">
        <f>VLOOKUP(B248,#REF!,6,FALSE)</f>
        <v>#REF!</v>
      </c>
    </row>
    <row r="249" spans="1:12" ht="14.45" customHeight="1">
      <c r="A249" s="22" t="s">
        <v>231</v>
      </c>
      <c r="B249" s="12">
        <v>351322</v>
      </c>
      <c r="C249" s="88" t="s">
        <v>269</v>
      </c>
      <c r="D249" s="22" t="s">
        <v>478</v>
      </c>
      <c r="E249" s="23" t="s">
        <v>495</v>
      </c>
      <c r="F249" s="3">
        <v>71082</v>
      </c>
      <c r="G249" s="3">
        <v>285761</v>
      </c>
      <c r="H249" s="3">
        <f t="shared" si="7"/>
        <v>356843</v>
      </c>
      <c r="I249" s="1">
        <v>30828</v>
      </c>
      <c r="J249" s="1">
        <f t="shared" si="9"/>
        <v>387671</v>
      </c>
      <c r="K249" s="12" t="e">
        <f>VLOOKUP(B249,#REF!,9,FALSE)</f>
        <v>#REF!</v>
      </c>
      <c r="L249" s="12" t="e">
        <f>VLOOKUP(B249,#REF!,6,FALSE)</f>
        <v>#REF!</v>
      </c>
    </row>
    <row r="250" spans="1:12" ht="14.45" customHeight="1">
      <c r="A250" s="22" t="s">
        <v>231</v>
      </c>
      <c r="B250" s="12">
        <v>351324</v>
      </c>
      <c r="C250" s="88" t="s">
        <v>270</v>
      </c>
      <c r="D250" s="22" t="s">
        <v>478</v>
      </c>
      <c r="E250" s="23" t="s">
        <v>495</v>
      </c>
      <c r="F250" s="3">
        <v>0</v>
      </c>
      <c r="G250" s="3">
        <v>0</v>
      </c>
      <c r="H250" s="3">
        <f t="shared" si="7"/>
        <v>0</v>
      </c>
      <c r="I250" s="1">
        <v>-261378</v>
      </c>
      <c r="J250" s="1">
        <f t="shared" si="9"/>
        <v>-261378</v>
      </c>
      <c r="K250" s="12">
        <v>0</v>
      </c>
      <c r="L250" s="12" t="e">
        <f>VLOOKUP(B250,#REF!,6,FALSE)</f>
        <v>#REF!</v>
      </c>
    </row>
    <row r="251" spans="1:12" ht="14.45" customHeight="1">
      <c r="A251" s="22" t="s">
        <v>231</v>
      </c>
      <c r="B251" s="12">
        <v>351329</v>
      </c>
      <c r="C251" s="88" t="s">
        <v>271</v>
      </c>
      <c r="D251" s="22" t="s">
        <v>478</v>
      </c>
      <c r="E251" s="23" t="s">
        <v>495</v>
      </c>
      <c r="F251" s="3">
        <v>246714</v>
      </c>
      <c r="G251" s="3">
        <v>248817</v>
      </c>
      <c r="H251" s="3">
        <f t="shared" si="7"/>
        <v>495531</v>
      </c>
      <c r="I251" s="1">
        <v>57594</v>
      </c>
      <c r="J251" s="1">
        <f t="shared" si="9"/>
        <v>553125</v>
      </c>
      <c r="K251" s="12" t="e">
        <f>VLOOKUP(B251,#REF!,9,FALSE)</f>
        <v>#REF!</v>
      </c>
      <c r="L251" s="12" t="e">
        <f>VLOOKUP(B251,#REF!,6,FALSE)</f>
        <v>#REF!</v>
      </c>
    </row>
    <row r="252" spans="1:12" ht="14.45" customHeight="1">
      <c r="A252" s="22" t="s">
        <v>231</v>
      </c>
      <c r="B252" s="12">
        <v>351332</v>
      </c>
      <c r="C252" s="88" t="s">
        <v>272</v>
      </c>
      <c r="D252" s="22" t="s">
        <v>478</v>
      </c>
      <c r="E252" s="23" t="s">
        <v>495</v>
      </c>
      <c r="F252" s="3">
        <v>430908</v>
      </c>
      <c r="G252" s="3">
        <v>633269</v>
      </c>
      <c r="H252" s="3">
        <f t="shared" si="7"/>
        <v>1064177</v>
      </c>
      <c r="I252" s="1">
        <v>-24528</v>
      </c>
      <c r="J252" s="1">
        <f t="shared" si="9"/>
        <v>1039649</v>
      </c>
      <c r="K252" s="12" t="e">
        <f>VLOOKUP(B252,#REF!,9,FALSE)</f>
        <v>#REF!</v>
      </c>
      <c r="L252" s="12" t="e">
        <f>VLOOKUP(B252,#REF!,6,FALSE)</f>
        <v>#REF!</v>
      </c>
    </row>
    <row r="253" spans="1:12" ht="14.45" customHeight="1">
      <c r="A253" s="22" t="s">
        <v>231</v>
      </c>
      <c r="B253" s="12">
        <v>351336</v>
      </c>
      <c r="C253" s="88" t="s">
        <v>273</v>
      </c>
      <c r="D253" s="22" t="s">
        <v>478</v>
      </c>
      <c r="E253" s="23" t="s">
        <v>495</v>
      </c>
      <c r="F253" s="3">
        <v>193852</v>
      </c>
      <c r="G253" s="3">
        <v>664527</v>
      </c>
      <c r="H253" s="3">
        <f t="shared" si="7"/>
        <v>858379</v>
      </c>
      <c r="I253" s="1">
        <v>276528</v>
      </c>
      <c r="J253" s="1">
        <f t="shared" si="9"/>
        <v>1134907</v>
      </c>
      <c r="K253" s="12" t="e">
        <f>VLOOKUP(B253,#REF!,9,FALSE)</f>
        <v>#REF!</v>
      </c>
      <c r="L253" s="12" t="e">
        <f>VLOOKUP(B253,#REF!,6,FALSE)</f>
        <v>#REF!</v>
      </c>
    </row>
    <row r="254" spans="1:12" ht="14.45" customHeight="1">
      <c r="A254" s="22" t="s">
        <v>274</v>
      </c>
      <c r="B254" s="12">
        <v>361346</v>
      </c>
      <c r="C254" s="88" t="s">
        <v>275</v>
      </c>
      <c r="D254" s="22" t="s">
        <v>478</v>
      </c>
      <c r="E254" s="23" t="s">
        <v>495</v>
      </c>
      <c r="F254" s="3">
        <v>1549573</v>
      </c>
      <c r="G254" s="3">
        <v>3394030</v>
      </c>
      <c r="H254" s="3">
        <f t="shared" si="7"/>
        <v>4943603</v>
      </c>
      <c r="I254" s="1">
        <v>382686</v>
      </c>
      <c r="J254" s="1">
        <f t="shared" si="9"/>
        <v>5326289</v>
      </c>
      <c r="K254" s="12" t="e">
        <f>VLOOKUP(B254,#REF!,9,FALSE)</f>
        <v>#REF!</v>
      </c>
      <c r="L254" s="12" t="e">
        <f>VLOOKUP(B254,#REF!,6,FALSE)</f>
        <v>#REF!</v>
      </c>
    </row>
    <row r="255" spans="1:12" ht="14.45" customHeight="1">
      <c r="A255" s="22" t="s">
        <v>274</v>
      </c>
      <c r="B255" s="12">
        <v>361353</v>
      </c>
      <c r="C255" s="88" t="s">
        <v>276</v>
      </c>
      <c r="D255" s="22" t="s">
        <v>478</v>
      </c>
      <c r="E255" s="23" t="s">
        <v>495</v>
      </c>
      <c r="F255" s="3">
        <v>257257</v>
      </c>
      <c r="G255" s="3">
        <v>473739</v>
      </c>
      <c r="H255" s="3">
        <f t="shared" si="7"/>
        <v>730996</v>
      </c>
      <c r="I255" s="1">
        <v>55962</v>
      </c>
      <c r="J255" s="1">
        <f t="shared" si="9"/>
        <v>786958</v>
      </c>
      <c r="K255" s="12" t="e">
        <f>VLOOKUP(B255,#REF!,9,FALSE)</f>
        <v>#REF!</v>
      </c>
      <c r="L255" s="12" t="e">
        <f>VLOOKUP(B255,#REF!,6,FALSE)</f>
        <v>#REF!</v>
      </c>
    </row>
    <row r="256" spans="1:12" ht="14.45" customHeight="1">
      <c r="A256" s="22" t="s">
        <v>274</v>
      </c>
      <c r="B256" s="12">
        <v>361373</v>
      </c>
      <c r="C256" s="88" t="s">
        <v>277</v>
      </c>
      <c r="D256" s="22" t="s">
        <v>478</v>
      </c>
      <c r="E256" s="23" t="s">
        <v>495</v>
      </c>
      <c r="F256" s="3">
        <v>1263465</v>
      </c>
      <c r="G256" s="3">
        <v>4080153</v>
      </c>
      <c r="H256" s="3">
        <f t="shared" si="7"/>
        <v>5343618</v>
      </c>
      <c r="I256" s="1">
        <v>504348</v>
      </c>
      <c r="J256" s="1">
        <f t="shared" si="9"/>
        <v>5847966</v>
      </c>
      <c r="K256" s="12" t="e">
        <f>VLOOKUP(B256,#REF!,9,FALSE)</f>
        <v>#REF!</v>
      </c>
      <c r="L256" s="12" t="e">
        <f>VLOOKUP(B256,#REF!,6,FALSE)</f>
        <v>#REF!</v>
      </c>
    </row>
    <row r="257" spans="1:12" ht="14.45" customHeight="1">
      <c r="A257" s="22" t="s">
        <v>274</v>
      </c>
      <c r="B257" s="12">
        <v>361387</v>
      </c>
      <c r="C257" s="88" t="s">
        <v>278</v>
      </c>
      <c r="D257" s="22" t="s">
        <v>478</v>
      </c>
      <c r="E257" s="23" t="s">
        <v>495</v>
      </c>
      <c r="F257" s="3">
        <v>348309</v>
      </c>
      <c r="G257" s="3">
        <v>368199</v>
      </c>
      <c r="H257" s="3">
        <f t="shared" si="7"/>
        <v>716508</v>
      </c>
      <c r="I257" s="1">
        <v>57006</v>
      </c>
      <c r="J257" s="1">
        <f t="shared" si="9"/>
        <v>773514</v>
      </c>
      <c r="K257" s="12" t="e">
        <f>VLOOKUP(B257,#REF!,9,FALSE)</f>
        <v>#REF!</v>
      </c>
      <c r="L257" s="12" t="e">
        <f>VLOOKUP(B257,#REF!,6,FALSE)</f>
        <v>#REF!</v>
      </c>
    </row>
    <row r="258" spans="1:12" ht="14.45" customHeight="1">
      <c r="A258" s="22" t="s">
        <v>274</v>
      </c>
      <c r="B258" s="12">
        <v>361426</v>
      </c>
      <c r="C258" s="88" t="s">
        <v>279</v>
      </c>
      <c r="D258" s="22" t="s">
        <v>478</v>
      </c>
      <c r="E258" s="23" t="s">
        <v>495</v>
      </c>
      <c r="F258" s="3">
        <v>126025</v>
      </c>
      <c r="G258" s="3">
        <v>74187</v>
      </c>
      <c r="H258" s="3">
        <f t="shared" si="7"/>
        <v>200212</v>
      </c>
      <c r="I258" s="1">
        <v>-7872</v>
      </c>
      <c r="J258" s="1">
        <f t="shared" si="9"/>
        <v>192340</v>
      </c>
      <c r="K258" s="12" t="e">
        <f>VLOOKUP(B258,#REF!,9,FALSE)</f>
        <v>#REF!</v>
      </c>
      <c r="L258" s="12" t="e">
        <f>VLOOKUP(B258,#REF!,6,FALSE)</f>
        <v>#REF!</v>
      </c>
    </row>
    <row r="259" spans="1:12" ht="14.45" customHeight="1">
      <c r="A259" s="22" t="s">
        <v>274</v>
      </c>
      <c r="B259" s="12">
        <v>361479</v>
      </c>
      <c r="C259" s="88" t="s">
        <v>280</v>
      </c>
      <c r="D259" s="22" t="s">
        <v>478</v>
      </c>
      <c r="E259" s="23" t="s">
        <v>495</v>
      </c>
      <c r="F259" s="3">
        <v>1479607</v>
      </c>
      <c r="G259" s="3">
        <v>0</v>
      </c>
      <c r="H259" s="3">
        <f t="shared" ref="H259:H322" si="10">F259+G259</f>
        <v>1479607</v>
      </c>
      <c r="I259" s="1">
        <v>-70320</v>
      </c>
      <c r="J259" s="1">
        <f t="shared" si="9"/>
        <v>1409287</v>
      </c>
      <c r="K259" s="12" t="e">
        <f>VLOOKUP(B259,#REF!,9,FALSE)</f>
        <v>#REF!</v>
      </c>
      <c r="L259" s="12" t="e">
        <f>VLOOKUP(B259,#REF!,6,FALSE)</f>
        <v>#REF!</v>
      </c>
    </row>
    <row r="260" spans="1:12" ht="14.45" customHeight="1">
      <c r="A260" s="22" t="s">
        <v>274</v>
      </c>
      <c r="B260" s="12">
        <v>361499</v>
      </c>
      <c r="C260" s="88" t="s">
        <v>281</v>
      </c>
      <c r="D260" s="22" t="s">
        <v>478</v>
      </c>
      <c r="E260" s="23" t="s">
        <v>495</v>
      </c>
      <c r="F260" s="3">
        <v>242075</v>
      </c>
      <c r="G260" s="3">
        <v>572644</v>
      </c>
      <c r="H260" s="3">
        <f t="shared" si="10"/>
        <v>814719</v>
      </c>
      <c r="I260" s="1">
        <v>88950</v>
      </c>
      <c r="J260" s="1">
        <f t="shared" si="9"/>
        <v>903669</v>
      </c>
      <c r="K260" s="12" t="e">
        <f>VLOOKUP(B260,#REF!,9,FALSE)</f>
        <v>#REF!</v>
      </c>
      <c r="L260" s="12" t="e">
        <f>VLOOKUP(B260,#REF!,6,FALSE)</f>
        <v>#REF!</v>
      </c>
    </row>
    <row r="261" spans="1:12" ht="14.45" customHeight="1">
      <c r="A261" s="22" t="s">
        <v>282</v>
      </c>
      <c r="B261" s="12">
        <v>371525</v>
      </c>
      <c r="C261" s="88" t="s">
        <v>283</v>
      </c>
      <c r="D261" s="22" t="s">
        <v>478</v>
      </c>
      <c r="E261" s="23" t="s">
        <v>495</v>
      </c>
      <c r="F261" s="3">
        <v>659282</v>
      </c>
      <c r="G261" s="3">
        <v>320333</v>
      </c>
      <c r="H261" s="3">
        <f t="shared" si="10"/>
        <v>979615</v>
      </c>
      <c r="I261" s="1">
        <v>117996</v>
      </c>
      <c r="J261" s="1">
        <f t="shared" si="9"/>
        <v>1097611</v>
      </c>
      <c r="K261" s="12" t="e">
        <f>VLOOKUP(B261,#REF!,9,FALSE)</f>
        <v>#REF!</v>
      </c>
      <c r="L261" s="12" t="e">
        <f>VLOOKUP(B261,#REF!,6,FALSE)</f>
        <v>#REF!</v>
      </c>
    </row>
    <row r="262" spans="1:12" ht="14.45" customHeight="1">
      <c r="A262" s="22" t="s">
        <v>282</v>
      </c>
      <c r="B262" s="12">
        <v>371526</v>
      </c>
      <c r="C262" s="88" t="s">
        <v>284</v>
      </c>
      <c r="D262" s="22" t="s">
        <v>478</v>
      </c>
      <c r="E262" s="23" t="s">
        <v>495</v>
      </c>
      <c r="F262" s="3">
        <v>434914</v>
      </c>
      <c r="G262" s="3">
        <v>972162</v>
      </c>
      <c r="H262" s="3">
        <f t="shared" si="10"/>
        <v>1407076</v>
      </c>
      <c r="I262" s="1">
        <v>396258</v>
      </c>
      <c r="J262" s="1">
        <f t="shared" si="9"/>
        <v>1803334</v>
      </c>
      <c r="K262" s="12" t="e">
        <f>VLOOKUP(B262,#REF!,9,FALSE)</f>
        <v>#REF!</v>
      </c>
      <c r="L262" s="12" t="e">
        <f>VLOOKUP(B262,#REF!,6,FALSE)</f>
        <v>#REF!</v>
      </c>
    </row>
    <row r="263" spans="1:12" ht="14.45" customHeight="1">
      <c r="A263" s="22" t="s">
        <v>282</v>
      </c>
      <c r="B263" s="12">
        <v>371534</v>
      </c>
      <c r="C263" s="88" t="s">
        <v>285</v>
      </c>
      <c r="D263" s="22" t="s">
        <v>478</v>
      </c>
      <c r="E263" s="23" t="s">
        <v>495</v>
      </c>
      <c r="F263" s="3">
        <v>593865</v>
      </c>
      <c r="G263" s="3">
        <v>1125915</v>
      </c>
      <c r="H263" s="3">
        <f t="shared" si="10"/>
        <v>1719780</v>
      </c>
      <c r="I263" s="1">
        <v>50106</v>
      </c>
      <c r="J263" s="1">
        <f t="shared" ref="J263:J293" si="11">H263+I263</f>
        <v>1769886</v>
      </c>
      <c r="K263" s="12" t="e">
        <f>VLOOKUP(B263,#REF!,9,FALSE)</f>
        <v>#REF!</v>
      </c>
      <c r="L263" s="12" t="e">
        <f>VLOOKUP(B263,#REF!,6,FALSE)</f>
        <v>#REF!</v>
      </c>
    </row>
    <row r="264" spans="1:12" ht="14.45" customHeight="1">
      <c r="A264" s="22" t="s">
        <v>282</v>
      </c>
      <c r="B264" s="12">
        <v>371540</v>
      </c>
      <c r="C264" s="88" t="s">
        <v>286</v>
      </c>
      <c r="D264" s="22" t="s">
        <v>478</v>
      </c>
      <c r="E264" s="23" t="s">
        <v>495</v>
      </c>
      <c r="F264" s="3">
        <v>616547</v>
      </c>
      <c r="G264" s="3">
        <v>396815</v>
      </c>
      <c r="H264" s="3">
        <f t="shared" si="10"/>
        <v>1013362</v>
      </c>
      <c r="I264" s="1">
        <v>34410</v>
      </c>
      <c r="J264" s="1">
        <f t="shared" si="11"/>
        <v>1047772</v>
      </c>
      <c r="K264" s="12" t="e">
        <f>VLOOKUP(B264,#REF!,9,FALSE)</f>
        <v>#REF!</v>
      </c>
      <c r="L264" s="12" t="e">
        <f>VLOOKUP(B264,#REF!,6,FALSE)</f>
        <v>#REF!</v>
      </c>
    </row>
    <row r="265" spans="1:12" ht="14.45" customHeight="1">
      <c r="A265" s="22" t="s">
        <v>282</v>
      </c>
      <c r="B265" s="12">
        <v>371553</v>
      </c>
      <c r="C265" s="88" t="s">
        <v>287</v>
      </c>
      <c r="D265" s="22" t="s">
        <v>478</v>
      </c>
      <c r="E265" s="23" t="s">
        <v>495</v>
      </c>
      <c r="F265" s="3">
        <v>1488495</v>
      </c>
      <c r="G265" s="3">
        <v>462594</v>
      </c>
      <c r="H265" s="3">
        <f t="shared" si="10"/>
        <v>1951089</v>
      </c>
      <c r="I265" s="1">
        <v>263514</v>
      </c>
      <c r="J265" s="1">
        <f t="shared" si="11"/>
        <v>2214603</v>
      </c>
      <c r="K265" s="12" t="e">
        <f>VLOOKUP(B265,#REF!,9,FALSE)</f>
        <v>#REF!</v>
      </c>
      <c r="L265" s="12" t="e">
        <f>VLOOKUP(B265,#REF!,6,FALSE)</f>
        <v>#REF!</v>
      </c>
    </row>
    <row r="266" spans="1:12" ht="14.45" customHeight="1">
      <c r="A266" s="22" t="s">
        <v>282</v>
      </c>
      <c r="B266" s="12">
        <v>371556</v>
      </c>
      <c r="C266" s="88" t="s">
        <v>288</v>
      </c>
      <c r="D266" s="22" t="s">
        <v>478</v>
      </c>
      <c r="E266" s="23" t="s">
        <v>495</v>
      </c>
      <c r="F266" s="3">
        <v>347464</v>
      </c>
      <c r="G266" s="3">
        <v>1022050</v>
      </c>
      <c r="H266" s="3">
        <f t="shared" si="10"/>
        <v>1369514</v>
      </c>
      <c r="I266" s="1">
        <v>-19938</v>
      </c>
      <c r="J266" s="1">
        <f t="shared" si="11"/>
        <v>1349576</v>
      </c>
      <c r="K266" s="12" t="e">
        <f>VLOOKUP(B266,#REF!,9,FALSE)</f>
        <v>#REF!</v>
      </c>
      <c r="L266" s="12" t="e">
        <f>VLOOKUP(B266,#REF!,6,FALSE)</f>
        <v>#REF!</v>
      </c>
    </row>
    <row r="267" spans="1:12" ht="14.45" customHeight="1">
      <c r="A267" s="22" t="s">
        <v>282</v>
      </c>
      <c r="B267" s="12">
        <v>371557</v>
      </c>
      <c r="C267" s="88" t="s">
        <v>289</v>
      </c>
      <c r="D267" s="22" t="s">
        <v>478</v>
      </c>
      <c r="E267" s="23" t="s">
        <v>495</v>
      </c>
      <c r="F267" s="3">
        <v>218880</v>
      </c>
      <c r="G267" s="3">
        <v>69132</v>
      </c>
      <c r="H267" s="3">
        <f t="shared" si="10"/>
        <v>288012</v>
      </c>
      <c r="I267" s="1">
        <v>390</v>
      </c>
      <c r="J267" s="1">
        <f t="shared" si="11"/>
        <v>288402</v>
      </c>
      <c r="K267" s="12" t="e">
        <f>VLOOKUP(B267,#REF!,9,FALSE)</f>
        <v>#REF!</v>
      </c>
      <c r="L267" s="12" t="e">
        <f>VLOOKUP(B267,#REF!,6,FALSE)</f>
        <v>#REF!</v>
      </c>
    </row>
    <row r="268" spans="1:12" ht="14.45" customHeight="1">
      <c r="A268" s="22" t="s">
        <v>282</v>
      </c>
      <c r="B268" s="12">
        <v>371558</v>
      </c>
      <c r="C268" s="88" t="s">
        <v>290</v>
      </c>
      <c r="D268" s="22" t="s">
        <v>478</v>
      </c>
      <c r="E268" s="23" t="s">
        <v>495</v>
      </c>
      <c r="F268" s="3">
        <v>510447</v>
      </c>
      <c r="G268" s="3">
        <v>403140</v>
      </c>
      <c r="H268" s="3">
        <f t="shared" si="10"/>
        <v>913587</v>
      </c>
      <c r="I268" s="1">
        <v>10812</v>
      </c>
      <c r="J268" s="1">
        <f t="shared" si="11"/>
        <v>924399</v>
      </c>
      <c r="K268" s="12" t="e">
        <f>VLOOKUP(B268,#REF!,9,FALSE)</f>
        <v>#REF!</v>
      </c>
      <c r="L268" s="12" t="e">
        <f>VLOOKUP(B268,#REF!,6,FALSE)</f>
        <v>#REF!</v>
      </c>
    </row>
    <row r="269" spans="1:12" ht="14.45" customHeight="1">
      <c r="A269" s="22" t="s">
        <v>282</v>
      </c>
      <c r="B269" s="12">
        <v>371559</v>
      </c>
      <c r="C269" s="88" t="s">
        <v>291</v>
      </c>
      <c r="D269" s="22" t="s">
        <v>478</v>
      </c>
      <c r="E269" s="23" t="s">
        <v>495</v>
      </c>
      <c r="F269" s="3">
        <v>282113</v>
      </c>
      <c r="G269" s="3">
        <v>206846</v>
      </c>
      <c r="H269" s="3">
        <f t="shared" si="10"/>
        <v>488959</v>
      </c>
      <c r="I269" s="1">
        <v>26910</v>
      </c>
      <c r="J269" s="1">
        <f t="shared" si="11"/>
        <v>515869</v>
      </c>
      <c r="K269" s="12" t="e">
        <f>VLOOKUP(B269,#REF!,9,FALSE)</f>
        <v>#REF!</v>
      </c>
      <c r="L269" s="12" t="e">
        <f>VLOOKUP(B269,#REF!,6,FALSE)</f>
        <v>#REF!</v>
      </c>
    </row>
    <row r="270" spans="1:12" ht="14.45" customHeight="1">
      <c r="A270" s="22" t="s">
        <v>282</v>
      </c>
      <c r="B270" s="12">
        <v>371561</v>
      </c>
      <c r="C270" s="88" t="s">
        <v>292</v>
      </c>
      <c r="D270" s="22" t="s">
        <v>478</v>
      </c>
      <c r="E270" s="23" t="s">
        <v>495</v>
      </c>
      <c r="F270" s="3">
        <v>149093</v>
      </c>
      <c r="G270" s="3">
        <v>247170</v>
      </c>
      <c r="H270" s="3">
        <f t="shared" si="10"/>
        <v>396263</v>
      </c>
      <c r="I270" s="1">
        <v>49914</v>
      </c>
      <c r="J270" s="1">
        <f t="shared" si="11"/>
        <v>446177</v>
      </c>
      <c r="K270" s="12" t="e">
        <f>VLOOKUP(B270,#REF!,9,FALSE)</f>
        <v>#REF!</v>
      </c>
      <c r="L270" s="12" t="e">
        <f>VLOOKUP(B270,#REF!,6,FALSE)</f>
        <v>#REF!</v>
      </c>
    </row>
    <row r="271" spans="1:12" ht="14.45" customHeight="1">
      <c r="A271" s="22" t="s">
        <v>282</v>
      </c>
      <c r="B271" s="12">
        <v>371567</v>
      </c>
      <c r="C271" s="88" t="s">
        <v>293</v>
      </c>
      <c r="D271" s="22" t="s">
        <v>478</v>
      </c>
      <c r="E271" s="23" t="s">
        <v>495</v>
      </c>
      <c r="F271" s="3">
        <v>449642</v>
      </c>
      <c r="G271" s="3">
        <v>57308</v>
      </c>
      <c r="H271" s="3">
        <f t="shared" si="10"/>
        <v>506950</v>
      </c>
      <c r="I271" s="1">
        <v>2523</v>
      </c>
      <c r="J271" s="1">
        <f t="shared" si="11"/>
        <v>509473</v>
      </c>
      <c r="K271" s="12" t="e">
        <f>VLOOKUP(B271,#REF!,9,FALSE)</f>
        <v>#REF!</v>
      </c>
      <c r="L271" s="12" t="e">
        <f>VLOOKUP(B271,#REF!,6,FALSE)</f>
        <v>#REF!</v>
      </c>
    </row>
    <row r="272" spans="1:12" ht="14.45" customHeight="1">
      <c r="A272" s="22" t="s">
        <v>282</v>
      </c>
      <c r="B272" s="12">
        <v>371582</v>
      </c>
      <c r="C272" s="88" t="s">
        <v>294</v>
      </c>
      <c r="D272" s="22" t="s">
        <v>478</v>
      </c>
      <c r="E272" s="23" t="s">
        <v>495</v>
      </c>
      <c r="F272" s="3">
        <v>380806</v>
      </c>
      <c r="G272" s="3">
        <v>103876</v>
      </c>
      <c r="H272" s="3">
        <f t="shared" si="10"/>
        <v>484682</v>
      </c>
      <c r="I272" s="1">
        <v>-78960</v>
      </c>
      <c r="J272" s="1">
        <f t="shared" si="11"/>
        <v>405722</v>
      </c>
      <c r="K272" s="12" t="e">
        <f>VLOOKUP(B272,#REF!,9,FALSE)</f>
        <v>#REF!</v>
      </c>
      <c r="L272" s="12" t="e">
        <f>VLOOKUP(B272,#REF!,6,FALSE)</f>
        <v>#REF!</v>
      </c>
    </row>
    <row r="273" spans="1:12" ht="14.45" customHeight="1">
      <c r="A273" s="22" t="s">
        <v>282</v>
      </c>
      <c r="B273" s="12">
        <v>371591</v>
      </c>
      <c r="C273" s="88" t="s">
        <v>295</v>
      </c>
      <c r="D273" s="22" t="s">
        <v>478</v>
      </c>
      <c r="E273" s="23" t="s">
        <v>495</v>
      </c>
      <c r="F273" s="3">
        <v>702907</v>
      </c>
      <c r="G273" s="3">
        <v>693650</v>
      </c>
      <c r="H273" s="3">
        <f t="shared" si="10"/>
        <v>1396557</v>
      </c>
      <c r="I273" s="1">
        <v>13956</v>
      </c>
      <c r="J273" s="1">
        <f t="shared" si="11"/>
        <v>1410513</v>
      </c>
      <c r="K273" s="12" t="e">
        <f>VLOOKUP(B273,#REF!,9,FALSE)</f>
        <v>#REF!</v>
      </c>
      <c r="L273" s="12" t="e">
        <f>VLOOKUP(B273,#REF!,6,FALSE)</f>
        <v>#REF!</v>
      </c>
    </row>
    <row r="274" spans="1:12" ht="14.45" customHeight="1">
      <c r="A274" s="22" t="s">
        <v>282</v>
      </c>
      <c r="B274" s="12">
        <v>371592</v>
      </c>
      <c r="C274" s="88" t="s">
        <v>296</v>
      </c>
      <c r="D274" s="22" t="s">
        <v>478</v>
      </c>
      <c r="E274" s="23" t="s">
        <v>495</v>
      </c>
      <c r="F274" s="3">
        <v>402672</v>
      </c>
      <c r="G274" s="3">
        <v>550061</v>
      </c>
      <c r="H274" s="3">
        <f t="shared" si="10"/>
        <v>952733</v>
      </c>
      <c r="I274" s="1">
        <v>129798</v>
      </c>
      <c r="J274" s="1">
        <f t="shared" si="11"/>
        <v>1082531</v>
      </c>
      <c r="K274" s="12" t="e">
        <f>VLOOKUP(B274,#REF!,9,FALSE)</f>
        <v>#REF!</v>
      </c>
      <c r="L274" s="12" t="e">
        <f>VLOOKUP(B274,#REF!,6,FALSE)</f>
        <v>#REF!</v>
      </c>
    </row>
    <row r="275" spans="1:12" ht="14.45" customHeight="1">
      <c r="A275" s="22" t="s">
        <v>282</v>
      </c>
      <c r="B275" s="12">
        <v>371597</v>
      </c>
      <c r="C275" s="88" t="s">
        <v>297</v>
      </c>
      <c r="D275" s="22" t="s">
        <v>478</v>
      </c>
      <c r="E275" s="23" t="s">
        <v>495</v>
      </c>
      <c r="F275" s="3">
        <v>347669</v>
      </c>
      <c r="G275" s="3">
        <v>170827</v>
      </c>
      <c r="H275" s="3">
        <f t="shared" si="10"/>
        <v>518496</v>
      </c>
      <c r="I275" s="1">
        <v>1806</v>
      </c>
      <c r="J275" s="1">
        <f t="shared" si="11"/>
        <v>520302</v>
      </c>
      <c r="K275" s="12" t="e">
        <f>VLOOKUP(B275,#REF!,9,FALSE)</f>
        <v>#REF!</v>
      </c>
      <c r="L275" s="12" t="e">
        <f>VLOOKUP(B275,#REF!,6,FALSE)</f>
        <v>#REF!</v>
      </c>
    </row>
    <row r="276" spans="1:12" ht="14.45" customHeight="1">
      <c r="A276" s="22" t="s">
        <v>282</v>
      </c>
      <c r="B276" s="12">
        <v>372455</v>
      </c>
      <c r="C276" s="88" t="s">
        <v>298</v>
      </c>
      <c r="D276" s="22" t="s">
        <v>478</v>
      </c>
      <c r="E276" s="23" t="s">
        <v>495</v>
      </c>
      <c r="F276" s="3">
        <v>580889</v>
      </c>
      <c r="G276" s="3">
        <v>296614</v>
      </c>
      <c r="H276" s="3">
        <f t="shared" si="10"/>
        <v>877503</v>
      </c>
      <c r="I276" s="1">
        <v>97266</v>
      </c>
      <c r="J276" s="1">
        <f t="shared" si="11"/>
        <v>974769</v>
      </c>
      <c r="K276" s="12" t="e">
        <f>VLOOKUP(B276,#REF!,9,FALSE)</f>
        <v>#REF!</v>
      </c>
      <c r="L276" s="12" t="e">
        <f>VLOOKUP(B276,#REF!,6,FALSE)</f>
        <v>#REF!</v>
      </c>
    </row>
    <row r="277" spans="1:12" ht="14.45" customHeight="1">
      <c r="A277" s="22" t="s">
        <v>299</v>
      </c>
      <c r="B277" s="12">
        <v>381607</v>
      </c>
      <c r="C277" s="88" t="s">
        <v>300</v>
      </c>
      <c r="D277" s="22" t="s">
        <v>478</v>
      </c>
      <c r="E277" s="23" t="s">
        <v>495</v>
      </c>
      <c r="F277" s="3">
        <v>1875999</v>
      </c>
      <c r="G277" s="3">
        <v>10564749</v>
      </c>
      <c r="H277" s="3">
        <f t="shared" si="10"/>
        <v>12440748</v>
      </c>
      <c r="I277" s="1">
        <v>145944</v>
      </c>
      <c r="J277" s="1">
        <f t="shared" si="11"/>
        <v>12586692</v>
      </c>
      <c r="K277" s="12" t="e">
        <f>VLOOKUP(B277,#REF!,9,FALSE)</f>
        <v>#REF!</v>
      </c>
      <c r="L277" s="12" t="e">
        <f>VLOOKUP(B277,#REF!,6,FALSE)</f>
        <v>#REF!</v>
      </c>
    </row>
    <row r="278" spans="1:12" ht="14.45" customHeight="1">
      <c r="A278" s="22" t="s">
        <v>299</v>
      </c>
      <c r="B278" s="12">
        <v>381617</v>
      </c>
      <c r="C278" s="88" t="s">
        <v>301</v>
      </c>
      <c r="D278" s="22" t="s">
        <v>478</v>
      </c>
      <c r="E278" s="23" t="s">
        <v>495</v>
      </c>
      <c r="F278" s="3">
        <v>614270</v>
      </c>
      <c r="G278" s="3">
        <v>482855</v>
      </c>
      <c r="H278" s="3">
        <f t="shared" si="10"/>
        <v>1097125</v>
      </c>
      <c r="I278" s="1">
        <v>196428</v>
      </c>
      <c r="J278" s="1">
        <f t="shared" si="11"/>
        <v>1293553</v>
      </c>
      <c r="K278" s="12" t="e">
        <f>VLOOKUP(B278,#REF!,9,FALSE)</f>
        <v>#REF!</v>
      </c>
      <c r="L278" s="12" t="e">
        <f>VLOOKUP(B278,#REF!,6,FALSE)</f>
        <v>#REF!</v>
      </c>
    </row>
    <row r="279" spans="1:12" ht="14.45" customHeight="1">
      <c r="A279" s="22" t="s">
        <v>299</v>
      </c>
      <c r="B279" s="12">
        <v>381625</v>
      </c>
      <c r="C279" s="88" t="s">
        <v>302</v>
      </c>
      <c r="D279" s="22" t="s">
        <v>478</v>
      </c>
      <c r="E279" s="23" t="s">
        <v>495</v>
      </c>
      <c r="F279" s="3">
        <v>1768918</v>
      </c>
      <c r="G279" s="3">
        <v>4542572</v>
      </c>
      <c r="H279" s="3">
        <f t="shared" si="10"/>
        <v>6311490</v>
      </c>
      <c r="I279" s="1">
        <v>163020</v>
      </c>
      <c r="J279" s="1">
        <f t="shared" si="11"/>
        <v>6474510</v>
      </c>
      <c r="K279" s="12" t="e">
        <f>VLOOKUP(B279,#REF!,9,FALSE)</f>
        <v>#REF!</v>
      </c>
      <c r="L279" s="12" t="e">
        <f>VLOOKUP(B279,#REF!,6,FALSE)</f>
        <v>#REF!</v>
      </c>
    </row>
    <row r="280" spans="1:12" ht="14.45" customHeight="1">
      <c r="A280" s="22" t="s">
        <v>299</v>
      </c>
      <c r="B280" s="12">
        <v>381632</v>
      </c>
      <c r="C280" s="88" t="s">
        <v>303</v>
      </c>
      <c r="D280" s="22" t="s">
        <v>478</v>
      </c>
      <c r="E280" s="23" t="s">
        <v>495</v>
      </c>
      <c r="F280" s="3">
        <v>3244276</v>
      </c>
      <c r="G280" s="3">
        <v>8745744</v>
      </c>
      <c r="H280" s="3">
        <f t="shared" si="10"/>
        <v>11990020</v>
      </c>
      <c r="I280" s="1">
        <v>335796</v>
      </c>
      <c r="J280" s="1">
        <f t="shared" si="11"/>
        <v>12325816</v>
      </c>
      <c r="K280" s="12" t="e">
        <f>VLOOKUP(B280,#REF!,9,FALSE)</f>
        <v>#REF!</v>
      </c>
      <c r="L280" s="12" t="e">
        <f>VLOOKUP(B280,#REF!,6,FALSE)</f>
        <v>#REF!</v>
      </c>
    </row>
    <row r="281" spans="1:12" ht="14.45" customHeight="1">
      <c r="A281" s="22" t="s">
        <v>299</v>
      </c>
      <c r="B281" s="12">
        <v>381637</v>
      </c>
      <c r="C281" s="88" t="s">
        <v>304</v>
      </c>
      <c r="D281" s="22" t="s">
        <v>478</v>
      </c>
      <c r="E281" s="23" t="s">
        <v>495</v>
      </c>
      <c r="F281" s="3">
        <v>2683375</v>
      </c>
      <c r="G281" s="3">
        <v>6026970</v>
      </c>
      <c r="H281" s="3">
        <f t="shared" si="10"/>
        <v>8710345</v>
      </c>
      <c r="I281" s="1">
        <v>-470232</v>
      </c>
      <c r="J281" s="1">
        <f t="shared" si="11"/>
        <v>8240113</v>
      </c>
      <c r="K281" s="12" t="e">
        <f>VLOOKUP(B281,#REF!,9,FALSE)</f>
        <v>#REF!</v>
      </c>
      <c r="L281" s="12" t="e">
        <f>VLOOKUP(B281,#REF!,6,FALSE)</f>
        <v>#REF!</v>
      </c>
    </row>
    <row r="282" spans="1:12" ht="14.45" customHeight="1">
      <c r="A282" s="22" t="s">
        <v>299</v>
      </c>
      <c r="B282" s="12">
        <v>381638</v>
      </c>
      <c r="C282" s="88" t="s">
        <v>305</v>
      </c>
      <c r="D282" s="22" t="s">
        <v>478</v>
      </c>
      <c r="E282" s="23" t="s">
        <v>495</v>
      </c>
      <c r="F282" s="3">
        <v>278787</v>
      </c>
      <c r="G282" s="3">
        <v>336346</v>
      </c>
      <c r="H282" s="3">
        <f t="shared" si="10"/>
        <v>615133</v>
      </c>
      <c r="I282" s="1">
        <v>34116</v>
      </c>
      <c r="J282" s="1">
        <f t="shared" si="11"/>
        <v>649249</v>
      </c>
      <c r="K282" s="12" t="e">
        <f>VLOOKUP(B282,#REF!,9,FALSE)</f>
        <v>#REF!</v>
      </c>
      <c r="L282" s="12" t="e">
        <f>VLOOKUP(B282,#REF!,6,FALSE)</f>
        <v>#REF!</v>
      </c>
    </row>
    <row r="283" spans="1:12" ht="14.45" customHeight="1">
      <c r="A283" s="22" t="s">
        <v>299</v>
      </c>
      <c r="B283" s="12">
        <v>383303</v>
      </c>
      <c r="C283" s="88" t="s">
        <v>306</v>
      </c>
      <c r="D283" s="22" t="s">
        <v>478</v>
      </c>
      <c r="E283" s="23" t="s">
        <v>495</v>
      </c>
      <c r="F283" s="3">
        <v>5990456</v>
      </c>
      <c r="G283" s="3">
        <v>15103172</v>
      </c>
      <c r="H283" s="3">
        <f t="shared" si="10"/>
        <v>21093628</v>
      </c>
      <c r="I283" s="1">
        <v>477006</v>
      </c>
      <c r="J283" s="1">
        <f t="shared" si="11"/>
        <v>21570634</v>
      </c>
      <c r="K283" s="12" t="e">
        <f>VLOOKUP(B283,#REF!,9,FALSE)</f>
        <v>#REF!</v>
      </c>
      <c r="L283" s="12" t="e">
        <f>VLOOKUP(B283,#REF!,6,FALSE)</f>
        <v>#REF!</v>
      </c>
    </row>
    <row r="284" spans="1:12" ht="14.45" customHeight="1">
      <c r="A284" s="22" t="s">
        <v>307</v>
      </c>
      <c r="B284" s="12">
        <v>391647</v>
      </c>
      <c r="C284" s="88" t="s">
        <v>308</v>
      </c>
      <c r="D284" s="22" t="s">
        <v>478</v>
      </c>
      <c r="E284" s="23" t="s">
        <v>495</v>
      </c>
      <c r="F284" s="3">
        <v>1268941</v>
      </c>
      <c r="G284" s="3">
        <v>857363</v>
      </c>
      <c r="H284" s="3">
        <f t="shared" si="10"/>
        <v>2126304</v>
      </c>
      <c r="I284" s="1">
        <v>185130</v>
      </c>
      <c r="J284" s="1">
        <f t="shared" si="11"/>
        <v>2311434</v>
      </c>
      <c r="K284" s="12" t="e">
        <f>VLOOKUP(B284,#REF!,9,FALSE)</f>
        <v>#REF!</v>
      </c>
      <c r="L284" s="12" t="e">
        <f>VLOOKUP(B284,#REF!,6,FALSE)</f>
        <v>#REF!</v>
      </c>
    </row>
    <row r="285" spans="1:12" ht="14.45" customHeight="1">
      <c r="A285" s="22" t="s">
        <v>307</v>
      </c>
      <c r="B285" s="12">
        <v>391649</v>
      </c>
      <c r="C285" s="88" t="s">
        <v>309</v>
      </c>
      <c r="D285" s="22" t="s">
        <v>478</v>
      </c>
      <c r="E285" s="23" t="s">
        <v>495</v>
      </c>
      <c r="F285" s="3">
        <v>191806</v>
      </c>
      <c r="G285" s="3">
        <v>537452</v>
      </c>
      <c r="H285" s="3">
        <f t="shared" si="10"/>
        <v>729258</v>
      </c>
      <c r="I285" s="1">
        <v>25176</v>
      </c>
      <c r="J285" s="1">
        <f t="shared" si="11"/>
        <v>754434</v>
      </c>
      <c r="K285" s="12" t="e">
        <f>VLOOKUP(B285,#REF!,9,FALSE)</f>
        <v>#REF!</v>
      </c>
      <c r="L285" s="12" t="e">
        <f>VLOOKUP(B285,#REF!,6,FALSE)</f>
        <v>#REF!</v>
      </c>
    </row>
    <row r="286" spans="1:12" ht="14.45" customHeight="1">
      <c r="A286" s="22" t="s">
        <v>307</v>
      </c>
      <c r="B286" s="12">
        <v>391650</v>
      </c>
      <c r="C286" s="88" t="s">
        <v>310</v>
      </c>
      <c r="D286" s="22" t="s">
        <v>478</v>
      </c>
      <c r="E286" s="23" t="s">
        <v>495</v>
      </c>
      <c r="F286" s="3">
        <v>1907407</v>
      </c>
      <c r="G286" s="3">
        <v>0</v>
      </c>
      <c r="H286" s="3">
        <f t="shared" si="10"/>
        <v>1907407</v>
      </c>
      <c r="I286" s="1">
        <v>4914</v>
      </c>
      <c r="J286" s="1">
        <f t="shared" si="11"/>
        <v>1912321</v>
      </c>
      <c r="K286" s="12" t="e">
        <f>VLOOKUP(B286,#REF!,9,FALSE)</f>
        <v>#REF!</v>
      </c>
      <c r="L286" s="12" t="e">
        <f>VLOOKUP(B286,#REF!,6,FALSE)</f>
        <v>#REF!</v>
      </c>
    </row>
    <row r="287" spans="1:12" ht="14.45" customHeight="1">
      <c r="A287" s="22" t="s">
        <v>307</v>
      </c>
      <c r="B287" s="12">
        <v>391653</v>
      </c>
      <c r="C287" s="88" t="s">
        <v>311</v>
      </c>
      <c r="D287" s="22" t="s">
        <v>478</v>
      </c>
      <c r="E287" s="23" t="s">
        <v>495</v>
      </c>
      <c r="F287" s="3">
        <v>102205</v>
      </c>
      <c r="G287" s="3">
        <v>72111</v>
      </c>
      <c r="H287" s="3">
        <f t="shared" si="10"/>
        <v>174316</v>
      </c>
      <c r="I287" s="1">
        <v>-10356</v>
      </c>
      <c r="J287" s="1">
        <f t="shared" si="11"/>
        <v>163960</v>
      </c>
      <c r="K287" s="12" t="e">
        <f>VLOOKUP(B287,#REF!,9,FALSE)</f>
        <v>#REF!</v>
      </c>
      <c r="L287" s="12" t="e">
        <f>VLOOKUP(B287,#REF!,6,FALSE)</f>
        <v>#REF!</v>
      </c>
    </row>
    <row r="288" spans="1:12" ht="14.45" customHeight="1">
      <c r="A288" s="22" t="s">
        <v>307</v>
      </c>
      <c r="B288" s="12">
        <v>391666</v>
      </c>
      <c r="C288" s="88" t="s">
        <v>312</v>
      </c>
      <c r="D288" s="22" t="s">
        <v>478</v>
      </c>
      <c r="E288" s="23" t="s">
        <v>495</v>
      </c>
      <c r="F288" s="3">
        <v>146649</v>
      </c>
      <c r="G288" s="3">
        <v>196945</v>
      </c>
      <c r="H288" s="3">
        <f t="shared" si="10"/>
        <v>343594</v>
      </c>
      <c r="I288" s="1">
        <v>75354</v>
      </c>
      <c r="J288" s="1">
        <f t="shared" si="11"/>
        <v>418948</v>
      </c>
      <c r="K288" s="12" t="e">
        <f>VLOOKUP(B288,#REF!,9,FALSE)</f>
        <v>#REF!</v>
      </c>
      <c r="L288" s="12" t="e">
        <f>VLOOKUP(B288,#REF!,6,FALSE)</f>
        <v>#REF!</v>
      </c>
    </row>
    <row r="289" spans="1:12" ht="14.45" customHeight="1">
      <c r="A289" s="22" t="s">
        <v>307</v>
      </c>
      <c r="B289" s="12">
        <v>391668</v>
      </c>
      <c r="C289" s="88" t="s">
        <v>313</v>
      </c>
      <c r="D289" s="22" t="s">
        <v>478</v>
      </c>
      <c r="E289" s="23" t="s">
        <v>495</v>
      </c>
      <c r="F289" s="3">
        <v>396876</v>
      </c>
      <c r="G289" s="3">
        <v>1063948</v>
      </c>
      <c r="H289" s="3">
        <f t="shared" si="10"/>
        <v>1460824</v>
      </c>
      <c r="I289" s="1">
        <v>-81000</v>
      </c>
      <c r="J289" s="1">
        <f t="shared" si="11"/>
        <v>1379824</v>
      </c>
      <c r="K289" s="12" t="e">
        <f>VLOOKUP(B289,#REF!,9,FALSE)</f>
        <v>#REF!</v>
      </c>
      <c r="L289" s="12" t="e">
        <f>VLOOKUP(B289,#REF!,6,FALSE)</f>
        <v>#REF!</v>
      </c>
    </row>
    <row r="290" spans="1:12" ht="14.45" customHeight="1">
      <c r="A290" s="22" t="s">
        <v>307</v>
      </c>
      <c r="B290" s="12">
        <v>391671</v>
      </c>
      <c r="C290" s="88" t="s">
        <v>314</v>
      </c>
      <c r="D290" s="22" t="s">
        <v>478</v>
      </c>
      <c r="E290" s="23" t="s">
        <v>495</v>
      </c>
      <c r="F290" s="3">
        <v>385765</v>
      </c>
      <c r="G290" s="3">
        <v>617647</v>
      </c>
      <c r="H290" s="3">
        <f t="shared" si="10"/>
        <v>1003412</v>
      </c>
      <c r="I290" s="1">
        <v>54042</v>
      </c>
      <c r="J290" s="1">
        <f t="shared" si="11"/>
        <v>1057454</v>
      </c>
      <c r="K290" s="12" t="e">
        <f>VLOOKUP(B290,#REF!,9,FALSE)</f>
        <v>#REF!</v>
      </c>
      <c r="L290" s="12" t="e">
        <f>VLOOKUP(B290,#REF!,6,FALSE)</f>
        <v>#REF!</v>
      </c>
    </row>
    <row r="291" spans="1:12" ht="14.45" customHeight="1">
      <c r="A291" s="22" t="s">
        <v>307</v>
      </c>
      <c r="B291" s="12">
        <v>391674</v>
      </c>
      <c r="C291" s="88" t="s">
        <v>315</v>
      </c>
      <c r="D291" s="22" t="s">
        <v>478</v>
      </c>
      <c r="E291" s="23" t="s">
        <v>495</v>
      </c>
      <c r="F291" s="3">
        <v>355330</v>
      </c>
      <c r="G291" s="3">
        <v>2923023</v>
      </c>
      <c r="H291" s="3">
        <f t="shared" si="10"/>
        <v>3278353</v>
      </c>
      <c r="I291" s="1">
        <v>161334</v>
      </c>
      <c r="J291" s="1">
        <f t="shared" si="11"/>
        <v>3439687</v>
      </c>
      <c r="K291" s="12" t="e">
        <f>VLOOKUP(B291,#REF!,9,FALSE)</f>
        <v>#REF!</v>
      </c>
      <c r="L291" s="12" t="e">
        <f>VLOOKUP(B291,#REF!,6,FALSE)</f>
        <v>#REF!</v>
      </c>
    </row>
    <row r="292" spans="1:12" ht="14.45" customHeight="1">
      <c r="A292" s="22" t="s">
        <v>307</v>
      </c>
      <c r="B292" s="12">
        <v>391676</v>
      </c>
      <c r="C292" s="88" t="s">
        <v>316</v>
      </c>
      <c r="D292" s="22" t="s">
        <v>478</v>
      </c>
      <c r="E292" s="23" t="s">
        <v>495</v>
      </c>
      <c r="F292" s="3">
        <v>355815</v>
      </c>
      <c r="G292" s="3">
        <v>5874437</v>
      </c>
      <c r="H292" s="3">
        <f t="shared" si="10"/>
        <v>6230252</v>
      </c>
      <c r="I292" s="1">
        <v>103530</v>
      </c>
      <c r="J292" s="1">
        <f t="shared" si="11"/>
        <v>6333782</v>
      </c>
      <c r="K292" s="12" t="e">
        <f>VLOOKUP(B292,#REF!,9,FALSE)</f>
        <v>#REF!</v>
      </c>
      <c r="L292" s="12" t="e">
        <f>VLOOKUP(B292,#REF!,6,FALSE)</f>
        <v>#REF!</v>
      </c>
    </row>
    <row r="293" spans="1:12" ht="14.45" customHeight="1">
      <c r="A293" s="22" t="s">
        <v>307</v>
      </c>
      <c r="B293" s="12">
        <v>391685</v>
      </c>
      <c r="C293" s="88" t="s">
        <v>317</v>
      </c>
      <c r="D293" s="22" t="s">
        <v>478</v>
      </c>
      <c r="E293" s="23" t="s">
        <v>495</v>
      </c>
      <c r="F293" s="3">
        <v>335086</v>
      </c>
      <c r="G293" s="3">
        <v>3100633</v>
      </c>
      <c r="H293" s="3">
        <f t="shared" si="10"/>
        <v>3435719</v>
      </c>
      <c r="I293" s="1">
        <v>-159726</v>
      </c>
      <c r="J293" s="1">
        <f t="shared" si="11"/>
        <v>3275993</v>
      </c>
      <c r="K293" s="12" t="e">
        <f>VLOOKUP(B293,#REF!,9,FALSE)</f>
        <v>#REF!</v>
      </c>
      <c r="L293" s="12" t="e">
        <f>VLOOKUP(B293,#REF!,6,FALSE)</f>
        <v>#REF!</v>
      </c>
    </row>
    <row r="294" spans="1:12" ht="14.45" customHeight="1">
      <c r="A294" s="22" t="s">
        <v>318</v>
      </c>
      <c r="B294" s="12">
        <v>401697</v>
      </c>
      <c r="C294" s="88" t="s">
        <v>319</v>
      </c>
      <c r="D294" s="22" t="s">
        <v>478</v>
      </c>
      <c r="E294" s="23" t="s">
        <v>495</v>
      </c>
      <c r="F294" s="3">
        <v>1570494</v>
      </c>
      <c r="G294" s="3">
        <v>0</v>
      </c>
      <c r="H294" s="3">
        <f t="shared" si="10"/>
        <v>1570494</v>
      </c>
      <c r="I294" s="1">
        <v>109932</v>
      </c>
      <c r="J294" s="1">
        <f t="shared" ref="J294:J339" si="12">H294+I294</f>
        <v>1680426</v>
      </c>
      <c r="K294" s="12" t="e">
        <f>VLOOKUP(B294,#REF!,9,FALSE)</f>
        <v>#REF!</v>
      </c>
      <c r="L294" s="12" t="e">
        <f>VLOOKUP(B294,#REF!,6,FALSE)</f>
        <v>#REF!</v>
      </c>
    </row>
    <row r="295" spans="1:12" ht="14.45" customHeight="1">
      <c r="A295" s="22" t="s">
        <v>318</v>
      </c>
      <c r="B295" s="12">
        <v>401698</v>
      </c>
      <c r="C295" s="88" t="s">
        <v>320</v>
      </c>
      <c r="D295" s="22" t="s">
        <v>478</v>
      </c>
      <c r="E295" s="23" t="s">
        <v>495</v>
      </c>
      <c r="F295" s="3">
        <v>141399</v>
      </c>
      <c r="G295" s="3">
        <v>0</v>
      </c>
      <c r="H295" s="3">
        <f t="shared" si="10"/>
        <v>141399</v>
      </c>
      <c r="I295" s="1">
        <v>-40476</v>
      </c>
      <c r="J295" s="1">
        <f t="shared" si="12"/>
        <v>100923</v>
      </c>
      <c r="K295" s="12" t="e">
        <f>VLOOKUP(B295,#REF!,9,FALSE)</f>
        <v>#REF!</v>
      </c>
      <c r="L295" s="12" t="e">
        <f>VLOOKUP(B295,#REF!,6,FALSE)</f>
        <v>#REF!</v>
      </c>
    </row>
    <row r="296" spans="1:12" ht="14.45" customHeight="1">
      <c r="A296" s="22" t="s">
        <v>318</v>
      </c>
      <c r="B296" s="12">
        <v>401699</v>
      </c>
      <c r="C296" s="88" t="s">
        <v>321</v>
      </c>
      <c r="D296" s="22" t="s">
        <v>478</v>
      </c>
      <c r="E296" s="23" t="s">
        <v>495</v>
      </c>
      <c r="F296" s="3">
        <v>167333</v>
      </c>
      <c r="G296" s="3">
        <v>90736</v>
      </c>
      <c r="H296" s="3">
        <f t="shared" si="10"/>
        <v>258069</v>
      </c>
      <c r="I296" s="1">
        <v>80022</v>
      </c>
      <c r="J296" s="1">
        <f t="shared" si="12"/>
        <v>338091</v>
      </c>
      <c r="K296" s="12" t="e">
        <f>VLOOKUP(B296,#REF!,9,FALSE)</f>
        <v>#REF!</v>
      </c>
      <c r="L296" s="12" t="e">
        <f>VLOOKUP(B296,#REF!,6,FALSE)</f>
        <v>#REF!</v>
      </c>
    </row>
    <row r="297" spans="1:12" ht="14.45" customHeight="1">
      <c r="A297" s="22" t="s">
        <v>318</v>
      </c>
      <c r="B297" s="12">
        <v>401704</v>
      </c>
      <c r="C297" s="88" t="s">
        <v>322</v>
      </c>
      <c r="D297" s="22" t="s">
        <v>478</v>
      </c>
      <c r="E297" s="23" t="s">
        <v>495</v>
      </c>
      <c r="F297" s="3">
        <v>326707</v>
      </c>
      <c r="G297" s="3">
        <v>655615</v>
      </c>
      <c r="H297" s="3">
        <f t="shared" si="10"/>
        <v>982322</v>
      </c>
      <c r="I297" s="1">
        <v>26346</v>
      </c>
      <c r="J297" s="1">
        <f t="shared" si="12"/>
        <v>1008668</v>
      </c>
      <c r="K297" s="12" t="e">
        <f>VLOOKUP(B297,#REF!,9,FALSE)</f>
        <v>#REF!</v>
      </c>
      <c r="L297" s="12" t="e">
        <f>VLOOKUP(B297,#REF!,6,FALSE)</f>
        <v>#REF!</v>
      </c>
    </row>
    <row r="298" spans="1:12" ht="14.45" customHeight="1">
      <c r="A298" s="22" t="s">
        <v>318</v>
      </c>
      <c r="B298" s="12">
        <v>401709</v>
      </c>
      <c r="C298" s="88" t="s">
        <v>323</v>
      </c>
      <c r="D298" s="22" t="s">
        <v>478</v>
      </c>
      <c r="E298" s="23" t="s">
        <v>495</v>
      </c>
      <c r="F298" s="3">
        <v>999319</v>
      </c>
      <c r="G298" s="3">
        <v>1234928</v>
      </c>
      <c r="H298" s="3">
        <f t="shared" si="10"/>
        <v>2234247</v>
      </c>
      <c r="I298" s="1">
        <v>245910</v>
      </c>
      <c r="J298" s="1">
        <f t="shared" si="12"/>
        <v>2480157</v>
      </c>
      <c r="K298" s="12" t="e">
        <f>VLOOKUP(B298,#REF!,9,FALSE)</f>
        <v>#REF!</v>
      </c>
      <c r="L298" s="12" t="e">
        <f>VLOOKUP(B298,#REF!,6,FALSE)</f>
        <v>#REF!</v>
      </c>
    </row>
    <row r="299" spans="1:12" ht="14.45" customHeight="1">
      <c r="A299" s="22" t="s">
        <v>318</v>
      </c>
      <c r="B299" s="12">
        <v>401713</v>
      </c>
      <c r="C299" s="88" t="s">
        <v>324</v>
      </c>
      <c r="D299" s="22" t="s">
        <v>478</v>
      </c>
      <c r="E299" s="23" t="s">
        <v>495</v>
      </c>
      <c r="F299" s="3">
        <v>1579025</v>
      </c>
      <c r="G299" s="3">
        <v>1240282</v>
      </c>
      <c r="H299" s="3">
        <f t="shared" si="10"/>
        <v>2819307</v>
      </c>
      <c r="I299" s="1">
        <v>-24990</v>
      </c>
      <c r="J299" s="1">
        <f t="shared" si="12"/>
        <v>2794317</v>
      </c>
      <c r="K299" s="12" t="e">
        <f>VLOOKUP(B299,#REF!,9,FALSE)</f>
        <v>#REF!</v>
      </c>
      <c r="L299" s="12" t="e">
        <f>VLOOKUP(B299,#REF!,6,FALSE)</f>
        <v>#REF!</v>
      </c>
    </row>
    <row r="300" spans="1:12" ht="14.45" customHeight="1">
      <c r="A300" s="22" t="s">
        <v>318</v>
      </c>
      <c r="B300" s="12">
        <v>401718</v>
      </c>
      <c r="C300" s="88" t="s">
        <v>325</v>
      </c>
      <c r="D300" s="22" t="s">
        <v>478</v>
      </c>
      <c r="E300" s="23" t="s">
        <v>495</v>
      </c>
      <c r="F300" s="3">
        <v>1222000</v>
      </c>
      <c r="G300" s="3">
        <v>2238501</v>
      </c>
      <c r="H300" s="3">
        <f t="shared" si="10"/>
        <v>3460501</v>
      </c>
      <c r="I300" s="1">
        <v>203712</v>
      </c>
      <c r="J300" s="1">
        <f t="shared" si="12"/>
        <v>3664213</v>
      </c>
      <c r="K300" s="12" t="e">
        <f>VLOOKUP(B300,#REF!,9,FALSE)</f>
        <v>#REF!</v>
      </c>
      <c r="L300" s="12" t="e">
        <f>VLOOKUP(B300,#REF!,6,FALSE)</f>
        <v>#REF!</v>
      </c>
    </row>
    <row r="301" spans="1:12" ht="14.45" customHeight="1">
      <c r="A301" s="22" t="s">
        <v>318</v>
      </c>
      <c r="B301" s="12">
        <v>401721</v>
      </c>
      <c r="C301" s="88" t="s">
        <v>326</v>
      </c>
      <c r="D301" s="22" t="s">
        <v>478</v>
      </c>
      <c r="E301" s="23" t="s">
        <v>495</v>
      </c>
      <c r="F301" s="3">
        <v>427347</v>
      </c>
      <c r="G301" s="3">
        <v>0</v>
      </c>
      <c r="H301" s="3">
        <f t="shared" si="10"/>
        <v>427347</v>
      </c>
      <c r="I301" s="1">
        <v>11652</v>
      </c>
      <c r="J301" s="1">
        <f t="shared" si="12"/>
        <v>438999</v>
      </c>
      <c r="K301" s="12" t="e">
        <f>VLOOKUP(B301,#REF!,9,FALSE)</f>
        <v>#REF!</v>
      </c>
      <c r="L301" s="12" t="e">
        <f>VLOOKUP(B301,#REF!,6,FALSE)</f>
        <v>#REF!</v>
      </c>
    </row>
    <row r="302" spans="1:12" ht="14.45" customHeight="1">
      <c r="A302" s="22" t="s">
        <v>318</v>
      </c>
      <c r="B302" s="12">
        <v>401724</v>
      </c>
      <c r="C302" s="88" t="s">
        <v>327</v>
      </c>
      <c r="D302" s="22" t="s">
        <v>478</v>
      </c>
      <c r="E302" s="23" t="s">
        <v>495</v>
      </c>
      <c r="F302" s="3">
        <v>1890366</v>
      </c>
      <c r="G302" s="3">
        <v>4772930</v>
      </c>
      <c r="H302" s="3">
        <f t="shared" si="10"/>
        <v>6663296</v>
      </c>
      <c r="I302" s="1">
        <v>1164360</v>
      </c>
      <c r="J302" s="1">
        <f t="shared" si="12"/>
        <v>7827656</v>
      </c>
      <c r="K302" s="12" t="e">
        <f>VLOOKUP(B302,#REF!,9,FALSE)</f>
        <v>#REF!</v>
      </c>
      <c r="L302" s="12" t="e">
        <f>VLOOKUP(B302,#REF!,6,FALSE)</f>
        <v>#REF!</v>
      </c>
    </row>
    <row r="303" spans="1:12" ht="14.45" customHeight="1">
      <c r="A303" s="22" t="s">
        <v>328</v>
      </c>
      <c r="B303" s="12">
        <v>411746</v>
      </c>
      <c r="C303" s="88" t="s">
        <v>329</v>
      </c>
      <c r="D303" s="22" t="s">
        <v>478</v>
      </c>
      <c r="E303" s="23" t="s">
        <v>495</v>
      </c>
      <c r="F303" s="3">
        <v>1579451</v>
      </c>
      <c r="G303" s="3">
        <v>1863441</v>
      </c>
      <c r="H303" s="3">
        <f t="shared" si="10"/>
        <v>3442892</v>
      </c>
      <c r="I303" s="1">
        <v>206688</v>
      </c>
      <c r="J303" s="1">
        <f t="shared" si="12"/>
        <v>3649580</v>
      </c>
      <c r="K303" s="12" t="e">
        <f>VLOOKUP(B303,#REF!,9,FALSE)</f>
        <v>#REF!</v>
      </c>
      <c r="L303" s="12" t="e">
        <f>VLOOKUP(B303,#REF!,6,FALSE)</f>
        <v>#REF!</v>
      </c>
    </row>
    <row r="304" spans="1:12" ht="14.45" customHeight="1">
      <c r="A304" s="22" t="s">
        <v>328</v>
      </c>
      <c r="B304" s="12">
        <v>411756</v>
      </c>
      <c r="C304" s="88" t="s">
        <v>330</v>
      </c>
      <c r="D304" s="22" t="s">
        <v>478</v>
      </c>
      <c r="E304" s="23" t="s">
        <v>495</v>
      </c>
      <c r="F304" s="3">
        <v>0</v>
      </c>
      <c r="G304" s="3">
        <v>0</v>
      </c>
      <c r="H304" s="3">
        <f t="shared" si="10"/>
        <v>0</v>
      </c>
      <c r="I304" s="1">
        <v>45684</v>
      </c>
      <c r="J304" s="1">
        <f t="shared" si="12"/>
        <v>45684</v>
      </c>
      <c r="K304" s="12">
        <v>0</v>
      </c>
      <c r="L304" s="12" t="e">
        <f>VLOOKUP(B304,#REF!,6,FALSE)</f>
        <v>#REF!</v>
      </c>
    </row>
    <row r="305" spans="1:12" ht="14.45" customHeight="1">
      <c r="A305" s="22" t="s">
        <v>328</v>
      </c>
      <c r="B305" s="12">
        <v>411758</v>
      </c>
      <c r="C305" s="88" t="s">
        <v>331</v>
      </c>
      <c r="D305" s="22" t="s">
        <v>478</v>
      </c>
      <c r="E305" s="23" t="s">
        <v>495</v>
      </c>
      <c r="F305" s="3">
        <v>858581</v>
      </c>
      <c r="G305" s="3">
        <v>379640</v>
      </c>
      <c r="H305" s="3">
        <f t="shared" si="10"/>
        <v>1238221</v>
      </c>
      <c r="I305" s="1">
        <v>-29802</v>
      </c>
      <c r="J305" s="1">
        <f t="shared" si="12"/>
        <v>1208419</v>
      </c>
      <c r="K305" s="12" t="e">
        <f>VLOOKUP(B305,#REF!,9,FALSE)</f>
        <v>#REF!</v>
      </c>
      <c r="L305" s="12" t="e">
        <f>VLOOKUP(B305,#REF!,6,FALSE)</f>
        <v>#REF!</v>
      </c>
    </row>
    <row r="306" spans="1:12" ht="14.45" customHeight="1">
      <c r="A306" s="22" t="s">
        <v>328</v>
      </c>
      <c r="B306" s="12">
        <v>411761</v>
      </c>
      <c r="C306" s="88" t="s">
        <v>332</v>
      </c>
      <c r="D306" s="22" t="s">
        <v>478</v>
      </c>
      <c r="E306" s="23" t="s">
        <v>495</v>
      </c>
      <c r="F306" s="3">
        <v>737788</v>
      </c>
      <c r="G306" s="3">
        <v>0</v>
      </c>
      <c r="H306" s="3">
        <f t="shared" si="10"/>
        <v>737788</v>
      </c>
      <c r="I306" s="1">
        <v>110244</v>
      </c>
      <c r="J306" s="1">
        <f t="shared" si="12"/>
        <v>848032</v>
      </c>
      <c r="K306" s="12" t="e">
        <f>VLOOKUP(B306,#REF!,9,FALSE)</f>
        <v>#REF!</v>
      </c>
      <c r="L306" s="12" t="e">
        <f>VLOOKUP(B306,#REF!,6,FALSE)</f>
        <v>#REF!</v>
      </c>
    </row>
    <row r="307" spans="1:12" ht="14.45" customHeight="1">
      <c r="A307" s="22" t="s">
        <v>328</v>
      </c>
      <c r="B307" s="12">
        <v>411764</v>
      </c>
      <c r="C307" s="88" t="s">
        <v>333</v>
      </c>
      <c r="D307" s="22" t="s">
        <v>478</v>
      </c>
      <c r="E307" s="23" t="s">
        <v>495</v>
      </c>
      <c r="F307" s="3">
        <v>661906</v>
      </c>
      <c r="G307" s="3">
        <v>0</v>
      </c>
      <c r="H307" s="3">
        <f t="shared" si="10"/>
        <v>661906</v>
      </c>
      <c r="I307" s="1">
        <v>16470</v>
      </c>
      <c r="J307" s="1">
        <f t="shared" si="12"/>
        <v>678376</v>
      </c>
      <c r="K307" s="12" t="e">
        <f>VLOOKUP(B307,#REF!,9,FALSE)</f>
        <v>#REF!</v>
      </c>
      <c r="L307" s="12" t="e">
        <f>VLOOKUP(B307,#REF!,6,FALSE)</f>
        <v>#REF!</v>
      </c>
    </row>
    <row r="308" spans="1:12" ht="14.45" customHeight="1">
      <c r="A308" s="22" t="s">
        <v>328</v>
      </c>
      <c r="B308" s="12">
        <v>411777</v>
      </c>
      <c r="C308" s="88" t="s">
        <v>334</v>
      </c>
      <c r="D308" s="22" t="s">
        <v>478</v>
      </c>
      <c r="E308" s="23" t="s">
        <v>495</v>
      </c>
      <c r="F308" s="3">
        <v>1696998</v>
      </c>
      <c r="G308" s="3">
        <v>1924802</v>
      </c>
      <c r="H308" s="3">
        <f t="shared" si="10"/>
        <v>3621800</v>
      </c>
      <c r="I308" s="1">
        <v>-36318</v>
      </c>
      <c r="J308" s="1">
        <f t="shared" si="12"/>
        <v>3585482</v>
      </c>
      <c r="K308" s="12" t="e">
        <f>VLOOKUP(B308,#REF!,9,FALSE)</f>
        <v>#REF!</v>
      </c>
      <c r="L308" s="12" t="e">
        <f>VLOOKUP(B308,#REF!,6,FALSE)</f>
        <v>#REF!</v>
      </c>
    </row>
    <row r="309" spans="1:12" ht="14.45" customHeight="1">
      <c r="A309" s="22" t="s">
        <v>328</v>
      </c>
      <c r="B309" s="12">
        <v>411778</v>
      </c>
      <c r="C309" s="88" t="s">
        <v>335</v>
      </c>
      <c r="D309" s="22" t="s">
        <v>478</v>
      </c>
      <c r="E309" s="23" t="s">
        <v>495</v>
      </c>
      <c r="F309" s="3">
        <v>424916</v>
      </c>
      <c r="G309" s="3">
        <v>148730</v>
      </c>
      <c r="H309" s="3">
        <f t="shared" si="10"/>
        <v>573646</v>
      </c>
      <c r="I309" s="1">
        <v>-47130</v>
      </c>
      <c r="J309" s="1">
        <f t="shared" si="12"/>
        <v>526516</v>
      </c>
      <c r="K309" s="12" t="e">
        <f>VLOOKUP(B309,#REF!,9,FALSE)</f>
        <v>#REF!</v>
      </c>
      <c r="L309" s="12" t="e">
        <f>VLOOKUP(B309,#REF!,6,FALSE)</f>
        <v>#REF!</v>
      </c>
    </row>
    <row r="310" spans="1:12" ht="14.45" customHeight="1">
      <c r="A310" s="22" t="s">
        <v>328</v>
      </c>
      <c r="B310" s="12">
        <v>411782</v>
      </c>
      <c r="C310" s="88" t="s">
        <v>87</v>
      </c>
      <c r="D310" s="22" t="s">
        <v>478</v>
      </c>
      <c r="E310" s="23" t="s">
        <v>495</v>
      </c>
      <c r="F310" s="3">
        <v>990929</v>
      </c>
      <c r="G310" s="3">
        <v>129550</v>
      </c>
      <c r="H310" s="3">
        <f t="shared" si="10"/>
        <v>1120479</v>
      </c>
      <c r="I310" s="1">
        <v>85686</v>
      </c>
      <c r="J310" s="1">
        <f t="shared" si="12"/>
        <v>1206165</v>
      </c>
      <c r="K310" s="12" t="e">
        <f>VLOOKUP(B310,#REF!,9,FALSE)</f>
        <v>#REF!</v>
      </c>
      <c r="L310" s="12" t="e">
        <f>VLOOKUP(B310,#REF!,6,FALSE)</f>
        <v>#REF!</v>
      </c>
    </row>
    <row r="311" spans="1:12" ht="14.45" customHeight="1">
      <c r="A311" s="22" t="s">
        <v>328</v>
      </c>
      <c r="B311" s="12">
        <v>411788</v>
      </c>
      <c r="C311" s="88" t="s">
        <v>336</v>
      </c>
      <c r="D311" s="22" t="s">
        <v>478</v>
      </c>
      <c r="E311" s="23" t="s">
        <v>495</v>
      </c>
      <c r="F311" s="3">
        <v>1118191</v>
      </c>
      <c r="G311" s="3">
        <v>989121</v>
      </c>
      <c r="H311" s="3">
        <f t="shared" si="10"/>
        <v>2107312</v>
      </c>
      <c r="I311" s="1">
        <v>79176</v>
      </c>
      <c r="J311" s="1">
        <f t="shared" si="12"/>
        <v>2186488</v>
      </c>
      <c r="K311" s="12" t="e">
        <f>VLOOKUP(B311,#REF!,9,FALSE)</f>
        <v>#REF!</v>
      </c>
      <c r="L311" s="12" t="e">
        <f>VLOOKUP(B311,#REF!,6,FALSE)</f>
        <v>#REF!</v>
      </c>
    </row>
    <row r="312" spans="1:12" ht="14.45" customHeight="1">
      <c r="A312" s="22" t="s">
        <v>328</v>
      </c>
      <c r="B312" s="12">
        <v>411801</v>
      </c>
      <c r="C312" s="88" t="s">
        <v>337</v>
      </c>
      <c r="D312" s="22" t="s">
        <v>478</v>
      </c>
      <c r="E312" s="23" t="s">
        <v>495</v>
      </c>
      <c r="F312" s="3">
        <v>212240</v>
      </c>
      <c r="G312" s="3">
        <v>132140</v>
      </c>
      <c r="H312" s="3">
        <f t="shared" si="10"/>
        <v>344380</v>
      </c>
      <c r="I312" s="1">
        <v>-24</v>
      </c>
      <c r="J312" s="1">
        <f t="shared" si="12"/>
        <v>344356</v>
      </c>
      <c r="K312" s="12" t="e">
        <f>VLOOKUP(B312,#REF!,9,FALSE)</f>
        <v>#REF!</v>
      </c>
      <c r="L312" s="12" t="e">
        <f>VLOOKUP(B312,#REF!,6,FALSE)</f>
        <v>#REF!</v>
      </c>
    </row>
    <row r="313" spans="1:12" ht="14.45" customHeight="1">
      <c r="A313" s="22" t="s">
        <v>328</v>
      </c>
      <c r="B313" s="12">
        <v>411809</v>
      </c>
      <c r="C313" s="88" t="s">
        <v>254</v>
      </c>
      <c r="D313" s="22" t="s">
        <v>478</v>
      </c>
      <c r="E313" s="23" t="s">
        <v>495</v>
      </c>
      <c r="F313" s="3">
        <v>307043</v>
      </c>
      <c r="G313" s="3">
        <v>0</v>
      </c>
      <c r="H313" s="3">
        <f t="shared" si="10"/>
        <v>307043</v>
      </c>
      <c r="I313" s="1">
        <v>19158</v>
      </c>
      <c r="J313" s="1">
        <f t="shared" si="12"/>
        <v>326201</v>
      </c>
      <c r="K313" s="12" t="e">
        <f>VLOOKUP(B313,#REF!,9,FALSE)</f>
        <v>#REF!</v>
      </c>
      <c r="L313" s="12" t="e">
        <f>VLOOKUP(B313,#REF!,6,FALSE)</f>
        <v>#REF!</v>
      </c>
    </row>
    <row r="314" spans="1:12" ht="14.45" customHeight="1">
      <c r="A314" s="22" t="s">
        <v>328</v>
      </c>
      <c r="B314" s="12">
        <v>411814</v>
      </c>
      <c r="C314" s="88" t="s">
        <v>338</v>
      </c>
      <c r="D314" s="22" t="s">
        <v>478</v>
      </c>
      <c r="E314" s="23" t="s">
        <v>495</v>
      </c>
      <c r="F314" s="3">
        <v>612075</v>
      </c>
      <c r="G314" s="3">
        <v>254858</v>
      </c>
      <c r="H314" s="3">
        <f t="shared" si="10"/>
        <v>866933</v>
      </c>
      <c r="I314" s="1">
        <v>42264</v>
      </c>
      <c r="J314" s="1">
        <f t="shared" si="12"/>
        <v>909197</v>
      </c>
      <c r="K314" s="12" t="e">
        <f>VLOOKUP(B314,#REF!,9,FALSE)</f>
        <v>#REF!</v>
      </c>
      <c r="L314" s="12" t="e">
        <f>VLOOKUP(B314,#REF!,6,FALSE)</f>
        <v>#REF!</v>
      </c>
    </row>
    <row r="315" spans="1:12" ht="14.45" customHeight="1">
      <c r="A315" s="22" t="s">
        <v>328</v>
      </c>
      <c r="B315" s="12">
        <v>411817</v>
      </c>
      <c r="C315" s="88" t="s">
        <v>339</v>
      </c>
      <c r="D315" s="22" t="s">
        <v>478</v>
      </c>
      <c r="E315" s="23" t="s">
        <v>495</v>
      </c>
      <c r="F315" s="3">
        <v>1929237</v>
      </c>
      <c r="G315" s="3">
        <v>3539005</v>
      </c>
      <c r="H315" s="3">
        <f t="shared" si="10"/>
        <v>5468242</v>
      </c>
      <c r="I315" s="1">
        <v>113154</v>
      </c>
      <c r="J315" s="1">
        <f t="shared" si="12"/>
        <v>5581396</v>
      </c>
      <c r="K315" s="12" t="e">
        <f>VLOOKUP(B315,#REF!,9,FALSE)</f>
        <v>#REF!</v>
      </c>
      <c r="L315" s="12" t="e">
        <f>VLOOKUP(B315,#REF!,6,FALSE)</f>
        <v>#REF!</v>
      </c>
    </row>
    <row r="316" spans="1:12" ht="14.45" customHeight="1">
      <c r="A316" s="22" t="s">
        <v>328</v>
      </c>
      <c r="B316" s="12">
        <v>411818</v>
      </c>
      <c r="C316" s="88" t="s">
        <v>340</v>
      </c>
      <c r="D316" s="22" t="s">
        <v>478</v>
      </c>
      <c r="E316" s="23" t="s">
        <v>495</v>
      </c>
      <c r="F316" s="3">
        <v>4278185</v>
      </c>
      <c r="G316" s="3">
        <v>0</v>
      </c>
      <c r="H316" s="3">
        <f t="shared" si="10"/>
        <v>4278185</v>
      </c>
      <c r="I316" s="1">
        <v>-17400</v>
      </c>
      <c r="J316" s="1">
        <f t="shared" si="12"/>
        <v>4260785</v>
      </c>
      <c r="K316" s="12" t="e">
        <f>VLOOKUP(B316,#REF!,9,FALSE)</f>
        <v>#REF!</v>
      </c>
      <c r="L316" s="12" t="e">
        <f>VLOOKUP(B316,#REF!,6,FALSE)</f>
        <v>#REF!</v>
      </c>
    </row>
    <row r="317" spans="1:12" ht="14.45" customHeight="1">
      <c r="A317" s="22" t="s">
        <v>328</v>
      </c>
      <c r="B317" s="12">
        <v>411820</v>
      </c>
      <c r="C317" s="88" t="s">
        <v>341</v>
      </c>
      <c r="D317" s="22" t="s">
        <v>478</v>
      </c>
      <c r="E317" s="23" t="s">
        <v>495</v>
      </c>
      <c r="F317" s="3">
        <v>867980</v>
      </c>
      <c r="G317" s="3">
        <v>669517</v>
      </c>
      <c r="H317" s="3">
        <f t="shared" si="10"/>
        <v>1537497</v>
      </c>
      <c r="I317" s="1">
        <v>61650</v>
      </c>
      <c r="J317" s="1">
        <f t="shared" si="12"/>
        <v>1599147</v>
      </c>
      <c r="K317" s="12" t="e">
        <f>VLOOKUP(B317,#REF!,9,FALSE)</f>
        <v>#REF!</v>
      </c>
      <c r="L317" s="12" t="e">
        <f>VLOOKUP(B317,#REF!,6,FALSE)</f>
        <v>#REF!</v>
      </c>
    </row>
    <row r="318" spans="1:12" ht="14.45" customHeight="1">
      <c r="A318" s="22" t="s">
        <v>328</v>
      </c>
      <c r="B318" s="12">
        <v>411827</v>
      </c>
      <c r="C318" s="88" t="s">
        <v>342</v>
      </c>
      <c r="D318" s="22" t="s">
        <v>478</v>
      </c>
      <c r="E318" s="23" t="s">
        <v>495</v>
      </c>
      <c r="F318" s="3">
        <v>1307278</v>
      </c>
      <c r="G318" s="3">
        <v>1150596</v>
      </c>
      <c r="H318" s="3">
        <f t="shared" si="10"/>
        <v>2457874</v>
      </c>
      <c r="I318" s="1">
        <v>131172</v>
      </c>
      <c r="J318" s="1">
        <f t="shared" si="12"/>
        <v>2589046</v>
      </c>
      <c r="K318" s="12" t="e">
        <f>VLOOKUP(B318,#REF!,9,FALSE)</f>
        <v>#REF!</v>
      </c>
      <c r="L318" s="12" t="e">
        <f>VLOOKUP(B318,#REF!,6,FALSE)</f>
        <v>#REF!</v>
      </c>
    </row>
    <row r="319" spans="1:12" ht="14.45" customHeight="1">
      <c r="A319" s="22" t="s">
        <v>328</v>
      </c>
      <c r="B319" s="12">
        <v>411831</v>
      </c>
      <c r="C319" s="88" t="s">
        <v>343</v>
      </c>
      <c r="D319" s="22" t="s">
        <v>478</v>
      </c>
      <c r="E319" s="23" t="s">
        <v>495</v>
      </c>
      <c r="F319" s="3">
        <v>959280</v>
      </c>
      <c r="G319" s="3">
        <v>369092</v>
      </c>
      <c r="H319" s="3">
        <f t="shared" si="10"/>
        <v>1328372</v>
      </c>
      <c r="I319" s="1">
        <v>95910</v>
      </c>
      <c r="J319" s="1">
        <f t="shared" si="12"/>
        <v>1424282</v>
      </c>
      <c r="K319" s="12" t="e">
        <f>VLOOKUP(B319,#REF!,9,FALSE)</f>
        <v>#REF!</v>
      </c>
      <c r="L319" s="12" t="e">
        <f>VLOOKUP(B319,#REF!,6,FALSE)</f>
        <v>#REF!</v>
      </c>
    </row>
    <row r="320" spans="1:12" ht="14.45" customHeight="1">
      <c r="A320" s="22" t="s">
        <v>328</v>
      </c>
      <c r="B320" s="12">
        <v>411833</v>
      </c>
      <c r="C320" s="88" t="s">
        <v>344</v>
      </c>
      <c r="D320" s="22" t="s">
        <v>478</v>
      </c>
      <c r="E320" s="23" t="s">
        <v>495</v>
      </c>
      <c r="F320" s="3">
        <v>1109009</v>
      </c>
      <c r="G320" s="3">
        <v>739557</v>
      </c>
      <c r="H320" s="3">
        <f t="shared" si="10"/>
        <v>1848566</v>
      </c>
      <c r="I320" s="1">
        <v>53376</v>
      </c>
      <c r="J320" s="1">
        <f t="shared" si="12"/>
        <v>1901942</v>
      </c>
      <c r="K320" s="12" t="e">
        <f>VLOOKUP(B320,#REF!,9,FALSE)</f>
        <v>#REF!</v>
      </c>
      <c r="L320" s="12" t="e">
        <f>VLOOKUP(B320,#REF!,6,FALSE)</f>
        <v>#REF!</v>
      </c>
    </row>
    <row r="321" spans="1:12" ht="14.45" customHeight="1">
      <c r="A321" s="22" t="s">
        <v>328</v>
      </c>
      <c r="B321" s="12">
        <v>411839</v>
      </c>
      <c r="C321" s="88" t="s">
        <v>345</v>
      </c>
      <c r="D321" s="22" t="s">
        <v>478</v>
      </c>
      <c r="E321" s="23" t="s">
        <v>495</v>
      </c>
      <c r="F321" s="3">
        <v>1711697</v>
      </c>
      <c r="G321" s="3">
        <v>914667</v>
      </c>
      <c r="H321" s="3">
        <f t="shared" si="10"/>
        <v>2626364</v>
      </c>
      <c r="I321" s="1">
        <v>-62454</v>
      </c>
      <c r="J321" s="1">
        <f t="shared" si="12"/>
        <v>2563910</v>
      </c>
      <c r="K321" s="12" t="e">
        <f>VLOOKUP(B321,#REF!,9,FALSE)</f>
        <v>#REF!</v>
      </c>
      <c r="L321" s="12" t="e">
        <f>VLOOKUP(B321,#REF!,6,FALSE)</f>
        <v>#REF!</v>
      </c>
    </row>
    <row r="322" spans="1:12" ht="14.45" customHeight="1">
      <c r="A322" s="22" t="s">
        <v>328</v>
      </c>
      <c r="B322" s="12">
        <v>411841</v>
      </c>
      <c r="C322" s="88" t="s">
        <v>346</v>
      </c>
      <c r="D322" s="22" t="s">
        <v>478</v>
      </c>
      <c r="E322" s="23" t="s">
        <v>495</v>
      </c>
      <c r="F322" s="3">
        <v>2456862</v>
      </c>
      <c r="G322" s="3">
        <v>0</v>
      </c>
      <c r="H322" s="3">
        <f t="shared" si="10"/>
        <v>2456862</v>
      </c>
      <c r="I322" s="1">
        <v>151092</v>
      </c>
      <c r="J322" s="1">
        <f t="shared" si="12"/>
        <v>2607954</v>
      </c>
      <c r="K322" s="12" t="e">
        <f>VLOOKUP(B322,#REF!,9,FALSE)</f>
        <v>#REF!</v>
      </c>
      <c r="L322" s="12" t="e">
        <f>VLOOKUP(B322,#REF!,6,FALSE)</f>
        <v>#REF!</v>
      </c>
    </row>
    <row r="323" spans="1:12" ht="14.45" customHeight="1">
      <c r="A323" s="22" t="s">
        <v>328</v>
      </c>
      <c r="B323" s="12">
        <v>411845</v>
      </c>
      <c r="C323" s="88" t="s">
        <v>347</v>
      </c>
      <c r="D323" s="22" t="s">
        <v>478</v>
      </c>
      <c r="E323" s="23" t="s">
        <v>495</v>
      </c>
      <c r="F323" s="3">
        <v>1570639</v>
      </c>
      <c r="G323" s="3">
        <v>4544094</v>
      </c>
      <c r="H323" s="3">
        <f t="shared" ref="H323:H386" si="13">F323+G323</f>
        <v>6114733</v>
      </c>
      <c r="I323" s="1">
        <v>-15234</v>
      </c>
      <c r="J323" s="1">
        <f t="shared" si="12"/>
        <v>6099499</v>
      </c>
      <c r="K323" s="12" t="e">
        <f>VLOOKUP(B323,#REF!,9,FALSE)</f>
        <v>#REF!</v>
      </c>
      <c r="L323" s="12" t="e">
        <f>VLOOKUP(B323,#REF!,6,FALSE)</f>
        <v>#REF!</v>
      </c>
    </row>
    <row r="324" spans="1:12" ht="14.45" customHeight="1">
      <c r="A324" s="22" t="s">
        <v>328</v>
      </c>
      <c r="B324" s="12">
        <v>411847</v>
      </c>
      <c r="C324" s="88" t="s">
        <v>348</v>
      </c>
      <c r="D324" s="22" t="s">
        <v>478</v>
      </c>
      <c r="E324" s="23" t="s">
        <v>495</v>
      </c>
      <c r="F324" s="3">
        <v>1240677</v>
      </c>
      <c r="G324" s="3">
        <v>760484</v>
      </c>
      <c r="H324" s="3">
        <f t="shared" si="13"/>
        <v>2001161</v>
      </c>
      <c r="I324" s="1">
        <v>89106</v>
      </c>
      <c r="J324" s="1">
        <f t="shared" si="12"/>
        <v>2090267</v>
      </c>
      <c r="K324" s="12" t="e">
        <f>VLOOKUP(B324,#REF!,9,FALSE)</f>
        <v>#REF!</v>
      </c>
      <c r="L324" s="12" t="e">
        <f>VLOOKUP(B324,#REF!,6,FALSE)</f>
        <v>#REF!</v>
      </c>
    </row>
    <row r="325" spans="1:12" ht="14.45" customHeight="1">
      <c r="A325" s="22" t="s">
        <v>328</v>
      </c>
      <c r="B325" s="12">
        <v>411849</v>
      </c>
      <c r="C325" s="88" t="s">
        <v>349</v>
      </c>
      <c r="D325" s="22" t="s">
        <v>478</v>
      </c>
      <c r="E325" s="23" t="s">
        <v>495</v>
      </c>
      <c r="F325" s="3">
        <v>739733</v>
      </c>
      <c r="G325" s="3">
        <v>1761434</v>
      </c>
      <c r="H325" s="3">
        <f t="shared" si="13"/>
        <v>2501167</v>
      </c>
      <c r="I325" s="1">
        <v>189006</v>
      </c>
      <c r="J325" s="1">
        <f t="shared" si="12"/>
        <v>2690173</v>
      </c>
      <c r="K325" s="12" t="e">
        <f>VLOOKUP(B325,#REF!,9,FALSE)</f>
        <v>#REF!</v>
      </c>
      <c r="L325" s="12" t="e">
        <f>VLOOKUP(B325,#REF!,6,FALSE)</f>
        <v>#REF!</v>
      </c>
    </row>
    <row r="326" spans="1:12" ht="14.45" customHeight="1">
      <c r="A326" s="22" t="s">
        <v>351</v>
      </c>
      <c r="B326" s="12">
        <v>420463</v>
      </c>
      <c r="C326" s="88" t="s">
        <v>352</v>
      </c>
      <c r="D326" s="22" t="s">
        <v>478</v>
      </c>
      <c r="E326" s="23" t="s">
        <v>495</v>
      </c>
      <c r="F326" s="3">
        <v>574590</v>
      </c>
      <c r="G326" s="3">
        <v>836965</v>
      </c>
      <c r="H326" s="3">
        <f t="shared" si="13"/>
        <v>1411555</v>
      </c>
      <c r="I326" s="1">
        <v>117084</v>
      </c>
      <c r="J326" s="1">
        <f t="shared" si="12"/>
        <v>1528639</v>
      </c>
      <c r="K326" s="12" t="e">
        <f>VLOOKUP(B326,#REF!,9,FALSE)</f>
        <v>#REF!</v>
      </c>
      <c r="L326" s="12" t="e">
        <f>VLOOKUP(B326,#REF!,6,FALSE)</f>
        <v>#REF!</v>
      </c>
    </row>
    <row r="327" spans="1:12" ht="14.45" customHeight="1">
      <c r="A327" s="22" t="s">
        <v>351</v>
      </c>
      <c r="B327" s="12">
        <v>421206</v>
      </c>
      <c r="C327" s="88" t="s">
        <v>353</v>
      </c>
      <c r="D327" s="22" t="s">
        <v>478</v>
      </c>
      <c r="E327" s="23" t="s">
        <v>495</v>
      </c>
      <c r="F327" s="3">
        <v>425616</v>
      </c>
      <c r="G327" s="3">
        <v>369365</v>
      </c>
      <c r="H327" s="3">
        <f t="shared" si="13"/>
        <v>794981</v>
      </c>
      <c r="I327" s="1">
        <v>180036</v>
      </c>
      <c r="J327" s="1">
        <f t="shared" si="12"/>
        <v>975017</v>
      </c>
      <c r="K327" s="12" t="e">
        <f>VLOOKUP(B327,#REF!,9,FALSE)</f>
        <v>#REF!</v>
      </c>
      <c r="L327" s="12" t="e">
        <f>VLOOKUP(B327,#REF!,6,FALSE)</f>
        <v>#REF!</v>
      </c>
    </row>
    <row r="328" spans="1:12" ht="14.45" customHeight="1">
      <c r="A328" s="22" t="s">
        <v>351</v>
      </c>
      <c r="B328" s="12">
        <v>421860</v>
      </c>
      <c r="C328" s="88" t="s">
        <v>354</v>
      </c>
      <c r="D328" s="22" t="s">
        <v>478</v>
      </c>
      <c r="E328" s="23" t="s">
        <v>495</v>
      </c>
      <c r="F328" s="3">
        <v>117644</v>
      </c>
      <c r="G328" s="3">
        <v>179784</v>
      </c>
      <c r="H328" s="3">
        <f t="shared" si="13"/>
        <v>297428</v>
      </c>
      <c r="I328" s="1">
        <v>23004</v>
      </c>
      <c r="J328" s="1">
        <f t="shared" si="12"/>
        <v>320432</v>
      </c>
      <c r="K328" s="12" t="e">
        <f>VLOOKUP(B328,#REF!,9,FALSE)</f>
        <v>#REF!</v>
      </c>
      <c r="L328" s="12" t="e">
        <f>VLOOKUP(B328,#REF!,6,FALSE)</f>
        <v>#REF!</v>
      </c>
    </row>
    <row r="329" spans="1:12" ht="14.45" customHeight="1">
      <c r="A329" s="22" t="s">
        <v>351</v>
      </c>
      <c r="B329" s="12">
        <v>421866</v>
      </c>
      <c r="C329" s="88" t="s">
        <v>355</v>
      </c>
      <c r="D329" s="22" t="s">
        <v>478</v>
      </c>
      <c r="E329" s="23" t="s">
        <v>495</v>
      </c>
      <c r="F329" s="3">
        <v>257714</v>
      </c>
      <c r="G329" s="3">
        <v>210102</v>
      </c>
      <c r="H329" s="3">
        <f t="shared" si="13"/>
        <v>467816</v>
      </c>
      <c r="I329" s="1">
        <v>23796</v>
      </c>
      <c r="J329" s="1">
        <f t="shared" si="12"/>
        <v>491612</v>
      </c>
      <c r="K329" s="12" t="e">
        <f>VLOOKUP(B329,#REF!,9,FALSE)</f>
        <v>#REF!</v>
      </c>
      <c r="L329" s="12" t="e">
        <f>VLOOKUP(B329,#REF!,6,FALSE)</f>
        <v>#REF!</v>
      </c>
    </row>
    <row r="330" spans="1:12" ht="14.45" customHeight="1">
      <c r="A330" s="22" t="s">
        <v>351</v>
      </c>
      <c r="B330" s="12">
        <v>421876</v>
      </c>
      <c r="C330" s="88" t="s">
        <v>356</v>
      </c>
      <c r="D330" s="22" t="s">
        <v>478</v>
      </c>
      <c r="E330" s="23" t="s">
        <v>495</v>
      </c>
      <c r="F330" s="3">
        <v>33860</v>
      </c>
      <c r="G330" s="3">
        <v>72841</v>
      </c>
      <c r="H330" s="3">
        <f t="shared" si="13"/>
        <v>106701</v>
      </c>
      <c r="I330" s="1">
        <v>-11898</v>
      </c>
      <c r="J330" s="1">
        <f t="shared" si="12"/>
        <v>94803</v>
      </c>
      <c r="K330" s="12" t="e">
        <f>VLOOKUP(B330,#REF!,9,FALSE)</f>
        <v>#REF!</v>
      </c>
      <c r="L330" s="12" t="e">
        <f>VLOOKUP(B330,#REF!,6,FALSE)</f>
        <v>#REF!</v>
      </c>
    </row>
    <row r="331" spans="1:12" ht="14.45" customHeight="1">
      <c r="A331" s="22" t="s">
        <v>351</v>
      </c>
      <c r="B331" s="12">
        <v>421886</v>
      </c>
      <c r="C331" s="88" t="s">
        <v>357</v>
      </c>
      <c r="D331" s="22" t="s">
        <v>478</v>
      </c>
      <c r="E331" s="23" t="s">
        <v>495</v>
      </c>
      <c r="F331" s="3">
        <v>210562</v>
      </c>
      <c r="G331" s="3">
        <v>242321</v>
      </c>
      <c r="H331" s="3">
        <f t="shared" si="13"/>
        <v>452883</v>
      </c>
      <c r="I331" s="1">
        <v>-10146</v>
      </c>
      <c r="J331" s="1">
        <f t="shared" si="12"/>
        <v>442737</v>
      </c>
      <c r="K331" s="12" t="e">
        <f>VLOOKUP(B331,#REF!,9,FALSE)</f>
        <v>#REF!</v>
      </c>
      <c r="L331" s="12" t="e">
        <f>VLOOKUP(B331,#REF!,6,FALSE)</f>
        <v>#REF!</v>
      </c>
    </row>
    <row r="332" spans="1:12" ht="14.45" customHeight="1">
      <c r="A332" s="22" t="s">
        <v>351</v>
      </c>
      <c r="B332" s="12">
        <v>421887</v>
      </c>
      <c r="C332" s="88" t="s">
        <v>358</v>
      </c>
      <c r="D332" s="22" t="s">
        <v>478</v>
      </c>
      <c r="E332" s="23" t="s">
        <v>495</v>
      </c>
      <c r="F332" s="3">
        <v>419405</v>
      </c>
      <c r="G332" s="3">
        <v>2524094</v>
      </c>
      <c r="H332" s="3">
        <f t="shared" si="13"/>
        <v>2943499</v>
      </c>
      <c r="I332" s="1">
        <v>272082</v>
      </c>
      <c r="J332" s="1">
        <f t="shared" si="12"/>
        <v>3215581</v>
      </c>
      <c r="K332" s="12" t="e">
        <f>VLOOKUP(B332,#REF!,9,FALSE)</f>
        <v>#REF!</v>
      </c>
      <c r="L332" s="12" t="e">
        <f>VLOOKUP(B332,#REF!,6,FALSE)</f>
        <v>#REF!</v>
      </c>
    </row>
    <row r="333" spans="1:12" ht="14.45" customHeight="1">
      <c r="A333" s="22" t="s">
        <v>351</v>
      </c>
      <c r="B333" s="12">
        <v>421901</v>
      </c>
      <c r="C333" s="88" t="s">
        <v>359</v>
      </c>
      <c r="D333" s="22" t="s">
        <v>478</v>
      </c>
      <c r="E333" s="23" t="s">
        <v>495</v>
      </c>
      <c r="F333" s="3">
        <v>963775</v>
      </c>
      <c r="G333" s="3">
        <v>1600711</v>
      </c>
      <c r="H333" s="3">
        <f t="shared" si="13"/>
        <v>2564486</v>
      </c>
      <c r="I333" s="1">
        <v>376620</v>
      </c>
      <c r="J333" s="1">
        <f t="shared" si="12"/>
        <v>2941106</v>
      </c>
      <c r="K333" s="12" t="e">
        <f>VLOOKUP(B333,#REF!,9,FALSE)</f>
        <v>#REF!</v>
      </c>
      <c r="L333" s="12" t="e">
        <f>VLOOKUP(B333,#REF!,6,FALSE)</f>
        <v>#REF!</v>
      </c>
    </row>
    <row r="334" spans="1:12" ht="14.45" customHeight="1">
      <c r="A334" s="22" t="s">
        <v>351</v>
      </c>
      <c r="B334" s="12">
        <v>421912</v>
      </c>
      <c r="C334" s="88" t="s">
        <v>360</v>
      </c>
      <c r="D334" s="22" t="s">
        <v>478</v>
      </c>
      <c r="E334" s="23" t="s">
        <v>495</v>
      </c>
      <c r="F334" s="3">
        <v>1336704</v>
      </c>
      <c r="G334" s="3">
        <v>246260</v>
      </c>
      <c r="H334" s="3">
        <f t="shared" si="13"/>
        <v>1582964</v>
      </c>
      <c r="I334" s="1">
        <v>49626</v>
      </c>
      <c r="J334" s="1">
        <f t="shared" si="12"/>
        <v>1632590</v>
      </c>
      <c r="K334" s="12" t="e">
        <f>VLOOKUP(B334,#REF!,9,FALSE)</f>
        <v>#REF!</v>
      </c>
      <c r="L334" s="12" t="e">
        <f>VLOOKUP(B334,#REF!,6,FALSE)</f>
        <v>#REF!</v>
      </c>
    </row>
    <row r="335" spans="1:12" ht="14.45" customHeight="1">
      <c r="A335" s="22" t="s">
        <v>351</v>
      </c>
      <c r="B335" s="12">
        <v>421920</v>
      </c>
      <c r="C335" s="88" t="s">
        <v>361</v>
      </c>
      <c r="D335" s="22" t="s">
        <v>478</v>
      </c>
      <c r="E335" s="23" t="s">
        <v>495</v>
      </c>
      <c r="F335" s="3">
        <v>430795</v>
      </c>
      <c r="G335" s="3">
        <v>0</v>
      </c>
      <c r="H335" s="3">
        <f t="shared" si="13"/>
        <v>430795</v>
      </c>
      <c r="I335" s="1">
        <v>-9948</v>
      </c>
      <c r="J335" s="1">
        <f t="shared" si="12"/>
        <v>420847</v>
      </c>
      <c r="K335" s="12" t="e">
        <f>VLOOKUP(B335,#REF!,9,FALSE)</f>
        <v>#REF!</v>
      </c>
      <c r="L335" s="12" t="e">
        <f>VLOOKUP(B335,#REF!,6,FALSE)</f>
        <v>#REF!</v>
      </c>
    </row>
    <row r="336" spans="1:12" ht="14.45" customHeight="1">
      <c r="A336" s="22" t="s">
        <v>351</v>
      </c>
      <c r="B336" s="12">
        <v>421931</v>
      </c>
      <c r="C336" s="88" t="s">
        <v>362</v>
      </c>
      <c r="D336" s="22" t="s">
        <v>478</v>
      </c>
      <c r="E336" s="23" t="s">
        <v>495</v>
      </c>
      <c r="F336" s="3">
        <v>1660128</v>
      </c>
      <c r="G336" s="3">
        <v>3085293</v>
      </c>
      <c r="H336" s="3">
        <f t="shared" si="13"/>
        <v>4745421</v>
      </c>
      <c r="I336" s="1">
        <v>91008</v>
      </c>
      <c r="J336" s="1">
        <f t="shared" si="12"/>
        <v>4836429</v>
      </c>
      <c r="K336" s="12" t="e">
        <f>VLOOKUP(B336,#REF!,9,FALSE)</f>
        <v>#REF!</v>
      </c>
      <c r="L336" s="12" t="e">
        <f>VLOOKUP(B336,#REF!,6,FALSE)</f>
        <v>#REF!</v>
      </c>
    </row>
    <row r="337" spans="1:12" ht="14.45" customHeight="1">
      <c r="A337" s="22" t="s">
        <v>351</v>
      </c>
      <c r="B337" s="12">
        <v>421945</v>
      </c>
      <c r="C337" s="88" t="s">
        <v>363</v>
      </c>
      <c r="D337" s="22" t="s">
        <v>478</v>
      </c>
      <c r="E337" s="23" t="s">
        <v>495</v>
      </c>
      <c r="F337" s="3">
        <v>320440</v>
      </c>
      <c r="G337" s="3">
        <v>212476</v>
      </c>
      <c r="H337" s="3">
        <f t="shared" si="13"/>
        <v>532916</v>
      </c>
      <c r="I337" s="1">
        <v>28998</v>
      </c>
      <c r="J337" s="1">
        <f t="shared" si="12"/>
        <v>561914</v>
      </c>
      <c r="K337" s="12" t="e">
        <f>VLOOKUP(B337,#REF!,9,FALSE)</f>
        <v>#REF!</v>
      </c>
      <c r="L337" s="12" t="e">
        <f>VLOOKUP(B337,#REF!,6,FALSE)</f>
        <v>#REF!</v>
      </c>
    </row>
    <row r="338" spans="1:12" ht="14.45" customHeight="1">
      <c r="A338" s="22" t="s">
        <v>364</v>
      </c>
      <c r="B338" s="12">
        <v>431704</v>
      </c>
      <c r="C338" s="88" t="s">
        <v>365</v>
      </c>
      <c r="D338" s="22" t="s">
        <v>478</v>
      </c>
      <c r="E338" s="23" t="s">
        <v>495</v>
      </c>
      <c r="F338" s="3">
        <v>253623</v>
      </c>
      <c r="G338" s="3">
        <v>764971</v>
      </c>
      <c r="H338" s="3">
        <f t="shared" si="13"/>
        <v>1018594</v>
      </c>
      <c r="I338" s="1">
        <v>116700</v>
      </c>
      <c r="J338" s="1">
        <f t="shared" si="12"/>
        <v>1135294</v>
      </c>
      <c r="K338" s="12" t="e">
        <f>VLOOKUP(B338,#REF!,9,FALSE)</f>
        <v>#REF!</v>
      </c>
      <c r="L338" s="12" t="e">
        <f>VLOOKUP(B338,#REF!,6,FALSE)</f>
        <v>#REF!</v>
      </c>
    </row>
    <row r="339" spans="1:12" ht="14.45" customHeight="1">
      <c r="A339" s="22" t="s">
        <v>364</v>
      </c>
      <c r="B339" s="12">
        <v>431788</v>
      </c>
      <c r="C339" s="88" t="s">
        <v>366</v>
      </c>
      <c r="D339" s="22" t="s">
        <v>478</v>
      </c>
      <c r="E339" s="23" t="s">
        <v>495</v>
      </c>
      <c r="F339" s="3">
        <v>584209</v>
      </c>
      <c r="G339" s="3">
        <v>590225</v>
      </c>
      <c r="H339" s="3">
        <f t="shared" si="13"/>
        <v>1174434</v>
      </c>
      <c r="I339" s="1">
        <v>202044</v>
      </c>
      <c r="J339" s="1">
        <f t="shared" si="12"/>
        <v>1376478</v>
      </c>
      <c r="K339" s="12" t="e">
        <f>VLOOKUP(B339,#REF!,9,FALSE)</f>
        <v>#REF!</v>
      </c>
      <c r="L339" s="12" t="e">
        <f>VLOOKUP(B339,#REF!,6,FALSE)</f>
        <v>#REF!</v>
      </c>
    </row>
    <row r="340" spans="1:12" ht="14.45" customHeight="1">
      <c r="A340" s="22" t="s">
        <v>364</v>
      </c>
      <c r="B340" s="12">
        <v>431831</v>
      </c>
      <c r="C340" s="88" t="s">
        <v>367</v>
      </c>
      <c r="D340" s="22" t="s">
        <v>478</v>
      </c>
      <c r="E340" s="23" t="s">
        <v>495</v>
      </c>
      <c r="F340" s="3">
        <v>224553</v>
      </c>
      <c r="G340" s="3">
        <v>83489</v>
      </c>
      <c r="H340" s="3">
        <f t="shared" si="13"/>
        <v>308042</v>
      </c>
      <c r="I340" s="1">
        <v>48774</v>
      </c>
      <c r="J340" s="1">
        <f t="shared" ref="J340:J380" si="14">H340+I340</f>
        <v>356816</v>
      </c>
      <c r="K340" s="12" t="e">
        <f>VLOOKUP(B340,#REF!,9,FALSE)</f>
        <v>#REF!</v>
      </c>
      <c r="L340" s="12" t="e">
        <f>VLOOKUP(B340,#REF!,6,FALSE)</f>
        <v>#REF!</v>
      </c>
    </row>
    <row r="341" spans="1:12" ht="14.45" customHeight="1">
      <c r="A341" s="22" t="s">
        <v>364</v>
      </c>
      <c r="B341" s="12">
        <v>431968</v>
      </c>
      <c r="C341" s="88" t="s">
        <v>368</v>
      </c>
      <c r="D341" s="22" t="s">
        <v>478</v>
      </c>
      <c r="E341" s="23" t="s">
        <v>495</v>
      </c>
      <c r="F341" s="3">
        <v>398972</v>
      </c>
      <c r="G341" s="3">
        <v>0</v>
      </c>
      <c r="H341" s="3">
        <f t="shared" si="13"/>
        <v>398972</v>
      </c>
      <c r="I341" s="1">
        <v>5286</v>
      </c>
      <c r="J341" s="1">
        <f t="shared" si="14"/>
        <v>404258</v>
      </c>
      <c r="K341" s="12" t="e">
        <f>VLOOKUP(B341,#REF!,9,FALSE)</f>
        <v>#REF!</v>
      </c>
      <c r="L341" s="12" t="e">
        <f>VLOOKUP(B341,#REF!,6,FALSE)</f>
        <v>#REF!</v>
      </c>
    </row>
    <row r="342" spans="1:12" ht="14.45" customHeight="1">
      <c r="A342" s="22" t="s">
        <v>364</v>
      </c>
      <c r="B342" s="12">
        <v>431969</v>
      </c>
      <c r="C342" s="88" t="s">
        <v>369</v>
      </c>
      <c r="D342" s="22" t="s">
        <v>478</v>
      </c>
      <c r="E342" s="23" t="s">
        <v>495</v>
      </c>
      <c r="F342" s="3">
        <v>824856</v>
      </c>
      <c r="G342" s="3">
        <v>2163629</v>
      </c>
      <c r="H342" s="3">
        <f t="shared" si="13"/>
        <v>2988485</v>
      </c>
      <c r="I342" s="1">
        <v>-514950</v>
      </c>
      <c r="J342" s="1">
        <f t="shared" si="14"/>
        <v>2473535</v>
      </c>
      <c r="K342" s="12" t="e">
        <f>VLOOKUP(B342,#REF!,9,FALSE)</f>
        <v>#REF!</v>
      </c>
      <c r="L342" s="12" t="e">
        <f>VLOOKUP(B342,#REF!,6,FALSE)</f>
        <v>#REF!</v>
      </c>
    </row>
    <row r="343" spans="1:12" ht="14.45" customHeight="1">
      <c r="A343" s="22" t="s">
        <v>364</v>
      </c>
      <c r="B343" s="12">
        <v>431974</v>
      </c>
      <c r="C343" s="88" t="s">
        <v>370</v>
      </c>
      <c r="D343" s="22" t="s">
        <v>478</v>
      </c>
      <c r="E343" s="23" t="s">
        <v>495</v>
      </c>
      <c r="F343" s="3">
        <v>231451</v>
      </c>
      <c r="G343" s="3">
        <v>1061374</v>
      </c>
      <c r="H343" s="3">
        <f t="shared" si="13"/>
        <v>1292825</v>
      </c>
      <c r="I343" s="1">
        <v>271542</v>
      </c>
      <c r="J343" s="1">
        <f t="shared" si="14"/>
        <v>1564367</v>
      </c>
      <c r="K343" s="12" t="e">
        <f>VLOOKUP(B343,#REF!,9,FALSE)</f>
        <v>#REF!</v>
      </c>
      <c r="L343" s="12" t="e">
        <f>VLOOKUP(B343,#REF!,6,FALSE)</f>
        <v>#REF!</v>
      </c>
    </row>
    <row r="344" spans="1:12" ht="14.45" customHeight="1">
      <c r="A344" s="22" t="s">
        <v>364</v>
      </c>
      <c r="B344" s="12">
        <v>431977</v>
      </c>
      <c r="C344" s="88" t="s">
        <v>371</v>
      </c>
      <c r="D344" s="22" t="s">
        <v>478</v>
      </c>
      <c r="E344" s="23" t="s">
        <v>495</v>
      </c>
      <c r="F344" s="3">
        <v>1077765</v>
      </c>
      <c r="G344" s="3">
        <v>261020</v>
      </c>
      <c r="H344" s="3">
        <f t="shared" si="13"/>
        <v>1338785</v>
      </c>
      <c r="I344" s="1">
        <v>-141594</v>
      </c>
      <c r="J344" s="1">
        <f t="shared" si="14"/>
        <v>1197191</v>
      </c>
      <c r="K344" s="12" t="e">
        <f>VLOOKUP(B344,#REF!,9,FALSE)</f>
        <v>#REF!</v>
      </c>
      <c r="L344" s="12" t="e">
        <f>VLOOKUP(B344,#REF!,6,FALSE)</f>
        <v>#REF!</v>
      </c>
    </row>
    <row r="345" spans="1:12" ht="14.45" customHeight="1">
      <c r="A345" s="22" t="s">
        <v>364</v>
      </c>
      <c r="B345" s="12">
        <v>431980</v>
      </c>
      <c r="C345" s="88" t="s">
        <v>372</v>
      </c>
      <c r="D345" s="22" t="s">
        <v>478</v>
      </c>
      <c r="E345" s="23" t="s">
        <v>495</v>
      </c>
      <c r="F345" s="3">
        <v>2872646</v>
      </c>
      <c r="G345" s="3">
        <v>1537341</v>
      </c>
      <c r="H345" s="3">
        <f t="shared" si="13"/>
        <v>4409987</v>
      </c>
      <c r="I345" s="1">
        <v>-296418</v>
      </c>
      <c r="J345" s="1">
        <f t="shared" si="14"/>
        <v>4113569</v>
      </c>
      <c r="K345" s="12" t="e">
        <f>VLOOKUP(B345,#REF!,9,FALSE)</f>
        <v>#REF!</v>
      </c>
      <c r="L345" s="12" t="e">
        <f>VLOOKUP(B345,#REF!,6,FALSE)</f>
        <v>#REF!</v>
      </c>
    </row>
    <row r="346" spans="1:12" ht="14.45" customHeight="1">
      <c r="A346" s="22" t="s">
        <v>364</v>
      </c>
      <c r="B346" s="12">
        <v>431994</v>
      </c>
      <c r="C346" s="88" t="s">
        <v>373</v>
      </c>
      <c r="D346" s="22" t="s">
        <v>478</v>
      </c>
      <c r="E346" s="23" t="s">
        <v>495</v>
      </c>
      <c r="F346" s="3">
        <v>740088</v>
      </c>
      <c r="G346" s="3">
        <v>1384024</v>
      </c>
      <c r="H346" s="3">
        <f t="shared" si="13"/>
        <v>2124112</v>
      </c>
      <c r="I346" s="1">
        <v>-19770</v>
      </c>
      <c r="J346" s="1">
        <f t="shared" si="14"/>
        <v>2104342</v>
      </c>
      <c r="K346" s="12" t="e">
        <f>VLOOKUP(B346,#REF!,9,FALSE)</f>
        <v>#REF!</v>
      </c>
      <c r="L346" s="12" t="e">
        <f>VLOOKUP(B346,#REF!,6,FALSE)</f>
        <v>#REF!</v>
      </c>
    </row>
    <row r="347" spans="1:12" ht="14.45" customHeight="1">
      <c r="A347" s="22" t="s">
        <v>364</v>
      </c>
      <c r="B347" s="12">
        <v>432008</v>
      </c>
      <c r="C347" s="88" t="s">
        <v>374</v>
      </c>
      <c r="D347" s="22" t="s">
        <v>478</v>
      </c>
      <c r="E347" s="23" t="s">
        <v>495</v>
      </c>
      <c r="F347" s="3">
        <v>592790</v>
      </c>
      <c r="G347" s="3">
        <v>0</v>
      </c>
      <c r="H347" s="3">
        <f t="shared" si="13"/>
        <v>592790</v>
      </c>
      <c r="I347" s="1">
        <v>18984</v>
      </c>
      <c r="J347" s="1">
        <f t="shared" si="14"/>
        <v>611774</v>
      </c>
      <c r="K347" s="12" t="e">
        <f>VLOOKUP(B347,#REF!,9,FALSE)</f>
        <v>#REF!</v>
      </c>
      <c r="L347" s="12" t="e">
        <f>VLOOKUP(B347,#REF!,6,FALSE)</f>
        <v>#REF!</v>
      </c>
    </row>
    <row r="348" spans="1:12" ht="14.45" customHeight="1">
      <c r="A348" s="22" t="s">
        <v>364</v>
      </c>
      <c r="B348" s="12">
        <v>432016</v>
      </c>
      <c r="C348" s="88" t="s">
        <v>375</v>
      </c>
      <c r="D348" s="22" t="s">
        <v>478</v>
      </c>
      <c r="E348" s="23" t="s">
        <v>495</v>
      </c>
      <c r="F348" s="3">
        <v>3456119</v>
      </c>
      <c r="G348" s="3">
        <v>9098930</v>
      </c>
      <c r="H348" s="3">
        <f t="shared" si="13"/>
        <v>12555049</v>
      </c>
      <c r="I348" s="1">
        <v>608220</v>
      </c>
      <c r="J348" s="1">
        <f t="shared" si="14"/>
        <v>13163269</v>
      </c>
      <c r="K348" s="12" t="e">
        <f>VLOOKUP(B348,#REF!,9,FALSE)</f>
        <v>#REF!</v>
      </c>
      <c r="L348" s="12" t="e">
        <f>VLOOKUP(B348,#REF!,6,FALSE)</f>
        <v>#REF!</v>
      </c>
    </row>
    <row r="349" spans="1:12" ht="14.45" customHeight="1">
      <c r="A349" s="22" t="s">
        <v>364</v>
      </c>
      <c r="B349" s="12">
        <v>432017</v>
      </c>
      <c r="C349" s="88" t="s">
        <v>376</v>
      </c>
      <c r="D349" s="22" t="s">
        <v>478</v>
      </c>
      <c r="E349" s="23" t="s">
        <v>495</v>
      </c>
      <c r="F349" s="3">
        <v>1413393</v>
      </c>
      <c r="G349" s="3">
        <v>5793888</v>
      </c>
      <c r="H349" s="3">
        <f t="shared" si="13"/>
        <v>7207281</v>
      </c>
      <c r="I349" s="1">
        <v>1283094</v>
      </c>
      <c r="J349" s="1">
        <f t="shared" si="14"/>
        <v>8490375</v>
      </c>
      <c r="K349" s="12" t="e">
        <f>VLOOKUP(B349,#REF!,9,FALSE)</f>
        <v>#REF!</v>
      </c>
      <c r="L349" s="12" t="e">
        <f>VLOOKUP(B349,#REF!,6,FALSE)</f>
        <v>#REF!</v>
      </c>
    </row>
    <row r="350" spans="1:12" ht="14.45" customHeight="1">
      <c r="A350" s="22" t="s">
        <v>364</v>
      </c>
      <c r="B350" s="12">
        <v>432023</v>
      </c>
      <c r="C350" s="88" t="s">
        <v>377</v>
      </c>
      <c r="D350" s="22" t="s">
        <v>478</v>
      </c>
      <c r="E350" s="23" t="s">
        <v>495</v>
      </c>
      <c r="F350" s="3">
        <v>400882</v>
      </c>
      <c r="G350" s="3">
        <v>164019</v>
      </c>
      <c r="H350" s="3">
        <f t="shared" si="13"/>
        <v>564901</v>
      </c>
      <c r="I350" s="1">
        <v>-55146</v>
      </c>
      <c r="J350" s="1">
        <f t="shared" si="14"/>
        <v>509755</v>
      </c>
      <c r="K350" s="12" t="e">
        <f>VLOOKUP(B350,#REF!,9,FALSE)</f>
        <v>#REF!</v>
      </c>
      <c r="L350" s="12" t="e">
        <f>VLOOKUP(B350,#REF!,6,FALSE)</f>
        <v>#REF!</v>
      </c>
    </row>
    <row r="351" spans="1:12" ht="14.45" customHeight="1">
      <c r="A351" s="22" t="s">
        <v>364</v>
      </c>
      <c r="B351" s="12">
        <v>432029</v>
      </c>
      <c r="C351" s="88" t="s">
        <v>378</v>
      </c>
      <c r="D351" s="22" t="s">
        <v>478</v>
      </c>
      <c r="E351" s="23" t="s">
        <v>495</v>
      </c>
      <c r="F351" s="3">
        <v>137947</v>
      </c>
      <c r="G351" s="3">
        <v>0</v>
      </c>
      <c r="H351" s="3">
        <f t="shared" si="13"/>
        <v>137947</v>
      </c>
      <c r="I351" s="1">
        <v>-1535</v>
      </c>
      <c r="J351" s="1">
        <f t="shared" si="14"/>
        <v>136412</v>
      </c>
      <c r="K351" s="12" t="e">
        <f>VLOOKUP(B351,#REF!,9,FALSE)</f>
        <v>#REF!</v>
      </c>
      <c r="L351" s="12" t="e">
        <f>VLOOKUP(B351,#REF!,6,FALSE)</f>
        <v>#REF!</v>
      </c>
    </row>
    <row r="352" spans="1:12" ht="14.45" customHeight="1">
      <c r="A352" s="22" t="s">
        <v>364</v>
      </c>
      <c r="B352" s="12">
        <v>432030</v>
      </c>
      <c r="C352" s="88" t="s">
        <v>350</v>
      </c>
      <c r="D352" s="22" t="s">
        <v>478</v>
      </c>
      <c r="E352" s="23" t="s">
        <v>495</v>
      </c>
      <c r="F352" s="3">
        <v>677325</v>
      </c>
      <c r="G352" s="3">
        <v>369477</v>
      </c>
      <c r="H352" s="3">
        <f t="shared" si="13"/>
        <v>1046802</v>
      </c>
      <c r="I352" s="1">
        <v>18480</v>
      </c>
      <c r="J352" s="1">
        <f t="shared" si="14"/>
        <v>1065282</v>
      </c>
      <c r="K352" s="12" t="e">
        <f>VLOOKUP(B352,#REF!,9,FALSE)</f>
        <v>#REF!</v>
      </c>
      <c r="L352" s="12" t="e">
        <f>VLOOKUP(B352,#REF!,6,FALSE)</f>
        <v>#REF!</v>
      </c>
    </row>
    <row r="353" spans="1:12" ht="14.45" customHeight="1">
      <c r="A353" s="22" t="s">
        <v>364</v>
      </c>
      <c r="B353" s="12">
        <v>432034</v>
      </c>
      <c r="C353" s="88" t="s">
        <v>379</v>
      </c>
      <c r="D353" s="22" t="s">
        <v>478</v>
      </c>
      <c r="E353" s="23" t="s">
        <v>495</v>
      </c>
      <c r="F353" s="3">
        <v>186840</v>
      </c>
      <c r="G353" s="3">
        <v>0</v>
      </c>
      <c r="H353" s="3">
        <f t="shared" si="13"/>
        <v>186840</v>
      </c>
      <c r="I353" s="1">
        <v>-15024</v>
      </c>
      <c r="J353" s="1">
        <f t="shared" si="14"/>
        <v>171816</v>
      </c>
      <c r="K353" s="12" t="e">
        <f>VLOOKUP(B353,#REF!,9,FALSE)</f>
        <v>#REF!</v>
      </c>
      <c r="L353" s="12" t="e">
        <f>VLOOKUP(B353,#REF!,6,FALSE)</f>
        <v>#REF!</v>
      </c>
    </row>
    <row r="354" spans="1:12" ht="14.45" customHeight="1">
      <c r="A354" s="22" t="s">
        <v>380</v>
      </c>
      <c r="B354" s="12">
        <v>442038</v>
      </c>
      <c r="C354" s="88" t="s">
        <v>381</v>
      </c>
      <c r="D354" s="22" t="s">
        <v>478</v>
      </c>
      <c r="E354" s="23" t="s">
        <v>495</v>
      </c>
      <c r="F354" s="3">
        <v>284008</v>
      </c>
      <c r="G354" s="3">
        <v>1103109</v>
      </c>
      <c r="H354" s="3">
        <f t="shared" si="13"/>
        <v>1387117</v>
      </c>
      <c r="I354" s="1">
        <v>156318</v>
      </c>
      <c r="J354" s="1">
        <f t="shared" si="14"/>
        <v>1543435</v>
      </c>
      <c r="K354" s="12" t="e">
        <f>VLOOKUP(B354,#REF!,9,FALSE)</f>
        <v>#REF!</v>
      </c>
      <c r="L354" s="12" t="e">
        <f>VLOOKUP(B354,#REF!,6,FALSE)</f>
        <v>#REF!</v>
      </c>
    </row>
    <row r="355" spans="1:12" ht="14.45" customHeight="1">
      <c r="A355" s="22" t="s">
        <v>380</v>
      </c>
      <c r="B355" s="12">
        <v>442039</v>
      </c>
      <c r="C355" s="88" t="s">
        <v>382</v>
      </c>
      <c r="D355" s="22" t="s">
        <v>478</v>
      </c>
      <c r="E355" s="23" t="s">
        <v>495</v>
      </c>
      <c r="F355" s="3">
        <v>3679580</v>
      </c>
      <c r="G355" s="3">
        <v>422585</v>
      </c>
      <c r="H355" s="3">
        <f t="shared" si="13"/>
        <v>4102165</v>
      </c>
      <c r="I355" s="1">
        <v>63204</v>
      </c>
      <c r="J355" s="1">
        <f t="shared" si="14"/>
        <v>4165369</v>
      </c>
      <c r="K355" s="12" t="e">
        <f>VLOOKUP(B355,#REF!,9,FALSE)</f>
        <v>#REF!</v>
      </c>
      <c r="L355" s="12" t="e">
        <f>VLOOKUP(B355,#REF!,6,FALSE)</f>
        <v>#REF!</v>
      </c>
    </row>
    <row r="356" spans="1:12" ht="14.45" customHeight="1">
      <c r="A356" s="22" t="s">
        <v>380</v>
      </c>
      <c r="B356" s="12">
        <v>442040</v>
      </c>
      <c r="C356" s="88" t="s">
        <v>383</v>
      </c>
      <c r="D356" s="22" t="s">
        <v>478</v>
      </c>
      <c r="E356" s="23" t="s">
        <v>495</v>
      </c>
      <c r="F356" s="3">
        <v>991566</v>
      </c>
      <c r="G356" s="3">
        <v>5149720</v>
      </c>
      <c r="H356" s="3">
        <f t="shared" si="13"/>
        <v>6141286</v>
      </c>
      <c r="I356" s="1">
        <v>1116480</v>
      </c>
      <c r="J356" s="1">
        <f t="shared" si="14"/>
        <v>7257766</v>
      </c>
      <c r="K356" s="12" t="e">
        <f>VLOOKUP(B356,#REF!,9,FALSE)</f>
        <v>#REF!</v>
      </c>
      <c r="L356" s="12" t="e">
        <f>VLOOKUP(B356,#REF!,6,FALSE)</f>
        <v>#REF!</v>
      </c>
    </row>
    <row r="357" spans="1:12" ht="14.45" customHeight="1">
      <c r="A357" s="22" t="s">
        <v>380</v>
      </c>
      <c r="B357" s="12">
        <v>442061</v>
      </c>
      <c r="C357" s="88" t="s">
        <v>384</v>
      </c>
      <c r="D357" s="22" t="s">
        <v>478</v>
      </c>
      <c r="E357" s="23" t="s">
        <v>495</v>
      </c>
      <c r="F357" s="3">
        <v>628693</v>
      </c>
      <c r="G357" s="3">
        <v>1884575</v>
      </c>
      <c r="H357" s="3">
        <f t="shared" si="13"/>
        <v>2513268</v>
      </c>
      <c r="I357" s="1">
        <v>-91206</v>
      </c>
      <c r="J357" s="1">
        <f t="shared" si="14"/>
        <v>2422062</v>
      </c>
      <c r="K357" s="12" t="e">
        <f>VLOOKUP(B357,#REF!,9,FALSE)</f>
        <v>#REF!</v>
      </c>
      <c r="L357" s="12" t="e">
        <f>VLOOKUP(B357,#REF!,6,FALSE)</f>
        <v>#REF!</v>
      </c>
    </row>
    <row r="358" spans="1:12" ht="14.45" customHeight="1">
      <c r="A358" s="22" t="s">
        <v>380</v>
      </c>
      <c r="B358" s="12">
        <v>442066</v>
      </c>
      <c r="C358" s="88" t="s">
        <v>385</v>
      </c>
      <c r="D358" s="22" t="s">
        <v>478</v>
      </c>
      <c r="E358" s="23" t="s">
        <v>495</v>
      </c>
      <c r="F358" s="3">
        <v>515738</v>
      </c>
      <c r="G358" s="3">
        <v>0</v>
      </c>
      <c r="H358" s="3">
        <f t="shared" si="13"/>
        <v>515738</v>
      </c>
      <c r="I358" s="1">
        <v>48336</v>
      </c>
      <c r="J358" s="1">
        <f t="shared" si="14"/>
        <v>564074</v>
      </c>
      <c r="K358" s="12" t="e">
        <f>VLOOKUP(B358,#REF!,9,FALSE)</f>
        <v>#REF!</v>
      </c>
      <c r="L358" s="12" t="e">
        <f>VLOOKUP(B358,#REF!,6,FALSE)</f>
        <v>#REF!</v>
      </c>
    </row>
    <row r="359" spans="1:12" ht="14.45" customHeight="1">
      <c r="A359" s="22" t="s">
        <v>380</v>
      </c>
      <c r="B359" s="12">
        <v>442068</v>
      </c>
      <c r="C359" s="88" t="s">
        <v>386</v>
      </c>
      <c r="D359" s="22" t="s">
        <v>478</v>
      </c>
      <c r="E359" s="23" t="s">
        <v>495</v>
      </c>
      <c r="F359" s="3">
        <v>9711403</v>
      </c>
      <c r="G359" s="3">
        <v>0</v>
      </c>
      <c r="H359" s="3">
        <f t="shared" si="13"/>
        <v>9711403</v>
      </c>
      <c r="I359" s="1">
        <v>779658</v>
      </c>
      <c r="J359" s="1">
        <f t="shared" si="14"/>
        <v>10491061</v>
      </c>
      <c r="K359" s="12" t="e">
        <f>VLOOKUP(B359,#REF!,9,FALSE)</f>
        <v>#REF!</v>
      </c>
      <c r="L359" s="12" t="e">
        <f>VLOOKUP(B359,#REF!,6,FALSE)</f>
        <v>#REF!</v>
      </c>
    </row>
    <row r="360" spans="1:12" ht="14.45" customHeight="1">
      <c r="A360" s="22" t="s">
        <v>380</v>
      </c>
      <c r="B360" s="12">
        <v>442069</v>
      </c>
      <c r="C360" s="88" t="s">
        <v>387</v>
      </c>
      <c r="D360" s="22" t="s">
        <v>478</v>
      </c>
      <c r="E360" s="23" t="s">
        <v>495</v>
      </c>
      <c r="F360" s="3">
        <v>402395</v>
      </c>
      <c r="G360" s="3">
        <v>14589</v>
      </c>
      <c r="H360" s="3">
        <f t="shared" si="13"/>
        <v>416984</v>
      </c>
      <c r="I360" s="1">
        <v>216468</v>
      </c>
      <c r="J360" s="1">
        <f t="shared" si="14"/>
        <v>633452</v>
      </c>
      <c r="K360" s="12" t="e">
        <f>VLOOKUP(B360,#REF!,9,FALSE)</f>
        <v>#REF!</v>
      </c>
      <c r="L360" s="12" t="e">
        <f>VLOOKUP(B360,#REF!,6,FALSE)</f>
        <v>#REF!</v>
      </c>
    </row>
    <row r="361" spans="1:12" ht="14.45" customHeight="1">
      <c r="A361" s="22" t="s">
        <v>380</v>
      </c>
      <c r="B361" s="12">
        <v>442073</v>
      </c>
      <c r="C361" s="88" t="s">
        <v>388</v>
      </c>
      <c r="D361" s="22" t="s">
        <v>478</v>
      </c>
      <c r="E361" s="23" t="s">
        <v>495</v>
      </c>
      <c r="F361" s="3">
        <v>47351</v>
      </c>
      <c r="G361" s="3">
        <v>0</v>
      </c>
      <c r="H361" s="3">
        <f t="shared" si="13"/>
        <v>47351</v>
      </c>
      <c r="I361" s="1">
        <v>4932</v>
      </c>
      <c r="J361" s="1">
        <f t="shared" si="14"/>
        <v>52283</v>
      </c>
      <c r="K361" s="12" t="e">
        <f>VLOOKUP(B361,#REF!,9,FALSE)</f>
        <v>#REF!</v>
      </c>
      <c r="L361" s="12" t="e">
        <f>VLOOKUP(B361,#REF!,6,FALSE)</f>
        <v>#REF!</v>
      </c>
    </row>
    <row r="362" spans="1:12" ht="14.45" customHeight="1">
      <c r="A362" s="22" t="s">
        <v>380</v>
      </c>
      <c r="B362" s="12">
        <v>442076</v>
      </c>
      <c r="C362" s="88" t="s">
        <v>389</v>
      </c>
      <c r="D362" s="22" t="s">
        <v>478</v>
      </c>
      <c r="E362" s="23" t="s">
        <v>495</v>
      </c>
      <c r="F362" s="3">
        <v>634536</v>
      </c>
      <c r="G362" s="3">
        <v>995879</v>
      </c>
      <c r="H362" s="3">
        <f t="shared" si="13"/>
        <v>1630415</v>
      </c>
      <c r="I362" s="1">
        <v>76092</v>
      </c>
      <c r="J362" s="1">
        <f t="shared" si="14"/>
        <v>1706507</v>
      </c>
      <c r="K362" s="12" t="e">
        <f>VLOOKUP(B362,#REF!,9,FALSE)</f>
        <v>#REF!</v>
      </c>
      <c r="L362" s="12" t="e">
        <f>VLOOKUP(B362,#REF!,6,FALSE)</f>
        <v>#REF!</v>
      </c>
    </row>
    <row r="363" spans="1:12" ht="14.45" customHeight="1">
      <c r="A363" s="22" t="s">
        <v>380</v>
      </c>
      <c r="B363" s="12">
        <v>442083</v>
      </c>
      <c r="C363" s="88" t="s">
        <v>390</v>
      </c>
      <c r="D363" s="22" t="s">
        <v>478</v>
      </c>
      <c r="E363" s="23" t="s">
        <v>495</v>
      </c>
      <c r="F363" s="3">
        <v>3913222</v>
      </c>
      <c r="G363" s="3">
        <v>10282226</v>
      </c>
      <c r="H363" s="3">
        <f t="shared" si="13"/>
        <v>14195448</v>
      </c>
      <c r="I363" s="1">
        <v>-140820</v>
      </c>
      <c r="J363" s="1">
        <f t="shared" si="14"/>
        <v>14054628</v>
      </c>
      <c r="K363" s="12" t="e">
        <f>VLOOKUP(B363,#REF!,9,FALSE)</f>
        <v>#REF!</v>
      </c>
      <c r="L363" s="12" t="e">
        <f>VLOOKUP(B363,#REF!,6,FALSE)</f>
        <v>#REF!</v>
      </c>
    </row>
    <row r="364" spans="1:12" ht="14.45" customHeight="1">
      <c r="A364" s="22" t="s">
        <v>380</v>
      </c>
      <c r="B364" s="12">
        <v>442090</v>
      </c>
      <c r="C364" s="88" t="s">
        <v>391</v>
      </c>
      <c r="D364" s="22" t="s">
        <v>478</v>
      </c>
      <c r="E364" s="23" t="s">
        <v>495</v>
      </c>
      <c r="F364" s="3">
        <v>932858</v>
      </c>
      <c r="G364" s="3">
        <v>1269917</v>
      </c>
      <c r="H364" s="3">
        <f t="shared" si="13"/>
        <v>2202775</v>
      </c>
      <c r="I364" s="1">
        <v>127482</v>
      </c>
      <c r="J364" s="1">
        <f t="shared" si="14"/>
        <v>2330257</v>
      </c>
      <c r="K364" s="12" t="e">
        <f>VLOOKUP(B364,#REF!,9,FALSE)</f>
        <v>#REF!</v>
      </c>
      <c r="L364" s="12" t="e">
        <f>VLOOKUP(B364,#REF!,6,FALSE)</f>
        <v>#REF!</v>
      </c>
    </row>
    <row r="365" spans="1:12" ht="14.45" customHeight="1">
      <c r="A365" s="22" t="s">
        <v>380</v>
      </c>
      <c r="B365" s="12">
        <v>442091</v>
      </c>
      <c r="C365" s="88" t="s">
        <v>392</v>
      </c>
      <c r="D365" s="22" t="s">
        <v>478</v>
      </c>
      <c r="E365" s="23" t="s">
        <v>495</v>
      </c>
      <c r="F365" s="3">
        <v>905524</v>
      </c>
      <c r="G365" s="3">
        <v>1730807</v>
      </c>
      <c r="H365" s="3">
        <f t="shared" si="13"/>
        <v>2636331</v>
      </c>
      <c r="I365" s="1">
        <v>247506</v>
      </c>
      <c r="J365" s="1">
        <f t="shared" si="14"/>
        <v>2883837</v>
      </c>
      <c r="K365" s="12" t="e">
        <f>VLOOKUP(B365,#REF!,9,FALSE)</f>
        <v>#REF!</v>
      </c>
      <c r="L365" s="12" t="e">
        <f>VLOOKUP(B365,#REF!,6,FALSE)</f>
        <v>#REF!</v>
      </c>
    </row>
    <row r="366" spans="1:12" ht="14.45" customHeight="1">
      <c r="A366" s="22" t="s">
        <v>380</v>
      </c>
      <c r="B366" s="12">
        <v>442103</v>
      </c>
      <c r="C366" s="88" t="s">
        <v>393</v>
      </c>
      <c r="D366" s="22" t="s">
        <v>478</v>
      </c>
      <c r="E366" s="23" t="s">
        <v>495</v>
      </c>
      <c r="F366" s="3">
        <v>498895</v>
      </c>
      <c r="G366" s="3">
        <v>0</v>
      </c>
      <c r="H366" s="3">
        <f t="shared" si="13"/>
        <v>498895</v>
      </c>
      <c r="I366" s="1">
        <v>-8856</v>
      </c>
      <c r="J366" s="1">
        <f t="shared" si="14"/>
        <v>490039</v>
      </c>
      <c r="K366" s="12" t="e">
        <f>VLOOKUP(B366,#REF!,9,FALSE)</f>
        <v>#REF!</v>
      </c>
      <c r="L366" s="12" t="e">
        <f>VLOOKUP(B366,#REF!,6,FALSE)</f>
        <v>#REF!</v>
      </c>
    </row>
    <row r="367" spans="1:12" ht="14.45" customHeight="1">
      <c r="A367" s="22" t="s">
        <v>380</v>
      </c>
      <c r="B367" s="12">
        <v>442104</v>
      </c>
      <c r="C367" s="88" t="s">
        <v>394</v>
      </c>
      <c r="D367" s="22" t="s">
        <v>478</v>
      </c>
      <c r="E367" s="23" t="s">
        <v>495</v>
      </c>
      <c r="F367" s="3">
        <v>609379</v>
      </c>
      <c r="G367" s="3">
        <v>0</v>
      </c>
      <c r="H367" s="3">
        <f t="shared" si="13"/>
        <v>609379</v>
      </c>
      <c r="I367" s="1">
        <v>-96663</v>
      </c>
      <c r="J367" s="1">
        <f t="shared" si="14"/>
        <v>512716</v>
      </c>
      <c r="K367" s="12" t="e">
        <f>VLOOKUP(B367,#REF!,9,FALSE)</f>
        <v>#REF!</v>
      </c>
      <c r="L367" s="12" t="e">
        <f>VLOOKUP(B367,#REF!,6,FALSE)</f>
        <v>#REF!</v>
      </c>
    </row>
    <row r="368" spans="1:12" ht="14.45" customHeight="1">
      <c r="A368" s="22" t="s">
        <v>380</v>
      </c>
      <c r="B368" s="12">
        <v>442105</v>
      </c>
      <c r="C368" s="88" t="s">
        <v>395</v>
      </c>
      <c r="D368" s="22" t="s">
        <v>478</v>
      </c>
      <c r="E368" s="23" t="s">
        <v>495</v>
      </c>
      <c r="F368" s="3">
        <v>588969</v>
      </c>
      <c r="G368" s="3">
        <v>616619</v>
      </c>
      <c r="H368" s="3">
        <f t="shared" si="13"/>
        <v>1205588</v>
      </c>
      <c r="I368" s="1">
        <v>-45300</v>
      </c>
      <c r="J368" s="1">
        <f t="shared" si="14"/>
        <v>1160288</v>
      </c>
      <c r="K368" s="12" t="e">
        <f>VLOOKUP(B368,#REF!,9,FALSE)</f>
        <v>#REF!</v>
      </c>
      <c r="L368" s="12" t="e">
        <f>VLOOKUP(B368,#REF!,6,FALSE)</f>
        <v>#REF!</v>
      </c>
    </row>
    <row r="369" spans="1:12" ht="14.45" customHeight="1">
      <c r="A369" s="22" t="s">
        <v>380</v>
      </c>
      <c r="B369" s="12">
        <v>442107</v>
      </c>
      <c r="C369" s="88" t="s">
        <v>396</v>
      </c>
      <c r="D369" s="22" t="s">
        <v>478</v>
      </c>
      <c r="E369" s="23" t="s">
        <v>495</v>
      </c>
      <c r="F369" s="3">
        <v>727795</v>
      </c>
      <c r="G369" s="3">
        <v>802847</v>
      </c>
      <c r="H369" s="3">
        <f t="shared" si="13"/>
        <v>1530642</v>
      </c>
      <c r="I369" s="1">
        <v>66966</v>
      </c>
      <c r="J369" s="1">
        <f t="shared" si="14"/>
        <v>1597608</v>
      </c>
      <c r="K369" s="12" t="e">
        <f>VLOOKUP(B369,#REF!,9,FALSE)</f>
        <v>#REF!</v>
      </c>
      <c r="L369" s="12" t="e">
        <f>VLOOKUP(B369,#REF!,6,FALSE)</f>
        <v>#REF!</v>
      </c>
    </row>
    <row r="370" spans="1:12" ht="14.45" customHeight="1">
      <c r="A370" s="22" t="s">
        <v>380</v>
      </c>
      <c r="B370" s="12">
        <v>442116</v>
      </c>
      <c r="C370" s="88" t="s">
        <v>397</v>
      </c>
      <c r="D370" s="22" t="s">
        <v>478</v>
      </c>
      <c r="E370" s="23" t="s">
        <v>495</v>
      </c>
      <c r="F370" s="3">
        <v>814213</v>
      </c>
      <c r="G370" s="3">
        <v>1534588</v>
      </c>
      <c r="H370" s="3">
        <f t="shared" si="13"/>
        <v>2348801</v>
      </c>
      <c r="I370" s="1">
        <v>143394</v>
      </c>
      <c r="J370" s="1">
        <f t="shared" si="14"/>
        <v>2492195</v>
      </c>
      <c r="K370" s="12" t="e">
        <f>VLOOKUP(B370,#REF!,9,FALSE)</f>
        <v>#REF!</v>
      </c>
      <c r="L370" s="12" t="e">
        <f>VLOOKUP(B370,#REF!,6,FALSE)</f>
        <v>#REF!</v>
      </c>
    </row>
    <row r="371" spans="1:12" ht="14.45" customHeight="1">
      <c r="A371" s="22" t="s">
        <v>380</v>
      </c>
      <c r="B371" s="12">
        <v>442130</v>
      </c>
      <c r="C371" s="88" t="s">
        <v>398</v>
      </c>
      <c r="D371" s="22" t="s">
        <v>478</v>
      </c>
      <c r="E371" s="23" t="s">
        <v>495</v>
      </c>
      <c r="F371" s="3">
        <v>1843289</v>
      </c>
      <c r="G371" s="3">
        <v>4998561</v>
      </c>
      <c r="H371" s="3">
        <f t="shared" si="13"/>
        <v>6841850</v>
      </c>
      <c r="I371" s="1">
        <v>1235004</v>
      </c>
      <c r="J371" s="1">
        <f t="shared" si="14"/>
        <v>8076854</v>
      </c>
      <c r="K371" s="12" t="e">
        <f>VLOOKUP(B371,#REF!,9,FALSE)</f>
        <v>#REF!</v>
      </c>
      <c r="L371" s="12" t="e">
        <f>VLOOKUP(B371,#REF!,6,FALSE)</f>
        <v>#REF!</v>
      </c>
    </row>
    <row r="372" spans="1:12" ht="14.45" customHeight="1">
      <c r="A372" s="22" t="s">
        <v>380</v>
      </c>
      <c r="B372" s="12">
        <v>442135</v>
      </c>
      <c r="C372" s="88" t="s">
        <v>399</v>
      </c>
      <c r="D372" s="22" t="s">
        <v>478</v>
      </c>
      <c r="E372" s="23" t="s">
        <v>495</v>
      </c>
      <c r="F372" s="3">
        <v>1658817</v>
      </c>
      <c r="G372" s="3">
        <v>2623088</v>
      </c>
      <c r="H372" s="3">
        <f t="shared" si="13"/>
        <v>4281905</v>
      </c>
      <c r="I372" s="1">
        <v>921384</v>
      </c>
      <c r="J372" s="1">
        <f t="shared" si="14"/>
        <v>5203289</v>
      </c>
      <c r="K372" s="12" t="e">
        <f>VLOOKUP(B372,#REF!,9,FALSE)</f>
        <v>#REF!</v>
      </c>
      <c r="L372" s="12" t="e">
        <f>VLOOKUP(B372,#REF!,6,FALSE)</f>
        <v>#REF!</v>
      </c>
    </row>
    <row r="373" spans="1:12" ht="14.45" customHeight="1">
      <c r="A373" s="22" t="s">
        <v>380</v>
      </c>
      <c r="B373" s="12">
        <v>442150</v>
      </c>
      <c r="C373" s="88" t="s">
        <v>400</v>
      </c>
      <c r="D373" s="22" t="s">
        <v>478</v>
      </c>
      <c r="E373" s="23" t="s">
        <v>495</v>
      </c>
      <c r="F373" s="3">
        <v>289163</v>
      </c>
      <c r="G373" s="3">
        <v>107360</v>
      </c>
      <c r="H373" s="3">
        <f t="shared" si="13"/>
        <v>396523</v>
      </c>
      <c r="I373" s="1">
        <v>186732</v>
      </c>
      <c r="J373" s="1">
        <f t="shared" si="14"/>
        <v>583255</v>
      </c>
      <c r="K373" s="12" t="e">
        <f>VLOOKUP(B373,#REF!,9,FALSE)</f>
        <v>#REF!</v>
      </c>
      <c r="L373" s="12" t="e">
        <f>VLOOKUP(B373,#REF!,6,FALSE)</f>
        <v>#REF!</v>
      </c>
    </row>
    <row r="374" spans="1:12" ht="14.45" customHeight="1">
      <c r="A374" s="22" t="s">
        <v>380</v>
      </c>
      <c r="B374" s="12">
        <v>442159</v>
      </c>
      <c r="C374" s="88" t="s">
        <v>401</v>
      </c>
      <c r="D374" s="22" t="s">
        <v>478</v>
      </c>
      <c r="E374" s="23" t="s">
        <v>495</v>
      </c>
      <c r="F374" s="3">
        <v>3687547</v>
      </c>
      <c r="G374" s="3">
        <v>3178804</v>
      </c>
      <c r="H374" s="3">
        <f t="shared" si="13"/>
        <v>6866351</v>
      </c>
      <c r="I374" s="1">
        <v>-937314</v>
      </c>
      <c r="J374" s="1">
        <f t="shared" si="14"/>
        <v>5929037</v>
      </c>
      <c r="K374" s="12" t="e">
        <f>VLOOKUP(B374,#REF!,9,FALSE)</f>
        <v>#REF!</v>
      </c>
      <c r="L374" s="12" t="e">
        <f>VLOOKUP(B374,#REF!,6,FALSE)</f>
        <v>#REF!</v>
      </c>
    </row>
    <row r="375" spans="1:12" ht="14.45" customHeight="1">
      <c r="A375" s="22" t="s">
        <v>402</v>
      </c>
      <c r="B375" s="12">
        <v>452169</v>
      </c>
      <c r="C375" s="88" t="s">
        <v>403</v>
      </c>
      <c r="D375" s="22" t="s">
        <v>478</v>
      </c>
      <c r="E375" s="23" t="s">
        <v>495</v>
      </c>
      <c r="F375" s="3">
        <v>1266897</v>
      </c>
      <c r="G375" s="3">
        <v>263014</v>
      </c>
      <c r="H375" s="3">
        <f t="shared" si="13"/>
        <v>1529911</v>
      </c>
      <c r="I375" s="1">
        <v>-104598</v>
      </c>
      <c r="J375" s="1">
        <f t="shared" si="14"/>
        <v>1425313</v>
      </c>
      <c r="K375" s="12" t="e">
        <f>VLOOKUP(B375,#REF!,9,FALSE)</f>
        <v>#REF!</v>
      </c>
      <c r="L375" s="12" t="e">
        <f>VLOOKUP(B375,#REF!,6,FALSE)</f>
        <v>#REF!</v>
      </c>
    </row>
    <row r="376" spans="1:12" ht="14.45" customHeight="1">
      <c r="A376" s="22" t="s">
        <v>402</v>
      </c>
      <c r="B376" s="12">
        <v>452179</v>
      </c>
      <c r="C376" s="88" t="s">
        <v>404</v>
      </c>
      <c r="D376" s="22" t="s">
        <v>478</v>
      </c>
      <c r="E376" s="23" t="s">
        <v>495</v>
      </c>
      <c r="F376" s="3">
        <v>1510491</v>
      </c>
      <c r="G376" s="3">
        <v>4787995</v>
      </c>
      <c r="H376" s="3">
        <f t="shared" si="13"/>
        <v>6298486</v>
      </c>
      <c r="I376" s="1">
        <v>-739638</v>
      </c>
      <c r="J376" s="1">
        <f t="shared" si="14"/>
        <v>5558848</v>
      </c>
      <c r="K376" s="12" t="e">
        <f>VLOOKUP(B376,#REF!,9,FALSE)</f>
        <v>#REF!</v>
      </c>
      <c r="L376" s="12" t="e">
        <f>VLOOKUP(B376,#REF!,6,FALSE)</f>
        <v>#REF!</v>
      </c>
    </row>
    <row r="377" spans="1:12" ht="14.45" customHeight="1">
      <c r="A377" s="22" t="s">
        <v>402</v>
      </c>
      <c r="B377" s="12">
        <v>452200</v>
      </c>
      <c r="C377" s="88" t="s">
        <v>405</v>
      </c>
      <c r="D377" s="22" t="s">
        <v>478</v>
      </c>
      <c r="E377" s="23" t="s">
        <v>495</v>
      </c>
      <c r="F377" s="3">
        <v>775747</v>
      </c>
      <c r="G377" s="3">
        <v>830929</v>
      </c>
      <c r="H377" s="3">
        <f t="shared" si="13"/>
        <v>1606676</v>
      </c>
      <c r="I377" s="1">
        <v>367188</v>
      </c>
      <c r="J377" s="1">
        <f t="shared" si="14"/>
        <v>1973864</v>
      </c>
      <c r="K377" s="12" t="e">
        <f>VLOOKUP(B377,#REF!,9,FALSE)</f>
        <v>#REF!</v>
      </c>
      <c r="L377" s="12" t="e">
        <f>VLOOKUP(B377,#REF!,6,FALSE)</f>
        <v>#REF!</v>
      </c>
    </row>
    <row r="378" spans="1:12" ht="14.45" customHeight="1">
      <c r="A378" s="22" t="s">
        <v>402</v>
      </c>
      <c r="B378" s="12">
        <v>452226</v>
      </c>
      <c r="C378" s="88" t="s">
        <v>406</v>
      </c>
      <c r="D378" s="22" t="s">
        <v>478</v>
      </c>
      <c r="E378" s="23" t="s">
        <v>495</v>
      </c>
      <c r="F378" s="3">
        <v>604414</v>
      </c>
      <c r="G378" s="3">
        <v>1657127</v>
      </c>
      <c r="H378" s="3">
        <f t="shared" si="13"/>
        <v>2261541</v>
      </c>
      <c r="I378" s="1">
        <v>258234</v>
      </c>
      <c r="J378" s="1">
        <f t="shared" si="14"/>
        <v>2519775</v>
      </c>
      <c r="K378" s="12" t="e">
        <f>VLOOKUP(B378,#REF!,9,FALSE)</f>
        <v>#REF!</v>
      </c>
      <c r="L378" s="12" t="e">
        <f>VLOOKUP(B378,#REF!,6,FALSE)</f>
        <v>#REF!</v>
      </c>
    </row>
    <row r="379" spans="1:12" ht="14.45" customHeight="1">
      <c r="A379" s="22" t="s">
        <v>407</v>
      </c>
      <c r="B379" s="12">
        <v>462182</v>
      </c>
      <c r="C379" s="88" t="s">
        <v>408</v>
      </c>
      <c r="D379" s="22" t="s">
        <v>478</v>
      </c>
      <c r="E379" s="23" t="s">
        <v>495</v>
      </c>
      <c r="F379" s="3">
        <v>402046</v>
      </c>
      <c r="G379" s="3">
        <v>681891</v>
      </c>
      <c r="H379" s="3">
        <f t="shared" si="13"/>
        <v>1083937</v>
      </c>
      <c r="I379" s="1">
        <v>97182</v>
      </c>
      <c r="J379" s="1">
        <f t="shared" si="14"/>
        <v>1181119</v>
      </c>
      <c r="K379" s="12" t="e">
        <f>VLOOKUP(B379,#REF!,9,FALSE)</f>
        <v>#REF!</v>
      </c>
      <c r="L379" s="12" t="e">
        <f>VLOOKUP(B379,#REF!,6,FALSE)</f>
        <v>#REF!</v>
      </c>
    </row>
    <row r="380" spans="1:12" ht="14.45" customHeight="1">
      <c r="A380" s="22" t="s">
        <v>407</v>
      </c>
      <c r="B380" s="12">
        <v>462194</v>
      </c>
      <c r="C380" s="88" t="s">
        <v>409</v>
      </c>
      <c r="D380" s="22" t="s">
        <v>478</v>
      </c>
      <c r="E380" s="23" t="s">
        <v>495</v>
      </c>
      <c r="F380" s="3">
        <v>519442</v>
      </c>
      <c r="G380" s="3">
        <v>0</v>
      </c>
      <c r="H380" s="3">
        <f t="shared" si="13"/>
        <v>519442</v>
      </c>
      <c r="I380" s="1">
        <v>25074</v>
      </c>
      <c r="J380" s="1">
        <f t="shared" si="14"/>
        <v>544516</v>
      </c>
      <c r="K380" s="12" t="e">
        <f>VLOOKUP(B380,#REF!,9,FALSE)</f>
        <v>#REF!</v>
      </c>
      <c r="L380" s="12" t="e">
        <f>VLOOKUP(B380,#REF!,6,FALSE)</f>
        <v>#REF!</v>
      </c>
    </row>
    <row r="381" spans="1:12" ht="14.45" customHeight="1">
      <c r="A381" s="22" t="s">
        <v>410</v>
      </c>
      <c r="B381" s="12">
        <v>472213</v>
      </c>
      <c r="C381" s="88" t="s">
        <v>411</v>
      </c>
      <c r="D381" s="22" t="s">
        <v>478</v>
      </c>
      <c r="E381" s="23" t="s">
        <v>495</v>
      </c>
      <c r="F381" s="3">
        <v>1111582</v>
      </c>
      <c r="G381" s="3">
        <v>3996398</v>
      </c>
      <c r="H381" s="3">
        <f t="shared" si="13"/>
        <v>5107980</v>
      </c>
      <c r="I381" s="1">
        <v>79950</v>
      </c>
      <c r="J381" s="1">
        <f t="shared" ref="J381:J423" si="15">H381+I381</f>
        <v>5187930</v>
      </c>
      <c r="K381" s="12" t="e">
        <f>VLOOKUP(B381,#REF!,9,FALSE)</f>
        <v>#REF!</v>
      </c>
      <c r="L381" s="12" t="e">
        <f>VLOOKUP(B381,#REF!,6,FALSE)</f>
        <v>#REF!</v>
      </c>
    </row>
    <row r="382" spans="1:12" ht="14.45" customHeight="1">
      <c r="A382" s="22" t="s">
        <v>410</v>
      </c>
      <c r="B382" s="12">
        <v>472218</v>
      </c>
      <c r="C382" s="88" t="s">
        <v>412</v>
      </c>
      <c r="D382" s="22" t="s">
        <v>478</v>
      </c>
      <c r="E382" s="23" t="s">
        <v>495</v>
      </c>
      <c r="F382" s="3">
        <v>808348</v>
      </c>
      <c r="G382" s="3">
        <v>1017556</v>
      </c>
      <c r="H382" s="3">
        <f t="shared" si="13"/>
        <v>1825904</v>
      </c>
      <c r="I382" s="1">
        <v>81618</v>
      </c>
      <c r="J382" s="1">
        <f t="shared" si="15"/>
        <v>1907522</v>
      </c>
      <c r="K382" s="12" t="e">
        <f>VLOOKUP(B382,#REF!,9,FALSE)</f>
        <v>#REF!</v>
      </c>
      <c r="L382" s="12" t="e">
        <f>VLOOKUP(B382,#REF!,6,FALSE)</f>
        <v>#REF!</v>
      </c>
    </row>
    <row r="383" spans="1:12" ht="14.45" customHeight="1">
      <c r="A383" s="22" t="s">
        <v>410</v>
      </c>
      <c r="B383" s="12">
        <v>472220</v>
      </c>
      <c r="C383" s="88" t="s">
        <v>413</v>
      </c>
      <c r="D383" s="22" t="s">
        <v>478</v>
      </c>
      <c r="E383" s="23" t="s">
        <v>495</v>
      </c>
      <c r="F383" s="3">
        <v>389976</v>
      </c>
      <c r="G383" s="3">
        <v>2415125</v>
      </c>
      <c r="H383" s="3">
        <f t="shared" si="13"/>
        <v>2805101</v>
      </c>
      <c r="I383" s="1">
        <v>65778</v>
      </c>
      <c r="J383" s="1">
        <f t="shared" si="15"/>
        <v>2870879</v>
      </c>
      <c r="K383" s="12" t="e">
        <f>VLOOKUP(B383,#REF!,9,FALSE)</f>
        <v>#REF!</v>
      </c>
      <c r="L383" s="12" t="e">
        <f>VLOOKUP(B383,#REF!,6,FALSE)</f>
        <v>#REF!</v>
      </c>
    </row>
    <row r="384" spans="1:12" ht="14.45" customHeight="1">
      <c r="A384" s="22" t="s">
        <v>410</v>
      </c>
      <c r="B384" s="12">
        <v>472221</v>
      </c>
      <c r="C384" s="88" t="s">
        <v>149</v>
      </c>
      <c r="D384" s="22" t="s">
        <v>478</v>
      </c>
      <c r="E384" s="23" t="s">
        <v>495</v>
      </c>
      <c r="F384" s="3">
        <v>442426</v>
      </c>
      <c r="G384" s="3">
        <v>2831347</v>
      </c>
      <c r="H384" s="3">
        <f t="shared" si="13"/>
        <v>3273773</v>
      </c>
      <c r="I384" s="1">
        <v>299346</v>
      </c>
      <c r="J384" s="1">
        <f t="shared" si="15"/>
        <v>3573119</v>
      </c>
      <c r="K384" s="12" t="e">
        <f>VLOOKUP(B384,#REF!,9,FALSE)</f>
        <v>#REF!</v>
      </c>
      <c r="L384" s="12" t="e">
        <f>VLOOKUP(B384,#REF!,6,FALSE)</f>
        <v>#REF!</v>
      </c>
    </row>
    <row r="385" spans="1:12" ht="14.45" customHeight="1">
      <c r="A385" s="22" t="s">
        <v>410</v>
      </c>
      <c r="B385" s="12">
        <v>472226</v>
      </c>
      <c r="C385" s="88" t="s">
        <v>414</v>
      </c>
      <c r="D385" s="22" t="s">
        <v>478</v>
      </c>
      <c r="E385" s="23" t="s">
        <v>495</v>
      </c>
      <c r="F385" s="3">
        <v>719958</v>
      </c>
      <c r="G385" s="3">
        <v>1055406</v>
      </c>
      <c r="H385" s="3">
        <f t="shared" si="13"/>
        <v>1775364</v>
      </c>
      <c r="I385" s="1">
        <v>198396</v>
      </c>
      <c r="J385" s="1">
        <f t="shared" si="15"/>
        <v>1973760</v>
      </c>
      <c r="K385" s="12" t="e">
        <f>VLOOKUP(B385,#REF!,9,FALSE)</f>
        <v>#REF!</v>
      </c>
      <c r="L385" s="12" t="e">
        <f>VLOOKUP(B385,#REF!,6,FALSE)</f>
        <v>#REF!</v>
      </c>
    </row>
    <row r="386" spans="1:12" ht="14.45" customHeight="1">
      <c r="A386" s="22" t="s">
        <v>410</v>
      </c>
      <c r="B386" s="12">
        <v>472232</v>
      </c>
      <c r="C386" s="88" t="s">
        <v>415</v>
      </c>
      <c r="D386" s="22" t="s">
        <v>478</v>
      </c>
      <c r="E386" s="23" t="s">
        <v>495</v>
      </c>
      <c r="F386" s="3">
        <v>284853</v>
      </c>
      <c r="G386" s="3">
        <v>1387458</v>
      </c>
      <c r="H386" s="3">
        <f t="shared" si="13"/>
        <v>1672311</v>
      </c>
      <c r="I386" s="1">
        <v>-89820</v>
      </c>
      <c r="J386" s="1">
        <f t="shared" si="15"/>
        <v>1582491</v>
      </c>
      <c r="K386" s="12" t="e">
        <f>VLOOKUP(B386,#REF!,9,FALSE)</f>
        <v>#REF!</v>
      </c>
      <c r="L386" s="12" t="e">
        <f>VLOOKUP(B386,#REF!,6,FALSE)</f>
        <v>#REF!</v>
      </c>
    </row>
    <row r="387" spans="1:12" ht="14.45" customHeight="1">
      <c r="A387" s="22" t="s">
        <v>416</v>
      </c>
      <c r="B387" s="12">
        <v>482242</v>
      </c>
      <c r="C387" s="88" t="s">
        <v>417</v>
      </c>
      <c r="D387" s="22" t="s">
        <v>478</v>
      </c>
      <c r="E387" s="23" t="s">
        <v>495</v>
      </c>
      <c r="F387" s="3">
        <v>1181518</v>
      </c>
      <c r="G387" s="3">
        <v>3121324</v>
      </c>
      <c r="H387" s="3">
        <f t="shared" ref="H387:H438" si="16">F387+G387</f>
        <v>4302842</v>
      </c>
      <c r="I387" s="1">
        <v>-61356</v>
      </c>
      <c r="J387" s="1">
        <f t="shared" si="15"/>
        <v>4241486</v>
      </c>
      <c r="K387" s="12" t="e">
        <f>VLOOKUP(B387,#REF!,9,FALSE)</f>
        <v>#REF!</v>
      </c>
      <c r="L387" s="12" t="e">
        <f>VLOOKUP(B387,#REF!,6,FALSE)</f>
        <v>#REF!</v>
      </c>
    </row>
    <row r="388" spans="1:12" ht="14.45" customHeight="1">
      <c r="A388" s="22" t="s">
        <v>416</v>
      </c>
      <c r="B388" s="12">
        <v>482255</v>
      </c>
      <c r="C388" s="88" t="s">
        <v>418</v>
      </c>
      <c r="D388" s="22" t="s">
        <v>478</v>
      </c>
      <c r="E388" s="23" t="s">
        <v>495</v>
      </c>
      <c r="F388" s="3">
        <v>0</v>
      </c>
      <c r="G388" s="3">
        <v>0</v>
      </c>
      <c r="H388" s="3">
        <f t="shared" si="16"/>
        <v>0</v>
      </c>
      <c r="I388" s="1">
        <v>2125830</v>
      </c>
      <c r="J388" s="1">
        <f t="shared" si="15"/>
        <v>2125830</v>
      </c>
      <c r="K388" s="12">
        <v>0</v>
      </c>
      <c r="L388" s="12" t="e">
        <f>VLOOKUP(B388,#REF!,6,FALSE)</f>
        <v>#REF!</v>
      </c>
    </row>
    <row r="389" spans="1:12" ht="14.45" customHeight="1">
      <c r="A389" s="22" t="s">
        <v>416</v>
      </c>
      <c r="B389" s="12">
        <v>482257</v>
      </c>
      <c r="C389" s="88" t="s">
        <v>419</v>
      </c>
      <c r="D389" s="22" t="s">
        <v>478</v>
      </c>
      <c r="E389" s="23" t="s">
        <v>495</v>
      </c>
      <c r="F389" s="3">
        <v>4856656</v>
      </c>
      <c r="G389" s="3">
        <v>7463181</v>
      </c>
      <c r="H389" s="3">
        <f t="shared" si="16"/>
        <v>12319837</v>
      </c>
      <c r="I389" s="1">
        <v>48312</v>
      </c>
      <c r="J389" s="1">
        <f t="shared" si="15"/>
        <v>12368149</v>
      </c>
      <c r="K389" s="12" t="e">
        <f>VLOOKUP(B389,#REF!,9,FALSE)</f>
        <v>#REF!</v>
      </c>
      <c r="L389" s="12" t="e">
        <f>VLOOKUP(B389,#REF!,6,FALSE)</f>
        <v>#REF!</v>
      </c>
    </row>
    <row r="390" spans="1:12" ht="14.45" customHeight="1">
      <c r="A390" s="22" t="s">
        <v>416</v>
      </c>
      <c r="B390" s="12">
        <v>483310</v>
      </c>
      <c r="C390" s="88" t="s">
        <v>420</v>
      </c>
      <c r="D390" s="22" t="s">
        <v>478</v>
      </c>
      <c r="E390" s="23" t="s">
        <v>495</v>
      </c>
      <c r="F390" s="3">
        <v>2502510</v>
      </c>
      <c r="G390" s="3">
        <v>5571533</v>
      </c>
      <c r="H390" s="3">
        <f t="shared" si="16"/>
        <v>8074043</v>
      </c>
      <c r="I390" s="1">
        <v>186492</v>
      </c>
      <c r="J390" s="1">
        <f t="shared" si="15"/>
        <v>8260535</v>
      </c>
      <c r="K390" s="12" t="e">
        <f>VLOOKUP(B390,#REF!,9,FALSE)</f>
        <v>#REF!</v>
      </c>
      <c r="L390" s="12" t="e">
        <f>VLOOKUP(B390,#REF!,6,FALSE)</f>
        <v>#REF!</v>
      </c>
    </row>
    <row r="391" spans="1:12" ht="14.45" customHeight="1">
      <c r="A391" s="22" t="s">
        <v>421</v>
      </c>
      <c r="B391" s="12">
        <v>491231</v>
      </c>
      <c r="C391" s="88" t="s">
        <v>422</v>
      </c>
      <c r="D391" s="22" t="s">
        <v>478</v>
      </c>
      <c r="E391" s="23" t="s">
        <v>495</v>
      </c>
      <c r="F391" s="3">
        <v>915576</v>
      </c>
      <c r="G391" s="3">
        <v>979280</v>
      </c>
      <c r="H391" s="3">
        <f t="shared" si="16"/>
        <v>1894856</v>
      </c>
      <c r="I391" s="1">
        <v>231882</v>
      </c>
      <c r="J391" s="1">
        <f t="shared" si="15"/>
        <v>2126738</v>
      </c>
      <c r="K391" s="12" t="e">
        <f>VLOOKUP(B391,#REF!,9,FALSE)</f>
        <v>#REF!</v>
      </c>
      <c r="L391" s="12" t="e">
        <f>VLOOKUP(B391,#REF!,6,FALSE)</f>
        <v>#REF!</v>
      </c>
    </row>
    <row r="392" spans="1:12" ht="14.45" customHeight="1">
      <c r="A392" s="22" t="s">
        <v>421</v>
      </c>
      <c r="B392" s="12">
        <v>492066</v>
      </c>
      <c r="C392" s="88" t="s">
        <v>423</v>
      </c>
      <c r="D392" s="22" t="s">
        <v>478</v>
      </c>
      <c r="E392" s="23" t="s">
        <v>495</v>
      </c>
      <c r="F392" s="3">
        <v>308454</v>
      </c>
      <c r="G392" s="3">
        <v>0</v>
      </c>
      <c r="H392" s="3">
        <f t="shared" si="16"/>
        <v>308454</v>
      </c>
      <c r="I392" s="1">
        <v>48276</v>
      </c>
      <c r="J392" s="1">
        <f t="shared" si="15"/>
        <v>356730</v>
      </c>
      <c r="K392" s="12" t="e">
        <f>VLOOKUP(B392,#REF!,9,FALSE)</f>
        <v>#REF!</v>
      </c>
      <c r="L392" s="12" t="e">
        <f>VLOOKUP(B392,#REF!,6,FALSE)</f>
        <v>#REF!</v>
      </c>
    </row>
    <row r="393" spans="1:12" ht="14.45" customHeight="1">
      <c r="A393" s="22" t="s">
        <v>421</v>
      </c>
      <c r="B393" s="12">
        <v>492259</v>
      </c>
      <c r="C393" s="88" t="s">
        <v>424</v>
      </c>
      <c r="D393" s="22" t="s">
        <v>478</v>
      </c>
      <c r="E393" s="23" t="s">
        <v>495</v>
      </c>
      <c r="F393" s="3">
        <v>507980</v>
      </c>
      <c r="G393" s="3">
        <v>0</v>
      </c>
      <c r="H393" s="3">
        <f t="shared" si="16"/>
        <v>507980</v>
      </c>
      <c r="I393" s="1">
        <v>-4662</v>
      </c>
      <c r="J393" s="1">
        <f t="shared" si="15"/>
        <v>503318</v>
      </c>
      <c r="K393" s="12" t="e">
        <f>VLOOKUP(B393,#REF!,9,FALSE)</f>
        <v>#REF!</v>
      </c>
      <c r="L393" s="12" t="e">
        <f>VLOOKUP(B393,#REF!,6,FALSE)</f>
        <v>#REF!</v>
      </c>
    </row>
    <row r="394" spans="1:12" ht="14.45" customHeight="1">
      <c r="A394" s="22" t="s">
        <v>421</v>
      </c>
      <c r="B394" s="12">
        <v>492262</v>
      </c>
      <c r="C394" s="88" t="s">
        <v>425</v>
      </c>
      <c r="D394" s="22" t="s">
        <v>478</v>
      </c>
      <c r="E394" s="23" t="s">
        <v>495</v>
      </c>
      <c r="F394" s="3">
        <v>2873426</v>
      </c>
      <c r="G394" s="3">
        <v>15435509</v>
      </c>
      <c r="H394" s="3">
        <f t="shared" si="16"/>
        <v>18308935</v>
      </c>
      <c r="I394" s="1">
        <v>343128</v>
      </c>
      <c r="J394" s="1">
        <f t="shared" si="15"/>
        <v>18652063</v>
      </c>
      <c r="K394" s="12" t="e">
        <f>VLOOKUP(B394,#REF!,9,FALSE)</f>
        <v>#REF!</v>
      </c>
      <c r="L394" s="12" t="e">
        <f>VLOOKUP(B394,#REF!,6,FALSE)</f>
        <v>#REF!</v>
      </c>
    </row>
    <row r="395" spans="1:12" ht="14.45" customHeight="1">
      <c r="A395" s="22" t="s">
        <v>421</v>
      </c>
      <c r="B395" s="12">
        <v>492263</v>
      </c>
      <c r="C395" s="88" t="s">
        <v>426</v>
      </c>
      <c r="D395" s="22" t="s">
        <v>478</v>
      </c>
      <c r="E395" s="23" t="s">
        <v>495</v>
      </c>
      <c r="F395" s="3">
        <v>1251623</v>
      </c>
      <c r="G395" s="3">
        <v>0</v>
      </c>
      <c r="H395" s="3">
        <f t="shared" si="16"/>
        <v>1251623</v>
      </c>
      <c r="I395" s="1">
        <v>71502</v>
      </c>
      <c r="J395" s="1">
        <f t="shared" si="15"/>
        <v>1323125</v>
      </c>
      <c r="K395" s="12" t="e">
        <f>VLOOKUP(B395,#REF!,9,FALSE)</f>
        <v>#REF!</v>
      </c>
      <c r="L395" s="12" t="e">
        <f>VLOOKUP(B395,#REF!,6,FALSE)</f>
        <v>#REF!</v>
      </c>
    </row>
    <row r="396" spans="1:12" ht="14.45" customHeight="1">
      <c r="A396" s="22" t="s">
        <v>421</v>
      </c>
      <c r="B396" s="12">
        <v>492264</v>
      </c>
      <c r="C396" s="88" t="s">
        <v>427</v>
      </c>
      <c r="D396" s="22" t="s">
        <v>478</v>
      </c>
      <c r="E396" s="23" t="s">
        <v>495</v>
      </c>
      <c r="F396" s="3">
        <v>710648</v>
      </c>
      <c r="G396" s="3">
        <v>1207248</v>
      </c>
      <c r="H396" s="3">
        <f t="shared" si="16"/>
        <v>1917896</v>
      </c>
      <c r="I396" s="1">
        <v>-299862</v>
      </c>
      <c r="J396" s="1">
        <f t="shared" si="15"/>
        <v>1618034</v>
      </c>
      <c r="K396" s="12" t="e">
        <f>VLOOKUP(B396,#REF!,9,FALSE)</f>
        <v>#REF!</v>
      </c>
      <c r="L396" s="12" t="e">
        <f>VLOOKUP(B396,#REF!,6,FALSE)</f>
        <v>#REF!</v>
      </c>
    </row>
    <row r="397" spans="1:12" ht="14.45" customHeight="1">
      <c r="A397" s="22" t="s">
        <v>421</v>
      </c>
      <c r="B397" s="12">
        <v>492265</v>
      </c>
      <c r="C397" s="88" t="s">
        <v>428</v>
      </c>
      <c r="D397" s="22" t="s">
        <v>478</v>
      </c>
      <c r="E397" s="23" t="s">
        <v>495</v>
      </c>
      <c r="F397" s="3">
        <v>969418</v>
      </c>
      <c r="G397" s="3">
        <v>810893</v>
      </c>
      <c r="H397" s="3">
        <f t="shared" si="16"/>
        <v>1780311</v>
      </c>
      <c r="I397" s="1">
        <v>85056</v>
      </c>
      <c r="J397" s="1">
        <f t="shared" si="15"/>
        <v>1865367</v>
      </c>
      <c r="K397" s="12" t="e">
        <f>VLOOKUP(B397,#REF!,9,FALSE)</f>
        <v>#REF!</v>
      </c>
      <c r="L397" s="12" t="e">
        <f>VLOOKUP(B397,#REF!,6,FALSE)</f>
        <v>#REF!</v>
      </c>
    </row>
    <row r="398" spans="1:12" ht="14.45" customHeight="1">
      <c r="A398" s="22" t="s">
        <v>421</v>
      </c>
      <c r="B398" s="12">
        <v>492270</v>
      </c>
      <c r="C398" s="88" t="s">
        <v>429</v>
      </c>
      <c r="D398" s="22" t="s">
        <v>478</v>
      </c>
      <c r="E398" s="23" t="s">
        <v>495</v>
      </c>
      <c r="F398" s="3">
        <v>2792339</v>
      </c>
      <c r="G398" s="3">
        <v>4304</v>
      </c>
      <c r="H398" s="3">
        <f t="shared" si="16"/>
        <v>2796643</v>
      </c>
      <c r="I398" s="1">
        <v>828948</v>
      </c>
      <c r="J398" s="1">
        <f t="shared" si="15"/>
        <v>3625591</v>
      </c>
      <c r="K398" s="12" t="e">
        <f>VLOOKUP(B398,#REF!,9,FALSE)</f>
        <v>#REF!</v>
      </c>
      <c r="L398" s="12" t="e">
        <f>VLOOKUP(B398,#REF!,6,FALSE)</f>
        <v>#REF!</v>
      </c>
    </row>
    <row r="399" spans="1:12" ht="14.45" customHeight="1">
      <c r="A399" s="22" t="s">
        <v>421</v>
      </c>
      <c r="B399" s="12">
        <v>493403</v>
      </c>
      <c r="C399" s="88" t="s">
        <v>430</v>
      </c>
      <c r="D399" s="22" t="s">
        <v>478</v>
      </c>
      <c r="E399" s="23" t="s">
        <v>495</v>
      </c>
      <c r="F399" s="3">
        <v>3017824</v>
      </c>
      <c r="G399" s="3">
        <v>2011975</v>
      </c>
      <c r="H399" s="3">
        <f t="shared" si="16"/>
        <v>5029799</v>
      </c>
      <c r="I399" s="1">
        <v>268902</v>
      </c>
      <c r="J399" s="1">
        <f t="shared" si="15"/>
        <v>5298701</v>
      </c>
      <c r="K399" s="12" t="e">
        <f>VLOOKUP(B399,#REF!,9,FALSE)</f>
        <v>#REF!</v>
      </c>
      <c r="L399" s="12" t="e">
        <f>VLOOKUP(B399,#REF!,6,FALSE)</f>
        <v>#REF!</v>
      </c>
    </row>
    <row r="400" spans="1:12" ht="14.45" customHeight="1">
      <c r="A400" s="22" t="s">
        <v>431</v>
      </c>
      <c r="B400" s="12">
        <v>500758</v>
      </c>
      <c r="C400" s="88" t="s">
        <v>432</v>
      </c>
      <c r="D400" s="22" t="s">
        <v>478</v>
      </c>
      <c r="E400" s="23" t="s">
        <v>495</v>
      </c>
      <c r="F400" s="3">
        <v>235516</v>
      </c>
      <c r="G400" s="3">
        <v>593206</v>
      </c>
      <c r="H400" s="3">
        <f t="shared" si="16"/>
        <v>828722</v>
      </c>
      <c r="I400" s="1">
        <v>-241302</v>
      </c>
      <c r="J400" s="1">
        <f t="shared" si="15"/>
        <v>587420</v>
      </c>
      <c r="K400" s="12" t="e">
        <f>VLOOKUP(B400,#REF!,9,FALSE)</f>
        <v>#REF!</v>
      </c>
      <c r="L400" s="12" t="e">
        <f>VLOOKUP(B400,#REF!,6,FALSE)</f>
        <v>#REF!</v>
      </c>
    </row>
    <row r="401" spans="1:12" ht="14.45" customHeight="1">
      <c r="A401" s="22" t="s">
        <v>431</v>
      </c>
      <c r="B401" s="12">
        <v>502278</v>
      </c>
      <c r="C401" s="88" t="s">
        <v>433</v>
      </c>
      <c r="D401" s="22" t="s">
        <v>478</v>
      </c>
      <c r="E401" s="23" t="s">
        <v>495</v>
      </c>
      <c r="F401" s="3">
        <v>2148849</v>
      </c>
      <c r="G401" s="3">
        <v>749854</v>
      </c>
      <c r="H401" s="3">
        <f t="shared" si="16"/>
        <v>2898703</v>
      </c>
      <c r="I401" s="1">
        <v>176466</v>
      </c>
      <c r="J401" s="1">
        <f t="shared" si="15"/>
        <v>3075169</v>
      </c>
      <c r="K401" s="12" t="e">
        <f>VLOOKUP(B401,#REF!,9,FALSE)</f>
        <v>#REF!</v>
      </c>
      <c r="L401" s="12" t="e">
        <f>VLOOKUP(B401,#REF!,6,FALSE)</f>
        <v>#REF!</v>
      </c>
    </row>
    <row r="402" spans="1:12" ht="14.45" customHeight="1">
      <c r="A402" s="22" t="s">
        <v>431</v>
      </c>
      <c r="B402" s="12">
        <v>502282</v>
      </c>
      <c r="C402" s="88" t="s">
        <v>434</v>
      </c>
      <c r="D402" s="22" t="s">
        <v>478</v>
      </c>
      <c r="E402" s="23" t="s">
        <v>495</v>
      </c>
      <c r="F402" s="3">
        <v>776111</v>
      </c>
      <c r="G402" s="3">
        <v>137732</v>
      </c>
      <c r="H402" s="3">
        <f t="shared" si="16"/>
        <v>913843</v>
      </c>
      <c r="I402" s="1">
        <v>-10464</v>
      </c>
      <c r="J402" s="1">
        <f t="shared" si="15"/>
        <v>903379</v>
      </c>
      <c r="K402" s="12" t="e">
        <f>VLOOKUP(B402,#REF!,9,FALSE)</f>
        <v>#REF!</v>
      </c>
      <c r="L402" s="12" t="e">
        <f>VLOOKUP(B402,#REF!,6,FALSE)</f>
        <v>#REF!</v>
      </c>
    </row>
    <row r="403" spans="1:12" ht="14.45" customHeight="1">
      <c r="A403" s="22" t="s">
        <v>431</v>
      </c>
      <c r="B403" s="12">
        <v>502286</v>
      </c>
      <c r="C403" s="88" t="s">
        <v>435</v>
      </c>
      <c r="D403" s="22" t="s">
        <v>478</v>
      </c>
      <c r="E403" s="23" t="s">
        <v>495</v>
      </c>
      <c r="F403" s="3">
        <v>3831747</v>
      </c>
      <c r="G403" s="3">
        <v>0</v>
      </c>
      <c r="H403" s="3">
        <f t="shared" si="16"/>
        <v>3831747</v>
      </c>
      <c r="I403" s="1">
        <v>-141402</v>
      </c>
      <c r="J403" s="1">
        <f t="shared" si="15"/>
        <v>3690345</v>
      </c>
      <c r="K403" s="12" t="e">
        <f>VLOOKUP(B403,#REF!,9,FALSE)</f>
        <v>#REF!</v>
      </c>
      <c r="L403" s="12" t="e">
        <f>VLOOKUP(B403,#REF!,6,FALSE)</f>
        <v>#REF!</v>
      </c>
    </row>
    <row r="404" spans="1:12" ht="14.45" customHeight="1">
      <c r="A404" s="22" t="s">
        <v>436</v>
      </c>
      <c r="B404" s="12">
        <v>512296</v>
      </c>
      <c r="C404" s="88" t="s">
        <v>437</v>
      </c>
      <c r="D404" s="22" t="s">
        <v>478</v>
      </c>
      <c r="E404" s="23" t="s">
        <v>495</v>
      </c>
      <c r="F404" s="3">
        <v>1824574</v>
      </c>
      <c r="G404" s="3">
        <v>0</v>
      </c>
      <c r="H404" s="3">
        <f t="shared" si="16"/>
        <v>1824574</v>
      </c>
      <c r="I404" s="1">
        <v>-30450</v>
      </c>
      <c r="J404" s="1">
        <f t="shared" si="15"/>
        <v>1794124</v>
      </c>
      <c r="K404" s="12" t="e">
        <f>VLOOKUP(B404,#REF!,9,FALSE)</f>
        <v>#REF!</v>
      </c>
      <c r="L404" s="12" t="e">
        <f>VLOOKUP(B404,#REF!,6,FALSE)</f>
        <v>#REF!</v>
      </c>
    </row>
    <row r="405" spans="1:12" ht="14.45" customHeight="1">
      <c r="A405" s="22" t="s">
        <v>438</v>
      </c>
      <c r="B405" s="12">
        <v>520581</v>
      </c>
      <c r="C405" s="88" t="s">
        <v>439</v>
      </c>
      <c r="D405" s="22" t="s">
        <v>478</v>
      </c>
      <c r="E405" s="23" t="s">
        <v>495</v>
      </c>
      <c r="F405" s="3">
        <v>86076</v>
      </c>
      <c r="G405" s="3">
        <v>0</v>
      </c>
      <c r="H405" s="3">
        <f t="shared" si="16"/>
        <v>86076</v>
      </c>
      <c r="I405" s="1">
        <v>3348</v>
      </c>
      <c r="J405" s="1">
        <f t="shared" si="15"/>
        <v>89424</v>
      </c>
      <c r="K405" s="12" t="e">
        <f>VLOOKUP(B405,#REF!,9,FALSE)</f>
        <v>#REF!</v>
      </c>
      <c r="L405" s="12" t="e">
        <f>VLOOKUP(B405,#REF!,6,FALSE)</f>
        <v>#REF!</v>
      </c>
    </row>
    <row r="406" spans="1:12" ht="14.45" customHeight="1">
      <c r="A406" s="22" t="s">
        <v>438</v>
      </c>
      <c r="B406" s="12">
        <v>522417</v>
      </c>
      <c r="C406" s="88" t="s">
        <v>440</v>
      </c>
      <c r="D406" s="22" t="s">
        <v>478</v>
      </c>
      <c r="E406" s="23" t="s">
        <v>495</v>
      </c>
      <c r="F406" s="3">
        <v>6821</v>
      </c>
      <c r="G406" s="3">
        <v>73559</v>
      </c>
      <c r="H406" s="3">
        <f t="shared" si="16"/>
        <v>80380</v>
      </c>
      <c r="I406" s="1">
        <v>13908</v>
      </c>
      <c r="J406" s="1">
        <f t="shared" si="15"/>
        <v>94288</v>
      </c>
      <c r="K406" s="12" t="e">
        <f>VLOOKUP(B406,#REF!,9,FALSE)</f>
        <v>#REF!</v>
      </c>
      <c r="L406" s="12" t="e">
        <f>VLOOKUP(B406,#REF!,6,FALSE)</f>
        <v>#REF!</v>
      </c>
    </row>
    <row r="407" spans="1:12" ht="14.45" customHeight="1">
      <c r="A407" s="22" t="s">
        <v>438</v>
      </c>
      <c r="B407" s="12">
        <v>522419</v>
      </c>
      <c r="C407" s="88" t="s">
        <v>441</v>
      </c>
      <c r="D407" s="22" t="s">
        <v>478</v>
      </c>
      <c r="E407" s="23" t="s">
        <v>495</v>
      </c>
      <c r="F407" s="3">
        <v>195505</v>
      </c>
      <c r="G407" s="3">
        <v>1203052</v>
      </c>
      <c r="H407" s="3">
        <f t="shared" si="16"/>
        <v>1398557</v>
      </c>
      <c r="I407" s="1">
        <v>78636</v>
      </c>
      <c r="J407" s="1">
        <f t="shared" si="15"/>
        <v>1477193</v>
      </c>
      <c r="K407" s="12" t="e">
        <f>VLOOKUP(B407,#REF!,9,FALSE)</f>
        <v>#REF!</v>
      </c>
      <c r="L407" s="12" t="e">
        <f>VLOOKUP(B407,#REF!,6,FALSE)</f>
        <v>#REF!</v>
      </c>
    </row>
    <row r="408" spans="1:12" ht="14.45" customHeight="1">
      <c r="A408" s="22" t="s">
        <v>438</v>
      </c>
      <c r="B408" s="12">
        <v>522426</v>
      </c>
      <c r="C408" s="88" t="s">
        <v>442</v>
      </c>
      <c r="D408" s="22" t="s">
        <v>478</v>
      </c>
      <c r="E408" s="23" t="s">
        <v>495</v>
      </c>
      <c r="F408" s="3">
        <v>545923</v>
      </c>
      <c r="G408" s="3">
        <v>247663</v>
      </c>
      <c r="H408" s="3">
        <f t="shared" si="16"/>
        <v>793586</v>
      </c>
      <c r="I408" s="1">
        <v>64686</v>
      </c>
      <c r="J408" s="1">
        <f t="shared" si="15"/>
        <v>858272</v>
      </c>
      <c r="K408" s="12" t="e">
        <f>VLOOKUP(B408,#REF!,9,FALSE)</f>
        <v>#REF!</v>
      </c>
      <c r="L408" s="12" t="e">
        <f>VLOOKUP(B408,#REF!,6,FALSE)</f>
        <v>#REF!</v>
      </c>
    </row>
    <row r="409" spans="1:12" ht="14.45" customHeight="1">
      <c r="A409" s="22" t="s">
        <v>438</v>
      </c>
      <c r="B409" s="12">
        <v>522431</v>
      </c>
      <c r="C409" s="88" t="s">
        <v>443</v>
      </c>
      <c r="D409" s="22" t="s">
        <v>478</v>
      </c>
      <c r="E409" s="23" t="s">
        <v>495</v>
      </c>
      <c r="F409" s="3">
        <v>478597</v>
      </c>
      <c r="G409" s="3">
        <v>2704090</v>
      </c>
      <c r="H409" s="3">
        <f t="shared" si="16"/>
        <v>3182687</v>
      </c>
      <c r="I409" s="1">
        <v>427170</v>
      </c>
      <c r="J409" s="1">
        <f t="shared" si="15"/>
        <v>3609857</v>
      </c>
      <c r="K409" s="12" t="e">
        <f>VLOOKUP(B409,#REF!,9,FALSE)</f>
        <v>#REF!</v>
      </c>
      <c r="L409" s="12" t="e">
        <f>VLOOKUP(B409,#REF!,6,FALSE)</f>
        <v>#REF!</v>
      </c>
    </row>
    <row r="410" spans="1:12" ht="14.45" customHeight="1">
      <c r="A410" s="22" t="s">
        <v>438</v>
      </c>
      <c r="B410" s="12">
        <v>522442</v>
      </c>
      <c r="C410" s="88" t="s">
        <v>444</v>
      </c>
      <c r="D410" s="22" t="s">
        <v>478</v>
      </c>
      <c r="E410" s="23" t="s">
        <v>495</v>
      </c>
      <c r="F410" s="3">
        <v>272863</v>
      </c>
      <c r="G410" s="3">
        <v>376677</v>
      </c>
      <c r="H410" s="3">
        <f t="shared" si="16"/>
        <v>649540</v>
      </c>
      <c r="I410" s="1">
        <v>-16254</v>
      </c>
      <c r="J410" s="1">
        <f t="shared" si="15"/>
        <v>633286</v>
      </c>
      <c r="K410" s="12" t="e">
        <f>VLOOKUP(B410,#REF!,9,FALSE)</f>
        <v>#REF!</v>
      </c>
      <c r="L410" s="12" t="e">
        <f>VLOOKUP(B410,#REF!,6,FALSE)</f>
        <v>#REF!</v>
      </c>
    </row>
    <row r="411" spans="1:12" ht="14.45" customHeight="1">
      <c r="A411" s="22" t="s">
        <v>438</v>
      </c>
      <c r="B411" s="12">
        <v>522446</v>
      </c>
      <c r="C411" s="88" t="s">
        <v>445</v>
      </c>
      <c r="D411" s="22" t="s">
        <v>478</v>
      </c>
      <c r="E411" s="23" t="s">
        <v>495</v>
      </c>
      <c r="F411" s="3">
        <v>696292</v>
      </c>
      <c r="G411" s="3">
        <v>262387</v>
      </c>
      <c r="H411" s="3">
        <f t="shared" si="16"/>
        <v>958679</v>
      </c>
      <c r="I411" s="1">
        <v>-14910</v>
      </c>
      <c r="J411" s="1">
        <f t="shared" si="15"/>
        <v>943769</v>
      </c>
      <c r="K411" s="12" t="e">
        <f>VLOOKUP(B411,#REF!,9,FALSE)</f>
        <v>#REF!</v>
      </c>
      <c r="L411" s="12" t="e">
        <f>VLOOKUP(B411,#REF!,6,FALSE)</f>
        <v>#REF!</v>
      </c>
    </row>
    <row r="412" spans="1:12" ht="14.45" customHeight="1">
      <c r="A412" s="22" t="s">
        <v>438</v>
      </c>
      <c r="B412" s="12">
        <v>522447</v>
      </c>
      <c r="C412" s="88" t="s">
        <v>446</v>
      </c>
      <c r="D412" s="22" t="s">
        <v>478</v>
      </c>
      <c r="E412" s="23" t="s">
        <v>495</v>
      </c>
      <c r="F412" s="3">
        <v>159605</v>
      </c>
      <c r="G412" s="3">
        <v>3638776</v>
      </c>
      <c r="H412" s="3">
        <f t="shared" si="16"/>
        <v>3798381</v>
      </c>
      <c r="I412" s="1">
        <v>-261102</v>
      </c>
      <c r="J412" s="1">
        <f t="shared" si="15"/>
        <v>3537279</v>
      </c>
      <c r="K412" s="12" t="e">
        <f>VLOOKUP(B412,#REF!,9,FALSE)</f>
        <v>#REF!</v>
      </c>
      <c r="L412" s="12" t="e">
        <f>VLOOKUP(B412,#REF!,6,FALSE)</f>
        <v>#REF!</v>
      </c>
    </row>
    <row r="413" spans="1:12" ht="14.45" customHeight="1">
      <c r="A413" s="22" t="s">
        <v>438</v>
      </c>
      <c r="B413" s="12">
        <v>522451</v>
      </c>
      <c r="C413" s="88" t="s">
        <v>447</v>
      </c>
      <c r="D413" s="22" t="s">
        <v>478</v>
      </c>
      <c r="E413" s="23" t="s">
        <v>495</v>
      </c>
      <c r="F413" s="3">
        <v>561953</v>
      </c>
      <c r="G413" s="3">
        <v>467380</v>
      </c>
      <c r="H413" s="3">
        <f t="shared" si="16"/>
        <v>1029333</v>
      </c>
      <c r="I413" s="1">
        <v>28602</v>
      </c>
      <c r="J413" s="1">
        <f t="shared" si="15"/>
        <v>1057935</v>
      </c>
      <c r="K413" s="12" t="e">
        <f>VLOOKUP(B413,#REF!,9,FALSE)</f>
        <v>#REF!</v>
      </c>
      <c r="L413" s="12" t="e">
        <f>VLOOKUP(B413,#REF!,6,FALSE)</f>
        <v>#REF!</v>
      </c>
    </row>
    <row r="414" spans="1:12" ht="14.45" customHeight="1">
      <c r="A414" s="22" t="s">
        <v>438</v>
      </c>
      <c r="B414" s="12">
        <v>522452</v>
      </c>
      <c r="C414" s="88" t="s">
        <v>448</v>
      </c>
      <c r="D414" s="22" t="s">
        <v>478</v>
      </c>
      <c r="E414" s="23" t="s">
        <v>495</v>
      </c>
      <c r="F414" s="3">
        <v>851618</v>
      </c>
      <c r="G414" s="3">
        <v>5722921</v>
      </c>
      <c r="H414" s="3">
        <f t="shared" si="16"/>
        <v>6574539</v>
      </c>
      <c r="I414" s="1">
        <v>3418548</v>
      </c>
      <c r="J414" s="1">
        <f t="shared" si="15"/>
        <v>9993087</v>
      </c>
      <c r="K414" s="12" t="e">
        <f>VLOOKUP(B414,#REF!,9,FALSE)</f>
        <v>#REF!</v>
      </c>
      <c r="L414" s="12" t="e">
        <f>VLOOKUP(B414,#REF!,6,FALSE)</f>
        <v>#REF!</v>
      </c>
    </row>
    <row r="415" spans="1:12" ht="14.45" customHeight="1">
      <c r="A415" s="22" t="s">
        <v>449</v>
      </c>
      <c r="B415" s="12">
        <v>532359</v>
      </c>
      <c r="C415" s="88" t="s">
        <v>450</v>
      </c>
      <c r="D415" s="22" t="s">
        <v>478</v>
      </c>
      <c r="E415" s="23" t="s">
        <v>495</v>
      </c>
      <c r="F415" s="3">
        <v>478840</v>
      </c>
      <c r="G415" s="3">
        <v>919235</v>
      </c>
      <c r="H415" s="3">
        <f t="shared" si="16"/>
        <v>1398075</v>
      </c>
      <c r="I415" s="1">
        <v>-175014</v>
      </c>
      <c r="J415" s="1">
        <f t="shared" si="15"/>
        <v>1223061</v>
      </c>
      <c r="K415" s="12" t="e">
        <f>VLOOKUP(B415,#REF!,9,FALSE)</f>
        <v>#REF!</v>
      </c>
      <c r="L415" s="12" t="e">
        <f>VLOOKUP(B415,#REF!,6,FALSE)</f>
        <v>#REF!</v>
      </c>
    </row>
    <row r="416" spans="1:12" ht="14.45" customHeight="1">
      <c r="A416" s="22" t="s">
        <v>449</v>
      </c>
      <c r="B416" s="12">
        <v>532362</v>
      </c>
      <c r="C416" s="88" t="s">
        <v>451</v>
      </c>
      <c r="D416" s="22" t="s">
        <v>478</v>
      </c>
      <c r="E416" s="23" t="s">
        <v>495</v>
      </c>
      <c r="F416" s="3">
        <v>1533473</v>
      </c>
      <c r="G416" s="3">
        <v>2859484</v>
      </c>
      <c r="H416" s="3">
        <f t="shared" si="16"/>
        <v>4392957</v>
      </c>
      <c r="I416" s="1">
        <v>-213672</v>
      </c>
      <c r="J416" s="1">
        <f t="shared" si="15"/>
        <v>4179285</v>
      </c>
      <c r="K416" s="12" t="e">
        <f>VLOOKUP(B416,#REF!,9,FALSE)</f>
        <v>#REF!</v>
      </c>
      <c r="L416" s="12" t="e">
        <f>VLOOKUP(B416,#REF!,6,FALSE)</f>
        <v>#REF!</v>
      </c>
    </row>
    <row r="417" spans="1:12" ht="14.45" customHeight="1">
      <c r="A417" s="22" t="s">
        <v>449</v>
      </c>
      <c r="B417" s="12">
        <v>532363</v>
      </c>
      <c r="C417" s="88" t="s">
        <v>452</v>
      </c>
      <c r="D417" s="22" t="s">
        <v>478</v>
      </c>
      <c r="E417" s="23" t="s">
        <v>495</v>
      </c>
      <c r="F417" s="3">
        <v>336974</v>
      </c>
      <c r="G417" s="3">
        <v>497908</v>
      </c>
      <c r="H417" s="3">
        <f t="shared" si="16"/>
        <v>834882</v>
      </c>
      <c r="I417" s="1">
        <v>-45354</v>
      </c>
      <c r="J417" s="1">
        <f t="shared" si="15"/>
        <v>789528</v>
      </c>
      <c r="K417" s="12" t="e">
        <f>VLOOKUP(B417,#REF!,9,FALSE)</f>
        <v>#REF!</v>
      </c>
      <c r="L417" s="12" t="e">
        <f>VLOOKUP(B417,#REF!,6,FALSE)</f>
        <v>#REF!</v>
      </c>
    </row>
    <row r="418" spans="1:12" ht="14.45" customHeight="1">
      <c r="A418" s="22" t="s">
        <v>449</v>
      </c>
      <c r="B418" s="12">
        <v>532364</v>
      </c>
      <c r="C418" s="88" t="s">
        <v>453</v>
      </c>
      <c r="D418" s="22" t="s">
        <v>478</v>
      </c>
      <c r="E418" s="23" t="s">
        <v>495</v>
      </c>
      <c r="F418" s="3">
        <v>348162</v>
      </c>
      <c r="G418" s="3">
        <v>1028146</v>
      </c>
      <c r="H418" s="3">
        <f t="shared" si="16"/>
        <v>1376308</v>
      </c>
      <c r="I418" s="1">
        <v>154506</v>
      </c>
      <c r="J418" s="1">
        <f t="shared" si="15"/>
        <v>1530814</v>
      </c>
      <c r="K418" s="12" t="e">
        <f>VLOOKUP(B418,#REF!,9,FALSE)</f>
        <v>#REF!</v>
      </c>
      <c r="L418" s="12" t="e">
        <f>VLOOKUP(B418,#REF!,6,FALSE)</f>
        <v>#REF!</v>
      </c>
    </row>
    <row r="419" spans="1:12" ht="14.45" customHeight="1">
      <c r="A419" s="22" t="s">
        <v>449</v>
      </c>
      <c r="B419" s="12">
        <v>532369</v>
      </c>
      <c r="C419" s="88" t="s">
        <v>454</v>
      </c>
      <c r="D419" s="22" t="s">
        <v>478</v>
      </c>
      <c r="E419" s="23" t="s">
        <v>495</v>
      </c>
      <c r="F419" s="3">
        <v>474475</v>
      </c>
      <c r="G419" s="3">
        <v>0</v>
      </c>
      <c r="H419" s="3">
        <f t="shared" si="16"/>
        <v>474475</v>
      </c>
      <c r="I419" s="1">
        <v>12432</v>
      </c>
      <c r="J419" s="1">
        <f t="shared" si="15"/>
        <v>486907</v>
      </c>
      <c r="K419" s="12" t="e">
        <f>VLOOKUP(B419,#REF!,9,FALSE)</f>
        <v>#REF!</v>
      </c>
      <c r="L419" s="12" t="e">
        <f>VLOOKUP(B419,#REF!,6,FALSE)</f>
        <v>#REF!</v>
      </c>
    </row>
    <row r="420" spans="1:12" ht="14.45" customHeight="1">
      <c r="A420" s="22" t="s">
        <v>449</v>
      </c>
      <c r="B420" s="12">
        <v>532373</v>
      </c>
      <c r="C420" s="88" t="s">
        <v>455</v>
      </c>
      <c r="D420" s="22" t="s">
        <v>478</v>
      </c>
      <c r="E420" s="23" t="s">
        <v>495</v>
      </c>
      <c r="F420" s="3">
        <v>220179</v>
      </c>
      <c r="G420" s="3">
        <v>472839</v>
      </c>
      <c r="H420" s="3">
        <f t="shared" si="16"/>
        <v>693018</v>
      </c>
      <c r="I420" s="1">
        <v>38592</v>
      </c>
      <c r="J420" s="1">
        <f t="shared" si="15"/>
        <v>731610</v>
      </c>
      <c r="K420" s="12" t="e">
        <f>VLOOKUP(B420,#REF!,9,FALSE)</f>
        <v>#REF!</v>
      </c>
      <c r="L420" s="12" t="e">
        <f>VLOOKUP(B420,#REF!,6,FALSE)</f>
        <v>#REF!</v>
      </c>
    </row>
    <row r="421" spans="1:12" ht="14.45" customHeight="1">
      <c r="A421" s="22" t="s">
        <v>449</v>
      </c>
      <c r="B421" s="12">
        <v>532383</v>
      </c>
      <c r="C421" s="88" t="s">
        <v>456</v>
      </c>
      <c r="D421" s="22" t="s">
        <v>478</v>
      </c>
      <c r="E421" s="23" t="s">
        <v>495</v>
      </c>
      <c r="F421" s="3">
        <v>298230</v>
      </c>
      <c r="G421" s="3">
        <v>8211470</v>
      </c>
      <c r="H421" s="3">
        <f t="shared" si="16"/>
        <v>8509700</v>
      </c>
      <c r="I421" s="1">
        <v>2146584</v>
      </c>
      <c r="J421" s="1">
        <f t="shared" si="15"/>
        <v>10656284</v>
      </c>
      <c r="K421" s="12" t="e">
        <f>VLOOKUP(B421,#REF!,9,FALSE)</f>
        <v>#REF!</v>
      </c>
      <c r="L421" s="12" t="e">
        <f>VLOOKUP(B421,#REF!,6,FALSE)</f>
        <v>#REF!</v>
      </c>
    </row>
    <row r="422" spans="1:12" ht="14.45" customHeight="1">
      <c r="A422" s="22" t="s">
        <v>449</v>
      </c>
      <c r="B422" s="12">
        <v>532384</v>
      </c>
      <c r="C422" s="88" t="s">
        <v>457</v>
      </c>
      <c r="D422" s="22" t="s">
        <v>478</v>
      </c>
      <c r="E422" s="23" t="s">
        <v>495</v>
      </c>
      <c r="F422" s="3">
        <v>205467</v>
      </c>
      <c r="G422" s="3">
        <v>469474</v>
      </c>
      <c r="H422" s="3">
        <f t="shared" si="16"/>
        <v>674941</v>
      </c>
      <c r="I422" s="1">
        <v>-7632</v>
      </c>
      <c r="J422" s="1">
        <f t="shared" si="15"/>
        <v>667309</v>
      </c>
      <c r="K422" s="12" t="e">
        <f>VLOOKUP(B422,#REF!,9,FALSE)</f>
        <v>#REF!</v>
      </c>
      <c r="L422" s="12" t="e">
        <f>VLOOKUP(B422,#REF!,6,FALSE)</f>
        <v>#REF!</v>
      </c>
    </row>
    <row r="423" spans="1:12" ht="14.45" customHeight="1">
      <c r="A423" s="22" t="s">
        <v>449</v>
      </c>
      <c r="B423" s="12">
        <v>532386</v>
      </c>
      <c r="C423" s="88" t="s">
        <v>458</v>
      </c>
      <c r="D423" s="22" t="s">
        <v>478</v>
      </c>
      <c r="E423" s="23" t="s">
        <v>495</v>
      </c>
      <c r="F423" s="3">
        <v>284632</v>
      </c>
      <c r="G423" s="3">
        <v>376347</v>
      </c>
      <c r="H423" s="3">
        <f t="shared" si="16"/>
        <v>660979</v>
      </c>
      <c r="I423" s="1">
        <v>3966</v>
      </c>
      <c r="J423" s="1">
        <f t="shared" si="15"/>
        <v>664945</v>
      </c>
      <c r="K423" s="12" t="e">
        <f>VLOOKUP(B423,#REF!,9,FALSE)</f>
        <v>#REF!</v>
      </c>
      <c r="L423" s="12" t="e">
        <f>VLOOKUP(B423,#REF!,6,FALSE)</f>
        <v>#REF!</v>
      </c>
    </row>
    <row r="424" spans="1:12" ht="14.45" customHeight="1">
      <c r="A424" s="22" t="s">
        <v>449</v>
      </c>
      <c r="B424" s="12">
        <v>532387</v>
      </c>
      <c r="C424" s="88" t="s">
        <v>459</v>
      </c>
      <c r="D424" s="22" t="s">
        <v>478</v>
      </c>
      <c r="E424" s="23" t="s">
        <v>495</v>
      </c>
      <c r="F424" s="3">
        <v>217839</v>
      </c>
      <c r="G424" s="3">
        <v>116878</v>
      </c>
      <c r="H424" s="3">
        <f t="shared" si="16"/>
        <v>334717</v>
      </c>
      <c r="I424" s="1">
        <v>91956</v>
      </c>
      <c r="J424" s="1">
        <f t="shared" ref="J424:J438" si="17">H424+I424</f>
        <v>426673</v>
      </c>
      <c r="K424" s="12" t="e">
        <f>VLOOKUP(B424,#REF!,9,FALSE)</f>
        <v>#REF!</v>
      </c>
      <c r="L424" s="12" t="e">
        <f>VLOOKUP(B424,#REF!,6,FALSE)</f>
        <v>#REF!</v>
      </c>
    </row>
    <row r="425" spans="1:12" ht="14.45" customHeight="1">
      <c r="A425" s="22" t="s">
        <v>449</v>
      </c>
      <c r="B425" s="12">
        <v>532390</v>
      </c>
      <c r="C425" s="88" t="s">
        <v>460</v>
      </c>
      <c r="D425" s="22" t="s">
        <v>478</v>
      </c>
      <c r="E425" s="23" t="s">
        <v>495</v>
      </c>
      <c r="F425" s="3">
        <v>549204</v>
      </c>
      <c r="G425" s="3">
        <v>0</v>
      </c>
      <c r="H425" s="3">
        <f t="shared" si="16"/>
        <v>549204</v>
      </c>
      <c r="I425" s="1">
        <v>-4542</v>
      </c>
      <c r="J425" s="1">
        <f t="shared" si="17"/>
        <v>544662</v>
      </c>
      <c r="K425" s="12" t="e">
        <f>VLOOKUP(B425,#REF!,9,FALSE)</f>
        <v>#REF!</v>
      </c>
      <c r="L425" s="12" t="e">
        <f>VLOOKUP(B425,#REF!,6,FALSE)</f>
        <v>#REF!</v>
      </c>
    </row>
    <row r="426" spans="1:12" ht="14.45" customHeight="1">
      <c r="A426" s="22" t="s">
        <v>449</v>
      </c>
      <c r="B426" s="12">
        <v>532391</v>
      </c>
      <c r="C426" s="88" t="s">
        <v>461</v>
      </c>
      <c r="D426" s="22" t="s">
        <v>478</v>
      </c>
      <c r="E426" s="23" t="s">
        <v>495</v>
      </c>
      <c r="F426" s="3">
        <v>251478</v>
      </c>
      <c r="G426" s="3">
        <v>799586</v>
      </c>
      <c r="H426" s="3">
        <f t="shared" si="16"/>
        <v>1051064</v>
      </c>
      <c r="I426" s="1">
        <v>94026</v>
      </c>
      <c r="J426" s="1">
        <f t="shared" si="17"/>
        <v>1145090</v>
      </c>
      <c r="K426" s="12" t="e">
        <f>VLOOKUP(B426,#REF!,9,FALSE)</f>
        <v>#REF!</v>
      </c>
      <c r="L426" s="12" t="e">
        <f>VLOOKUP(B426,#REF!,6,FALSE)</f>
        <v>#REF!</v>
      </c>
    </row>
    <row r="427" spans="1:12" ht="14.45" customHeight="1">
      <c r="A427" s="22" t="s">
        <v>449</v>
      </c>
      <c r="B427" s="12">
        <v>532397</v>
      </c>
      <c r="C427" s="88" t="s">
        <v>462</v>
      </c>
      <c r="D427" s="22" t="s">
        <v>478</v>
      </c>
      <c r="E427" s="23" t="s">
        <v>495</v>
      </c>
      <c r="F427" s="3">
        <v>73132</v>
      </c>
      <c r="G427" s="3">
        <v>1977833</v>
      </c>
      <c r="H427" s="3">
        <f t="shared" si="16"/>
        <v>2050965</v>
      </c>
      <c r="I427" s="1">
        <v>-108804</v>
      </c>
      <c r="J427" s="1">
        <f t="shared" si="17"/>
        <v>1942161</v>
      </c>
      <c r="K427" s="12" t="e">
        <f>VLOOKUP(B427,#REF!,9,FALSE)</f>
        <v>#REF!</v>
      </c>
      <c r="L427" s="12" t="e">
        <f>VLOOKUP(B427,#REF!,6,FALSE)</f>
        <v>#REF!</v>
      </c>
    </row>
    <row r="428" spans="1:12" ht="14.45" customHeight="1">
      <c r="A428" s="22" t="s">
        <v>449</v>
      </c>
      <c r="B428" s="12">
        <v>532399</v>
      </c>
      <c r="C428" s="88" t="s">
        <v>463</v>
      </c>
      <c r="D428" s="22" t="s">
        <v>478</v>
      </c>
      <c r="E428" s="23" t="s">
        <v>495</v>
      </c>
      <c r="F428" s="3">
        <v>1043943</v>
      </c>
      <c r="G428" s="3">
        <v>2231922</v>
      </c>
      <c r="H428" s="3">
        <f t="shared" si="16"/>
        <v>3275865</v>
      </c>
      <c r="I428" s="1">
        <v>52422</v>
      </c>
      <c r="J428" s="1">
        <f t="shared" si="17"/>
        <v>3328287</v>
      </c>
      <c r="K428" s="12" t="e">
        <f>VLOOKUP(B428,#REF!,9,FALSE)</f>
        <v>#REF!</v>
      </c>
      <c r="L428" s="12" t="e">
        <f>VLOOKUP(B428,#REF!,6,FALSE)</f>
        <v>#REF!</v>
      </c>
    </row>
    <row r="429" spans="1:12" ht="14.45" customHeight="1">
      <c r="A429" s="22" t="s">
        <v>464</v>
      </c>
      <c r="B429" s="12">
        <v>542301</v>
      </c>
      <c r="C429" s="88" t="s">
        <v>465</v>
      </c>
      <c r="D429" s="22" t="s">
        <v>478</v>
      </c>
      <c r="E429" s="23" t="s">
        <v>495</v>
      </c>
      <c r="F429" s="3">
        <v>1418954</v>
      </c>
      <c r="G429" s="3">
        <v>0</v>
      </c>
      <c r="H429" s="3">
        <f t="shared" si="16"/>
        <v>1418954</v>
      </c>
      <c r="I429" s="1">
        <v>8562</v>
      </c>
      <c r="J429" s="1">
        <f t="shared" si="17"/>
        <v>1427516</v>
      </c>
      <c r="K429" s="12" t="e">
        <f>VLOOKUP(B429,#REF!,9,FALSE)</f>
        <v>#REF!</v>
      </c>
      <c r="L429" s="12" t="e">
        <f>VLOOKUP(B429,#REF!,6,FALSE)</f>
        <v>#REF!</v>
      </c>
    </row>
    <row r="430" spans="1:12" ht="14.45" customHeight="1">
      <c r="A430" s="22" t="s">
        <v>464</v>
      </c>
      <c r="B430" s="12">
        <v>542318</v>
      </c>
      <c r="C430" s="88" t="s">
        <v>466</v>
      </c>
      <c r="D430" s="22" t="s">
        <v>478</v>
      </c>
      <c r="E430" s="23" t="s">
        <v>495</v>
      </c>
      <c r="F430" s="3">
        <v>697850</v>
      </c>
      <c r="G430" s="3">
        <v>1033599</v>
      </c>
      <c r="H430" s="3">
        <f t="shared" si="16"/>
        <v>1731449</v>
      </c>
      <c r="I430" s="1">
        <v>501612</v>
      </c>
      <c r="J430" s="1">
        <f t="shared" si="17"/>
        <v>2233061</v>
      </c>
      <c r="K430" s="12" t="e">
        <f>VLOOKUP(B430,#REF!,9,FALSE)</f>
        <v>#REF!</v>
      </c>
      <c r="L430" s="12" t="e">
        <f>VLOOKUP(B430,#REF!,6,FALSE)</f>
        <v>#REF!</v>
      </c>
    </row>
    <row r="431" spans="1:12" s="12" customFormat="1" ht="14.45" customHeight="1">
      <c r="A431" s="22" t="s">
        <v>464</v>
      </c>
      <c r="B431" s="12">
        <v>542324</v>
      </c>
      <c r="C431" s="88" t="s">
        <v>467</v>
      </c>
      <c r="D431" s="22" t="s">
        <v>478</v>
      </c>
      <c r="E431" s="23" t="s">
        <v>495</v>
      </c>
      <c r="F431" s="3">
        <v>1937212</v>
      </c>
      <c r="G431" s="3">
        <v>820244</v>
      </c>
      <c r="H431" s="3">
        <f t="shared" si="16"/>
        <v>2757456</v>
      </c>
      <c r="I431" s="1">
        <v>130956</v>
      </c>
      <c r="J431" s="1">
        <f t="shared" si="17"/>
        <v>2888412</v>
      </c>
      <c r="K431" s="12" t="e">
        <f>VLOOKUP(B431,#REF!,9,FALSE)</f>
        <v>#REF!</v>
      </c>
      <c r="L431" s="12" t="e">
        <f>VLOOKUP(B431,#REF!,6,FALSE)</f>
        <v>#REF!</v>
      </c>
    </row>
    <row r="432" spans="1:12" s="12" customFormat="1" ht="14.45" customHeight="1">
      <c r="A432" s="22" t="s">
        <v>464</v>
      </c>
      <c r="B432" s="12">
        <v>542332</v>
      </c>
      <c r="C432" s="88" t="s">
        <v>468</v>
      </c>
      <c r="D432" s="22" t="s">
        <v>478</v>
      </c>
      <c r="E432" s="23" t="s">
        <v>495</v>
      </c>
      <c r="F432" s="3">
        <v>3356217</v>
      </c>
      <c r="G432" s="3">
        <v>0</v>
      </c>
      <c r="H432" s="3">
        <f t="shared" si="16"/>
        <v>3356217</v>
      </c>
      <c r="I432" s="1">
        <v>115734</v>
      </c>
      <c r="J432" s="1">
        <f t="shared" si="17"/>
        <v>3471951</v>
      </c>
      <c r="K432" s="12" t="e">
        <f>VLOOKUP(B432,#REF!,9,FALSE)</f>
        <v>#REF!</v>
      </c>
      <c r="L432" s="12" t="e">
        <f>VLOOKUP(B432,#REF!,6,FALSE)</f>
        <v>#REF!</v>
      </c>
    </row>
    <row r="433" spans="1:12" s="12" customFormat="1" ht="14.45" customHeight="1">
      <c r="A433" s="22" t="s">
        <v>464</v>
      </c>
      <c r="B433" s="12">
        <v>542338</v>
      </c>
      <c r="C433" s="88" t="s">
        <v>469</v>
      </c>
      <c r="D433" s="22" t="s">
        <v>478</v>
      </c>
      <c r="E433" s="23" t="s">
        <v>495</v>
      </c>
      <c r="F433" s="3">
        <v>5966058</v>
      </c>
      <c r="G433" s="3">
        <v>49672</v>
      </c>
      <c r="H433" s="3">
        <f t="shared" si="16"/>
        <v>6015730</v>
      </c>
      <c r="I433" s="1">
        <v>-11922</v>
      </c>
      <c r="J433" s="1">
        <f t="shared" si="17"/>
        <v>6003808</v>
      </c>
      <c r="K433" s="12" t="e">
        <f>VLOOKUP(B433,#REF!,9,FALSE)</f>
        <v>#REF!</v>
      </c>
      <c r="L433" s="12" t="e">
        <f>VLOOKUP(B433,#REF!,6,FALSE)</f>
        <v>#REF!</v>
      </c>
    </row>
    <row r="434" spans="1:12" s="12" customFormat="1" ht="14.45" customHeight="1">
      <c r="A434" s="22" t="s">
        <v>464</v>
      </c>
      <c r="B434" s="12">
        <v>542339</v>
      </c>
      <c r="C434" s="88" t="s">
        <v>470</v>
      </c>
      <c r="D434" s="22" t="s">
        <v>478</v>
      </c>
      <c r="E434" s="23" t="s">
        <v>495</v>
      </c>
      <c r="F434" s="3">
        <v>4051528</v>
      </c>
      <c r="G434" s="3">
        <v>3300</v>
      </c>
      <c r="H434" s="3">
        <f t="shared" si="16"/>
        <v>4054828</v>
      </c>
      <c r="I434" s="1">
        <v>-122112</v>
      </c>
      <c r="J434" s="1">
        <f t="shared" si="17"/>
        <v>3932716</v>
      </c>
      <c r="K434" s="12" t="e">
        <f>VLOOKUP(B434,#REF!,9,FALSE)</f>
        <v>#REF!</v>
      </c>
      <c r="L434" s="12" t="e">
        <f>VLOOKUP(B434,#REF!,6,FALSE)</f>
        <v>#REF!</v>
      </c>
    </row>
    <row r="435" spans="1:12" s="12" customFormat="1" ht="14.45" customHeight="1">
      <c r="A435" s="22" t="s">
        <v>464</v>
      </c>
      <c r="B435" s="12">
        <v>542343</v>
      </c>
      <c r="C435" s="88" t="s">
        <v>471</v>
      </c>
      <c r="D435" s="22" t="s">
        <v>478</v>
      </c>
      <c r="E435" s="23" t="s">
        <v>495</v>
      </c>
      <c r="F435" s="3">
        <v>3270475</v>
      </c>
      <c r="G435" s="3">
        <v>85842</v>
      </c>
      <c r="H435" s="3">
        <f t="shared" si="16"/>
        <v>3356317</v>
      </c>
      <c r="I435" s="1">
        <v>34596</v>
      </c>
      <c r="J435" s="1">
        <f t="shared" si="17"/>
        <v>3390913</v>
      </c>
      <c r="K435" s="12" t="e">
        <f>VLOOKUP(B435,#REF!,9,FALSE)</f>
        <v>#REF!</v>
      </c>
      <c r="L435" s="12" t="e">
        <f>VLOOKUP(B435,#REF!,6,FALSE)</f>
        <v>#REF!</v>
      </c>
    </row>
    <row r="436" spans="1:12" s="12" customFormat="1" ht="14.45" customHeight="1">
      <c r="A436" s="22" t="s">
        <v>472</v>
      </c>
      <c r="B436" s="12">
        <v>552349</v>
      </c>
      <c r="C436" s="88" t="s">
        <v>473</v>
      </c>
      <c r="D436" s="22" t="s">
        <v>478</v>
      </c>
      <c r="E436" s="23" t="s">
        <v>495</v>
      </c>
      <c r="F436" s="3">
        <v>1485165</v>
      </c>
      <c r="G436" s="3">
        <v>3246454</v>
      </c>
      <c r="H436" s="3">
        <f t="shared" si="16"/>
        <v>4731619</v>
      </c>
      <c r="I436" s="1">
        <v>-109278</v>
      </c>
      <c r="J436" s="1">
        <f t="shared" si="17"/>
        <v>4622341</v>
      </c>
      <c r="K436" s="12" t="e">
        <f>VLOOKUP(B436,#REF!,9,FALSE)</f>
        <v>#REF!</v>
      </c>
      <c r="L436" s="12" t="e">
        <f>VLOOKUP(B436,#REF!,6,FALSE)</f>
        <v>#REF!</v>
      </c>
    </row>
    <row r="437" spans="1:12" s="12" customFormat="1" ht="14.45" customHeight="1">
      <c r="A437" s="22" t="s">
        <v>472</v>
      </c>
      <c r="B437" s="12">
        <v>553304</v>
      </c>
      <c r="C437" s="88" t="s">
        <v>474</v>
      </c>
      <c r="D437" s="22" t="s">
        <v>478</v>
      </c>
      <c r="E437" s="23" t="s">
        <v>495</v>
      </c>
      <c r="F437" s="3">
        <v>480146</v>
      </c>
      <c r="G437" s="3">
        <v>0</v>
      </c>
      <c r="H437" s="3">
        <f t="shared" si="16"/>
        <v>480146</v>
      </c>
      <c r="I437" s="1">
        <v>-27324</v>
      </c>
      <c r="J437" s="1">
        <f t="shared" si="17"/>
        <v>452822</v>
      </c>
      <c r="K437" s="12" t="e">
        <f>VLOOKUP(B437,#REF!,9,FALSE)</f>
        <v>#REF!</v>
      </c>
      <c r="L437" s="12" t="e">
        <f>VLOOKUP(B437,#REF!,6,FALSE)</f>
        <v>#REF!</v>
      </c>
    </row>
    <row r="438" spans="1:12" s="12" customFormat="1" ht="14.45" customHeight="1">
      <c r="A438" s="22" t="s">
        <v>475</v>
      </c>
      <c r="B438" s="12">
        <v>663800</v>
      </c>
      <c r="C438" s="88" t="s">
        <v>476</v>
      </c>
      <c r="D438" s="22" t="s">
        <v>478</v>
      </c>
      <c r="E438" s="23" t="s">
        <v>495</v>
      </c>
      <c r="F438" s="3">
        <v>6451491</v>
      </c>
      <c r="G438" s="3">
        <v>2253148</v>
      </c>
      <c r="H438" s="3">
        <f t="shared" si="16"/>
        <v>8704639</v>
      </c>
      <c r="I438" s="1">
        <v>42186</v>
      </c>
      <c r="J438" s="1">
        <f t="shared" si="17"/>
        <v>8746825</v>
      </c>
      <c r="K438" s="12" t="e">
        <f>VLOOKUP(B438,#REF!,9,FALSE)</f>
        <v>#REF!</v>
      </c>
      <c r="L438" s="12" t="e">
        <f>VLOOKUP(B438,#REF!,6,FALSE)</f>
        <v>#REF!</v>
      </c>
    </row>
    <row r="439" spans="1:12" s="12" customFormat="1" ht="14.45" customHeight="1">
      <c r="B439"/>
      <c r="C439" s="6"/>
      <c r="D439" s="19"/>
      <c r="E439" s="20"/>
      <c r="F439" s="3"/>
      <c r="G439" s="3"/>
      <c r="H439" s="3"/>
      <c r="I439" s="1"/>
      <c r="J439" s="1"/>
      <c r="K439" s="12" t="e">
        <f>SUM(K3:K438)</f>
        <v>#REF!</v>
      </c>
      <c r="L439" s="12" t="e">
        <f>SUM(L3:L438)</f>
        <v>#REF!</v>
      </c>
    </row>
    <row r="440" spans="1:12">
      <c r="A440" t="s">
        <v>480</v>
      </c>
      <c r="F440" s="3">
        <f>SUM(F3:F439)</f>
        <v>419274727</v>
      </c>
      <c r="G440" s="3">
        <f>SUM(G3:G439)</f>
        <v>592370259</v>
      </c>
      <c r="H440" s="1">
        <f>SUM(H3:H438)</f>
        <v>1011644986</v>
      </c>
      <c r="I440" s="1">
        <f>SUM(I3:I438)</f>
        <v>48449049</v>
      </c>
      <c r="J440" s="1">
        <f>SUM(J3:J438)</f>
        <v>1060094035</v>
      </c>
    </row>
    <row r="441" spans="1:12" s="12" customFormat="1">
      <c r="B441"/>
      <c r="H441" s="1"/>
      <c r="I441" s="1"/>
      <c r="J441" s="1"/>
    </row>
    <row r="442" spans="1:12">
      <c r="H442" s="3"/>
      <c r="J442" s="1"/>
    </row>
    <row r="443" spans="1:12" ht="46.35" customHeight="1">
      <c r="C443" s="111" t="s">
        <v>486</v>
      </c>
      <c r="D443" s="111"/>
      <c r="E443" s="111"/>
      <c r="F443" s="111"/>
      <c r="G443" s="111"/>
      <c r="H443" s="111"/>
      <c r="I443" s="111"/>
      <c r="J443" s="111"/>
    </row>
    <row r="446" spans="1:12">
      <c r="H446" s="7"/>
    </row>
    <row r="452" spans="9:9">
      <c r="I452" s="4"/>
    </row>
  </sheetData>
  <sortState ref="A3:S1096">
    <sortCondition ref="B3:B1096"/>
  </sortState>
  <mergeCells count="2">
    <mergeCell ref="A1:J1"/>
    <mergeCell ref="C443:J443"/>
  </mergeCells>
  <pageMargins left="0.7" right="0.7" top="0.75" bottom="0.75" header="0.3" footer="0.3"/>
  <pageSetup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5"/>
  <sheetViews>
    <sheetView zoomScale="120" zoomScaleNormal="120" workbookViewId="0">
      <pane ySplit="2" topLeftCell="A3" activePane="bottomLeft" state="frozen"/>
      <selection activeCell="J4" sqref="J4"/>
      <selection pane="bottomLeft" sqref="A1:F1"/>
    </sheetView>
  </sheetViews>
  <sheetFormatPr defaultRowHeight="15"/>
  <cols>
    <col min="1" max="1" width="8.85546875" customWidth="1"/>
    <col min="2" max="2" width="10.42578125" customWidth="1"/>
    <col min="3" max="3" width="27.42578125" bestFit="1" customWidth="1"/>
    <col min="4" max="4" width="16.140625" bestFit="1" customWidth="1"/>
    <col min="5" max="5" width="17.42578125" style="12" bestFit="1" customWidth="1"/>
    <col min="6" max="6" width="17.42578125" style="12" customWidth="1"/>
  </cols>
  <sheetData>
    <row r="1" spans="1:6" s="12" customFormat="1" ht="30" customHeight="1">
      <c r="A1" s="99" t="s">
        <v>559</v>
      </c>
      <c r="B1" s="99"/>
      <c r="C1" s="99"/>
      <c r="D1" s="99"/>
      <c r="E1" s="99"/>
      <c r="F1" s="99"/>
    </row>
    <row r="2" spans="1:6" ht="30">
      <c r="A2" s="8" t="s">
        <v>0</v>
      </c>
      <c r="B2" s="8" t="s">
        <v>1</v>
      </c>
      <c r="C2" s="8" t="s">
        <v>2</v>
      </c>
      <c r="D2" s="8" t="s">
        <v>477</v>
      </c>
      <c r="E2" s="16" t="s">
        <v>497</v>
      </c>
      <c r="F2" s="17" t="s">
        <v>494</v>
      </c>
    </row>
    <row r="3" spans="1:6">
      <c r="A3" s="22" t="s">
        <v>3</v>
      </c>
      <c r="B3" s="12">
        <v>100002</v>
      </c>
      <c r="C3" s="14" t="s">
        <v>4</v>
      </c>
      <c r="D3" s="19" t="s">
        <v>478</v>
      </c>
      <c r="E3" s="40" t="s">
        <v>495</v>
      </c>
      <c r="F3" s="1">
        <v>0</v>
      </c>
    </row>
    <row r="4" spans="1:6">
      <c r="A4" s="22" t="s">
        <v>3</v>
      </c>
      <c r="B4" s="12">
        <v>100019</v>
      </c>
      <c r="C4" s="14" t="s">
        <v>5</v>
      </c>
      <c r="D4" s="19" t="s">
        <v>478</v>
      </c>
      <c r="E4" s="40" t="s">
        <v>495</v>
      </c>
      <c r="F4" s="1">
        <v>392892</v>
      </c>
    </row>
    <row r="5" spans="1:6">
      <c r="A5" s="22" t="s">
        <v>3</v>
      </c>
      <c r="B5" s="12">
        <v>100029</v>
      </c>
      <c r="C5" s="14" t="s">
        <v>6</v>
      </c>
      <c r="D5" s="19" t="s">
        <v>478</v>
      </c>
      <c r="E5" s="40" t="s">
        <v>495</v>
      </c>
      <c r="F5" s="1">
        <v>277632</v>
      </c>
    </row>
    <row r="6" spans="1:6">
      <c r="A6" s="22" t="s">
        <v>7</v>
      </c>
      <c r="B6" s="12">
        <v>120039</v>
      </c>
      <c r="C6" s="14" t="s">
        <v>8</v>
      </c>
      <c r="D6" s="19" t="s">
        <v>478</v>
      </c>
      <c r="E6" s="40" t="s">
        <v>495</v>
      </c>
      <c r="F6" s="1">
        <v>0</v>
      </c>
    </row>
    <row r="7" spans="1:6">
      <c r="A7" s="22" t="s">
        <v>7</v>
      </c>
      <c r="B7" s="12">
        <v>120043</v>
      </c>
      <c r="C7" s="14" t="s">
        <v>10</v>
      </c>
      <c r="D7" s="19" t="s">
        <v>478</v>
      </c>
      <c r="E7" s="40" t="s">
        <v>495</v>
      </c>
      <c r="F7" s="1">
        <v>16428</v>
      </c>
    </row>
    <row r="8" spans="1:6">
      <c r="A8" s="22" t="s">
        <v>11</v>
      </c>
      <c r="B8" s="12">
        <v>140053</v>
      </c>
      <c r="C8" s="14" t="s">
        <v>12</v>
      </c>
      <c r="D8" s="19" t="s">
        <v>478</v>
      </c>
      <c r="E8" s="40" t="s">
        <v>495</v>
      </c>
      <c r="F8" s="1">
        <v>34440</v>
      </c>
    </row>
    <row r="9" spans="1:6">
      <c r="A9" s="22" t="s">
        <v>11</v>
      </c>
      <c r="B9" s="12">
        <v>140068</v>
      </c>
      <c r="C9" s="14" t="s">
        <v>13</v>
      </c>
      <c r="D9" s="19" t="s">
        <v>478</v>
      </c>
      <c r="E9" s="40" t="s">
        <v>495</v>
      </c>
      <c r="F9" s="1">
        <v>195408</v>
      </c>
    </row>
    <row r="10" spans="1:6">
      <c r="A10" s="22" t="s">
        <v>11</v>
      </c>
      <c r="B10" s="12">
        <v>140069</v>
      </c>
      <c r="C10" s="14" t="s">
        <v>14</v>
      </c>
      <c r="D10" s="19" t="s">
        <v>478</v>
      </c>
      <c r="E10" s="40" t="s">
        <v>495</v>
      </c>
      <c r="F10" s="1">
        <v>0</v>
      </c>
    </row>
    <row r="11" spans="1:6">
      <c r="A11" s="22" t="s">
        <v>11</v>
      </c>
      <c r="B11" s="12">
        <v>147332</v>
      </c>
      <c r="C11" s="14" t="s">
        <v>15</v>
      </c>
      <c r="D11" s="19" t="s">
        <v>478</v>
      </c>
      <c r="E11" s="40" t="s">
        <v>495</v>
      </c>
      <c r="F11" s="1">
        <v>410592</v>
      </c>
    </row>
    <row r="12" spans="1:6">
      <c r="A12" s="22" t="s">
        <v>16</v>
      </c>
      <c r="B12" s="12">
        <v>150076</v>
      </c>
      <c r="C12" s="14" t="s">
        <v>17</v>
      </c>
      <c r="D12" s="40" t="s">
        <v>478</v>
      </c>
      <c r="E12" s="40" t="s">
        <v>495</v>
      </c>
      <c r="F12" s="1">
        <v>65604</v>
      </c>
    </row>
    <row r="13" spans="1:6">
      <c r="A13" s="22" t="s">
        <v>16</v>
      </c>
      <c r="B13" s="12">
        <v>150077</v>
      </c>
      <c r="C13" s="14" t="s">
        <v>18</v>
      </c>
      <c r="D13" s="19" t="s">
        <v>478</v>
      </c>
      <c r="E13" s="40" t="s">
        <v>495</v>
      </c>
      <c r="F13" s="1">
        <v>0</v>
      </c>
    </row>
    <row r="14" spans="1:6">
      <c r="A14" s="22" t="s">
        <v>16</v>
      </c>
      <c r="B14" s="12">
        <v>150085</v>
      </c>
      <c r="C14" s="14" t="s">
        <v>19</v>
      </c>
      <c r="D14" s="19" t="s">
        <v>478</v>
      </c>
      <c r="E14" s="40" t="s">
        <v>495</v>
      </c>
      <c r="F14" s="1">
        <v>202812</v>
      </c>
    </row>
    <row r="15" spans="1:6">
      <c r="A15" s="22" t="s">
        <v>16</v>
      </c>
      <c r="B15" s="12">
        <v>150091</v>
      </c>
      <c r="C15" s="14" t="s">
        <v>20</v>
      </c>
      <c r="D15" s="19" t="s">
        <v>478</v>
      </c>
      <c r="E15" s="40" t="s">
        <v>495</v>
      </c>
      <c r="F15" s="1">
        <v>0</v>
      </c>
    </row>
    <row r="16" spans="1:6">
      <c r="A16" s="22" t="s">
        <v>16</v>
      </c>
      <c r="B16" s="12">
        <v>150097</v>
      </c>
      <c r="C16" s="14" t="s">
        <v>21</v>
      </c>
      <c r="D16" s="19" t="s">
        <v>478</v>
      </c>
      <c r="E16" s="40" t="s">
        <v>495</v>
      </c>
      <c r="F16" s="1">
        <v>55872</v>
      </c>
    </row>
    <row r="17" spans="1:6">
      <c r="A17" s="22" t="s">
        <v>16</v>
      </c>
      <c r="B17" s="12">
        <v>150111</v>
      </c>
      <c r="C17" s="14" t="s">
        <v>22</v>
      </c>
      <c r="D17" s="19" t="s">
        <v>478</v>
      </c>
      <c r="E17" s="40" t="s">
        <v>495</v>
      </c>
      <c r="F17" s="1">
        <v>0</v>
      </c>
    </row>
    <row r="18" spans="1:6">
      <c r="A18" s="22" t="s">
        <v>16</v>
      </c>
      <c r="B18" s="12">
        <v>150112</v>
      </c>
      <c r="C18" s="14" t="s">
        <v>23</v>
      </c>
      <c r="D18" s="19" t="s">
        <v>478</v>
      </c>
      <c r="E18" s="40" t="s">
        <v>495</v>
      </c>
      <c r="F18" s="1">
        <v>145992</v>
      </c>
    </row>
    <row r="19" spans="1:6">
      <c r="A19" s="22" t="s">
        <v>16</v>
      </c>
      <c r="B19" s="12">
        <v>150125</v>
      </c>
      <c r="C19" s="14" t="s">
        <v>24</v>
      </c>
      <c r="D19" s="19" t="s">
        <v>478</v>
      </c>
      <c r="E19" s="40" t="s">
        <v>495</v>
      </c>
      <c r="F19" s="1">
        <v>0</v>
      </c>
    </row>
    <row r="20" spans="1:6">
      <c r="A20" s="22" t="s">
        <v>16</v>
      </c>
      <c r="B20" s="12">
        <v>150131</v>
      </c>
      <c r="C20" s="14" t="s">
        <v>25</v>
      </c>
      <c r="D20" s="19" t="s">
        <v>478</v>
      </c>
      <c r="E20" s="40" t="s">
        <v>495</v>
      </c>
      <c r="F20" s="1">
        <v>239064</v>
      </c>
    </row>
    <row r="21" spans="1:6">
      <c r="A21" s="22" t="s">
        <v>26</v>
      </c>
      <c r="B21" s="12">
        <v>160135</v>
      </c>
      <c r="C21" s="14" t="s">
        <v>27</v>
      </c>
      <c r="D21" s="19" t="s">
        <v>478</v>
      </c>
      <c r="E21" s="40" t="s">
        <v>495</v>
      </c>
      <c r="F21" s="1">
        <v>0</v>
      </c>
    </row>
    <row r="22" spans="1:6">
      <c r="A22" s="22" t="s">
        <v>28</v>
      </c>
      <c r="B22" s="12">
        <v>170156</v>
      </c>
      <c r="C22" s="14" t="s">
        <v>29</v>
      </c>
      <c r="D22" s="19" t="s">
        <v>478</v>
      </c>
      <c r="E22" s="40" t="s">
        <v>495</v>
      </c>
      <c r="F22" s="1">
        <v>0</v>
      </c>
    </row>
    <row r="23" spans="1:6">
      <c r="A23" s="22" t="s">
        <v>28</v>
      </c>
      <c r="B23" s="12">
        <v>170171</v>
      </c>
      <c r="C23" s="14" t="s">
        <v>30</v>
      </c>
      <c r="D23" s="19" t="s">
        <v>478</v>
      </c>
      <c r="E23" s="40" t="s">
        <v>495</v>
      </c>
      <c r="F23" s="1">
        <v>34452</v>
      </c>
    </row>
    <row r="24" spans="1:6">
      <c r="A24" s="22" t="s">
        <v>28</v>
      </c>
      <c r="B24" s="12">
        <v>170175</v>
      </c>
      <c r="C24" s="14" t="s">
        <v>31</v>
      </c>
      <c r="D24" s="19" t="s">
        <v>478</v>
      </c>
      <c r="E24" s="40" t="s">
        <v>495</v>
      </c>
      <c r="F24" s="1">
        <v>0</v>
      </c>
    </row>
    <row r="25" spans="1:6">
      <c r="A25" s="22" t="s">
        <v>28</v>
      </c>
      <c r="B25" s="12">
        <v>170177</v>
      </c>
      <c r="C25" s="14" t="s">
        <v>32</v>
      </c>
      <c r="D25" s="19" t="s">
        <v>478</v>
      </c>
      <c r="E25" s="40" t="s">
        <v>495</v>
      </c>
      <c r="F25" s="1">
        <v>179388</v>
      </c>
    </row>
    <row r="26" spans="1:6">
      <c r="A26" s="22" t="s">
        <v>28</v>
      </c>
      <c r="B26" s="12">
        <v>170179</v>
      </c>
      <c r="C26" s="14" t="s">
        <v>33</v>
      </c>
      <c r="D26" s="19" t="s">
        <v>478</v>
      </c>
      <c r="E26" s="40" t="s">
        <v>495</v>
      </c>
      <c r="F26" s="1">
        <v>0</v>
      </c>
    </row>
    <row r="27" spans="1:6">
      <c r="A27" s="22" t="s">
        <v>28</v>
      </c>
      <c r="B27" s="12">
        <v>170189</v>
      </c>
      <c r="C27" s="14" t="s">
        <v>34</v>
      </c>
      <c r="D27" s="19" t="s">
        <v>478</v>
      </c>
      <c r="E27" s="40" t="s">
        <v>495</v>
      </c>
      <c r="F27" s="1">
        <v>121932</v>
      </c>
    </row>
    <row r="28" spans="1:6">
      <c r="A28" s="22" t="s">
        <v>28</v>
      </c>
      <c r="B28" s="12">
        <v>170195</v>
      </c>
      <c r="C28" s="14" t="s">
        <v>35</v>
      </c>
      <c r="D28" s="19" t="s">
        <v>478</v>
      </c>
      <c r="E28" s="40" t="s">
        <v>495</v>
      </c>
      <c r="F28" s="1">
        <v>63312</v>
      </c>
    </row>
    <row r="29" spans="1:6">
      <c r="A29" s="22" t="s">
        <v>28</v>
      </c>
      <c r="B29" s="12">
        <v>170196</v>
      </c>
      <c r="C29" s="14" t="s">
        <v>36</v>
      </c>
      <c r="D29" s="19" t="s">
        <v>478</v>
      </c>
      <c r="E29" s="40" t="s">
        <v>495</v>
      </c>
      <c r="F29" s="1">
        <v>137808</v>
      </c>
    </row>
    <row r="30" spans="1:6">
      <c r="A30" s="22" t="s">
        <v>28</v>
      </c>
      <c r="B30" s="12">
        <v>170197</v>
      </c>
      <c r="C30" s="14" t="s">
        <v>37</v>
      </c>
      <c r="D30" s="19" t="s">
        <v>478</v>
      </c>
      <c r="E30" s="40" t="s">
        <v>495</v>
      </c>
      <c r="F30" s="1">
        <v>34380</v>
      </c>
    </row>
    <row r="31" spans="1:6">
      <c r="A31" s="22" t="s">
        <v>28</v>
      </c>
      <c r="B31" s="12">
        <v>170205</v>
      </c>
      <c r="C31" s="14" t="s">
        <v>38</v>
      </c>
      <c r="D31" s="19" t="s">
        <v>478</v>
      </c>
      <c r="E31" s="40" t="s">
        <v>495</v>
      </c>
      <c r="F31" s="1">
        <v>108228</v>
      </c>
    </row>
    <row r="32" spans="1:6">
      <c r="A32" s="22" t="s">
        <v>28</v>
      </c>
      <c r="B32" s="12">
        <v>170215</v>
      </c>
      <c r="C32" s="14" t="s">
        <v>39</v>
      </c>
      <c r="D32" s="19" t="s">
        <v>478</v>
      </c>
      <c r="E32" s="40" t="s">
        <v>495</v>
      </c>
      <c r="F32" s="1">
        <v>0</v>
      </c>
    </row>
    <row r="33" spans="1:6">
      <c r="A33" s="22" t="s">
        <v>40</v>
      </c>
      <c r="B33" s="12">
        <v>180216</v>
      </c>
      <c r="C33" s="14" t="s">
        <v>41</v>
      </c>
      <c r="D33" s="19" t="s">
        <v>478</v>
      </c>
      <c r="E33" s="40" t="s">
        <v>495</v>
      </c>
      <c r="F33" s="1">
        <v>0</v>
      </c>
    </row>
    <row r="34" spans="1:6">
      <c r="A34" s="22" t="s">
        <v>42</v>
      </c>
      <c r="B34" s="12">
        <v>190219</v>
      </c>
      <c r="C34" s="14" t="s">
        <v>43</v>
      </c>
      <c r="D34" s="19" t="s">
        <v>478</v>
      </c>
      <c r="E34" s="40" t="s">
        <v>495</v>
      </c>
      <c r="F34" s="1">
        <v>0</v>
      </c>
    </row>
    <row r="35" spans="1:6">
      <c r="A35" s="22" t="s">
        <v>42</v>
      </c>
      <c r="B35" s="12">
        <v>190220</v>
      </c>
      <c r="C35" s="14" t="s">
        <v>44</v>
      </c>
      <c r="D35" s="19" t="s">
        <v>478</v>
      </c>
      <c r="E35" s="40" t="s">
        <v>495</v>
      </c>
      <c r="F35" s="1">
        <v>43800</v>
      </c>
    </row>
    <row r="36" spans="1:6">
      <c r="A36" s="22" t="s">
        <v>42</v>
      </c>
      <c r="B36" s="12">
        <v>190239</v>
      </c>
      <c r="C36" s="14" t="s">
        <v>45</v>
      </c>
      <c r="D36" s="19" t="s">
        <v>478</v>
      </c>
      <c r="E36" s="40" t="s">
        <v>495</v>
      </c>
      <c r="F36" s="1">
        <v>338364</v>
      </c>
    </row>
    <row r="37" spans="1:6">
      <c r="A37" s="22" t="s">
        <v>42</v>
      </c>
      <c r="B37" s="12">
        <v>190250</v>
      </c>
      <c r="C37" s="14" t="s">
        <v>46</v>
      </c>
      <c r="D37" s="19" t="s">
        <v>478</v>
      </c>
      <c r="E37" s="40" t="s">
        <v>495</v>
      </c>
      <c r="F37" s="1">
        <v>257364</v>
      </c>
    </row>
    <row r="38" spans="1:6">
      <c r="A38" s="22" t="s">
        <v>42</v>
      </c>
      <c r="B38" s="12">
        <v>197251</v>
      </c>
      <c r="C38" s="14" t="s">
        <v>47</v>
      </c>
      <c r="D38" s="19" t="s">
        <v>478</v>
      </c>
      <c r="E38" s="40" t="s">
        <v>495</v>
      </c>
      <c r="F38" s="1">
        <v>69588</v>
      </c>
    </row>
    <row r="39" spans="1:6">
      <c r="A39" s="22" t="s">
        <v>48</v>
      </c>
      <c r="B39" s="12">
        <v>210331</v>
      </c>
      <c r="C39" s="14" t="s">
        <v>49</v>
      </c>
      <c r="D39" s="19" t="s">
        <v>478</v>
      </c>
      <c r="E39" s="40" t="s">
        <v>495</v>
      </c>
      <c r="F39" s="1">
        <v>980088</v>
      </c>
    </row>
    <row r="40" spans="1:6">
      <c r="A40" s="22" t="s">
        <v>50</v>
      </c>
      <c r="B40" s="12">
        <v>220324</v>
      </c>
      <c r="C40" s="14" t="s">
        <v>51</v>
      </c>
      <c r="D40" s="19" t="s">
        <v>478</v>
      </c>
      <c r="E40" s="40" t="s">
        <v>495</v>
      </c>
      <c r="F40" s="1">
        <v>60780</v>
      </c>
    </row>
    <row r="41" spans="1:6">
      <c r="A41" s="22" t="s">
        <v>50</v>
      </c>
      <c r="B41" s="12">
        <v>220347</v>
      </c>
      <c r="C41" s="14" t="s">
        <v>52</v>
      </c>
      <c r="D41" s="19" t="s">
        <v>478</v>
      </c>
      <c r="E41" s="40" t="s">
        <v>495</v>
      </c>
      <c r="F41" s="1">
        <v>931152</v>
      </c>
    </row>
    <row r="42" spans="1:6">
      <c r="A42" s="22" t="s">
        <v>50</v>
      </c>
      <c r="B42" s="12">
        <v>220348</v>
      </c>
      <c r="C42" s="14" t="s">
        <v>53</v>
      </c>
      <c r="D42" s="19" t="s">
        <v>478</v>
      </c>
      <c r="E42" s="40" t="s">
        <v>495</v>
      </c>
      <c r="F42" s="1">
        <v>833196</v>
      </c>
    </row>
    <row r="43" spans="1:6">
      <c r="A43" s="22" t="s">
        <v>50</v>
      </c>
      <c r="B43" s="12">
        <v>220358</v>
      </c>
      <c r="C43" s="14" t="s">
        <v>54</v>
      </c>
      <c r="D43" s="19" t="s">
        <v>478</v>
      </c>
      <c r="E43" s="40" t="s">
        <v>495</v>
      </c>
      <c r="F43" s="1">
        <v>950592</v>
      </c>
    </row>
    <row r="44" spans="1:6">
      <c r="A44" s="22" t="s">
        <v>50</v>
      </c>
      <c r="B44" s="12">
        <v>220360</v>
      </c>
      <c r="C44" s="14" t="s">
        <v>55</v>
      </c>
      <c r="D44" s="19" t="s">
        <v>478</v>
      </c>
      <c r="E44" s="40" t="s">
        <v>495</v>
      </c>
      <c r="F44" s="1">
        <v>1349172</v>
      </c>
    </row>
    <row r="45" spans="1:6">
      <c r="A45" s="22" t="s">
        <v>50</v>
      </c>
      <c r="B45" s="12">
        <v>220365</v>
      </c>
      <c r="C45" s="14" t="s">
        <v>56</v>
      </c>
      <c r="D45" s="19" t="s">
        <v>478</v>
      </c>
      <c r="E45" s="40" t="s">
        <v>495</v>
      </c>
      <c r="F45" s="1">
        <v>352428</v>
      </c>
    </row>
    <row r="46" spans="1:6">
      <c r="A46" s="22" t="s">
        <v>50</v>
      </c>
      <c r="B46" s="12">
        <v>220368</v>
      </c>
      <c r="C46" s="14" t="s">
        <v>57</v>
      </c>
      <c r="D46" s="19" t="s">
        <v>478</v>
      </c>
      <c r="E46" s="40" t="s">
        <v>495</v>
      </c>
      <c r="F46" s="1">
        <v>993492</v>
      </c>
    </row>
    <row r="47" spans="1:6">
      <c r="A47" s="22" t="s">
        <v>50</v>
      </c>
      <c r="B47" s="12">
        <v>220371</v>
      </c>
      <c r="C47" s="14" t="s">
        <v>58</v>
      </c>
      <c r="D47" s="19" t="s">
        <v>478</v>
      </c>
      <c r="E47" s="40" t="s">
        <v>495</v>
      </c>
      <c r="F47" s="1">
        <v>0</v>
      </c>
    </row>
    <row r="48" spans="1:6">
      <c r="A48" s="22" t="s">
        <v>50</v>
      </c>
      <c r="B48" s="12">
        <v>220376</v>
      </c>
      <c r="C48" s="14" t="s">
        <v>59</v>
      </c>
      <c r="D48" s="19" t="s">
        <v>478</v>
      </c>
      <c r="E48" s="40" t="s">
        <v>495</v>
      </c>
      <c r="F48" s="1">
        <v>543888</v>
      </c>
    </row>
    <row r="49" spans="1:6">
      <c r="A49" s="22" t="s">
        <v>50</v>
      </c>
      <c r="B49" s="12">
        <v>220378</v>
      </c>
      <c r="C49" s="14" t="s">
        <v>60</v>
      </c>
      <c r="D49" s="19" t="s">
        <v>478</v>
      </c>
      <c r="E49" s="40" t="s">
        <v>495</v>
      </c>
      <c r="F49" s="1">
        <v>2529792</v>
      </c>
    </row>
    <row r="50" spans="1:6">
      <c r="A50" s="22" t="s">
        <v>50</v>
      </c>
      <c r="B50" s="12">
        <v>220381</v>
      </c>
      <c r="C50" s="14" t="s">
        <v>61</v>
      </c>
      <c r="D50" s="19" t="s">
        <v>478</v>
      </c>
      <c r="E50" s="40" t="s">
        <v>495</v>
      </c>
      <c r="F50" s="1">
        <v>2266704</v>
      </c>
    </row>
    <row r="51" spans="1:6">
      <c r="A51" s="22" t="s">
        <v>50</v>
      </c>
      <c r="B51" s="12">
        <v>220382</v>
      </c>
      <c r="C51" s="14" t="s">
        <v>62</v>
      </c>
      <c r="D51" s="19" t="s">
        <v>478</v>
      </c>
      <c r="E51" s="40" t="s">
        <v>495</v>
      </c>
      <c r="F51" s="1">
        <v>448368</v>
      </c>
    </row>
    <row r="52" spans="1:6">
      <c r="A52" s="22" t="s">
        <v>50</v>
      </c>
      <c r="B52" s="12">
        <v>220389</v>
      </c>
      <c r="C52" s="14" t="s">
        <v>63</v>
      </c>
      <c r="D52" s="19" t="s">
        <v>478</v>
      </c>
      <c r="E52" s="40" t="s">
        <v>495</v>
      </c>
      <c r="F52" s="1">
        <v>98892</v>
      </c>
    </row>
    <row r="53" spans="1:6">
      <c r="A53" s="22" t="s">
        <v>50</v>
      </c>
      <c r="B53" s="12">
        <v>220392</v>
      </c>
      <c r="C53" s="14" t="s">
        <v>64</v>
      </c>
      <c r="D53" s="19" t="s">
        <v>478</v>
      </c>
      <c r="E53" s="40" t="s">
        <v>495</v>
      </c>
      <c r="F53" s="1">
        <v>38532</v>
      </c>
    </row>
    <row r="54" spans="1:6">
      <c r="A54" s="22" t="s">
        <v>65</v>
      </c>
      <c r="B54" s="12">
        <v>230468</v>
      </c>
      <c r="C54" s="14" t="s">
        <v>66</v>
      </c>
      <c r="D54" s="19" t="s">
        <v>478</v>
      </c>
      <c r="E54" s="40" t="s">
        <v>495</v>
      </c>
      <c r="F54" s="1">
        <v>2275632</v>
      </c>
    </row>
    <row r="55" spans="1:6">
      <c r="A55" s="22" t="s">
        <v>65</v>
      </c>
      <c r="B55" s="12">
        <v>230469</v>
      </c>
      <c r="C55" s="14" t="s">
        <v>67</v>
      </c>
      <c r="D55" s="19" t="s">
        <v>478</v>
      </c>
      <c r="E55" s="40" t="s">
        <v>495</v>
      </c>
      <c r="F55" s="1">
        <v>213384</v>
      </c>
    </row>
    <row r="56" spans="1:6">
      <c r="A56" s="22" t="s">
        <v>65</v>
      </c>
      <c r="B56" s="12">
        <v>230473</v>
      </c>
      <c r="C56" s="14" t="s">
        <v>68</v>
      </c>
      <c r="D56" s="19" t="s">
        <v>478</v>
      </c>
      <c r="E56" s="40" t="s">
        <v>495</v>
      </c>
      <c r="F56" s="1">
        <v>77124</v>
      </c>
    </row>
    <row r="57" spans="1:6">
      <c r="A57" s="22" t="s">
        <v>65</v>
      </c>
      <c r="B57" s="12">
        <v>230478</v>
      </c>
      <c r="C57" s="14" t="s">
        <v>69</v>
      </c>
      <c r="D57" s="19" t="s">
        <v>478</v>
      </c>
      <c r="E57" s="40" t="s">
        <v>495</v>
      </c>
      <c r="F57" s="1">
        <v>0</v>
      </c>
    </row>
    <row r="58" spans="1:6">
      <c r="A58" s="22" t="s">
        <v>65</v>
      </c>
      <c r="B58" s="12">
        <v>230496</v>
      </c>
      <c r="C58" s="14" t="s">
        <v>70</v>
      </c>
      <c r="D58" s="19" t="s">
        <v>478</v>
      </c>
      <c r="E58" s="40" t="s">
        <v>495</v>
      </c>
      <c r="F58" s="1">
        <v>203796</v>
      </c>
    </row>
    <row r="59" spans="1:6">
      <c r="A59" s="22" t="s">
        <v>65</v>
      </c>
      <c r="B59" s="12">
        <v>230497</v>
      </c>
      <c r="C59" s="14" t="s">
        <v>71</v>
      </c>
      <c r="D59" s="19" t="s">
        <v>478</v>
      </c>
      <c r="E59" s="40" t="s">
        <v>495</v>
      </c>
      <c r="F59" s="1">
        <v>68364</v>
      </c>
    </row>
    <row r="60" spans="1:6">
      <c r="A60" s="22" t="s">
        <v>65</v>
      </c>
      <c r="B60" s="12">
        <v>230498</v>
      </c>
      <c r="C60" s="14" t="s">
        <v>72</v>
      </c>
      <c r="D60" s="19" t="s">
        <v>478</v>
      </c>
      <c r="E60" s="40" t="s">
        <v>495</v>
      </c>
      <c r="F60" s="1">
        <v>339828</v>
      </c>
    </row>
    <row r="61" spans="1:6">
      <c r="A61" s="22" t="s">
        <v>65</v>
      </c>
      <c r="B61" s="12">
        <v>230500</v>
      </c>
      <c r="C61" s="14" t="s">
        <v>73</v>
      </c>
      <c r="D61" s="19" t="s">
        <v>478</v>
      </c>
      <c r="E61" s="40" t="s">
        <v>495</v>
      </c>
      <c r="F61" s="1">
        <v>41040</v>
      </c>
    </row>
    <row r="62" spans="1:6">
      <c r="A62" s="22" t="s">
        <v>65</v>
      </c>
      <c r="B62" s="12">
        <v>230501</v>
      </c>
      <c r="C62" s="14" t="s">
        <v>74</v>
      </c>
      <c r="D62" s="19" t="s">
        <v>478</v>
      </c>
      <c r="E62" s="40" t="s">
        <v>495</v>
      </c>
      <c r="F62" s="1">
        <v>0</v>
      </c>
    </row>
    <row r="63" spans="1:6">
      <c r="A63" s="22" t="s">
        <v>65</v>
      </c>
      <c r="B63" s="12">
        <v>230502</v>
      </c>
      <c r="C63" s="14" t="s">
        <v>75</v>
      </c>
      <c r="D63" s="19" t="s">
        <v>478</v>
      </c>
      <c r="E63" s="40" t="s">
        <v>495</v>
      </c>
      <c r="F63" s="1">
        <v>0</v>
      </c>
    </row>
    <row r="64" spans="1:6">
      <c r="A64" s="22" t="s">
        <v>65</v>
      </c>
      <c r="B64" s="12">
        <v>230503</v>
      </c>
      <c r="C64" s="14" t="s">
        <v>76</v>
      </c>
      <c r="D64" s="19" t="s">
        <v>478</v>
      </c>
      <c r="E64" s="40" t="s">
        <v>495</v>
      </c>
      <c r="F64" s="1">
        <v>0</v>
      </c>
    </row>
    <row r="65" spans="1:6">
      <c r="A65" s="22" t="s">
        <v>65</v>
      </c>
      <c r="B65" s="12">
        <v>230505</v>
      </c>
      <c r="C65" s="14" t="s">
        <v>77</v>
      </c>
      <c r="D65" s="19" t="s">
        <v>478</v>
      </c>
      <c r="E65" s="40" t="s">
        <v>495</v>
      </c>
      <c r="F65" s="1">
        <v>127704</v>
      </c>
    </row>
    <row r="66" spans="1:6">
      <c r="A66" s="22" t="s">
        <v>65</v>
      </c>
      <c r="B66" s="12">
        <v>230510</v>
      </c>
      <c r="C66" s="14" t="s">
        <v>78</v>
      </c>
      <c r="D66" s="19" t="s">
        <v>478</v>
      </c>
      <c r="E66" s="40" t="s">
        <v>495</v>
      </c>
      <c r="F66" s="1">
        <v>1852068</v>
      </c>
    </row>
    <row r="67" spans="1:6">
      <c r="A67" s="22" t="s">
        <v>65</v>
      </c>
      <c r="B67" s="12">
        <v>230511</v>
      </c>
      <c r="C67" s="14" t="s">
        <v>79</v>
      </c>
      <c r="D67" s="19" t="s">
        <v>478</v>
      </c>
      <c r="E67" s="40" t="s">
        <v>495</v>
      </c>
      <c r="F67" s="1">
        <v>290328</v>
      </c>
    </row>
    <row r="68" spans="1:6">
      <c r="A68" s="22" t="s">
        <v>80</v>
      </c>
      <c r="B68" s="12">
        <v>240512</v>
      </c>
      <c r="C68" s="14" t="s">
        <v>81</v>
      </c>
      <c r="D68" s="19" t="s">
        <v>478</v>
      </c>
      <c r="E68" s="40" t="s">
        <v>495</v>
      </c>
      <c r="F68" s="1">
        <v>5258076</v>
      </c>
    </row>
    <row r="69" spans="1:6">
      <c r="A69" s="22" t="s">
        <v>80</v>
      </c>
      <c r="B69" s="12">
        <v>240515</v>
      </c>
      <c r="C69" s="14" t="s">
        <v>82</v>
      </c>
      <c r="D69" s="19" t="s">
        <v>478</v>
      </c>
      <c r="E69" s="40" t="s">
        <v>495</v>
      </c>
      <c r="F69" s="1">
        <v>0</v>
      </c>
    </row>
    <row r="70" spans="1:6">
      <c r="A70" s="22" t="s">
        <v>80</v>
      </c>
      <c r="B70" s="12">
        <v>240516</v>
      </c>
      <c r="C70" s="14" t="s">
        <v>83</v>
      </c>
      <c r="D70" s="19" t="s">
        <v>478</v>
      </c>
      <c r="E70" s="40" t="s">
        <v>495</v>
      </c>
      <c r="F70" s="1">
        <v>0</v>
      </c>
    </row>
    <row r="71" spans="1:6">
      <c r="A71" s="22" t="s">
        <v>80</v>
      </c>
      <c r="B71" s="12">
        <v>240520</v>
      </c>
      <c r="C71" s="14" t="s">
        <v>84</v>
      </c>
      <c r="D71" s="19" t="s">
        <v>478</v>
      </c>
      <c r="E71" s="40" t="s">
        <v>495</v>
      </c>
      <c r="F71" s="1">
        <v>3064896</v>
      </c>
    </row>
    <row r="72" spans="1:6">
      <c r="A72" s="22" t="s">
        <v>80</v>
      </c>
      <c r="B72" s="12">
        <v>240521</v>
      </c>
      <c r="C72" s="14" t="s">
        <v>85</v>
      </c>
      <c r="D72" s="19" t="s">
        <v>478</v>
      </c>
      <c r="E72" s="40" t="s">
        <v>495</v>
      </c>
      <c r="F72" s="1">
        <v>0</v>
      </c>
    </row>
    <row r="73" spans="1:6">
      <c r="A73" s="22" t="s">
        <v>80</v>
      </c>
      <c r="B73" s="12">
        <v>240523</v>
      </c>
      <c r="C73" s="14" t="s">
        <v>86</v>
      </c>
      <c r="D73" s="19" t="s">
        <v>478</v>
      </c>
      <c r="E73" s="40" t="s">
        <v>495</v>
      </c>
      <c r="F73" s="1">
        <v>7307112</v>
      </c>
    </row>
    <row r="74" spans="1:6">
      <c r="A74" s="22" t="s">
        <v>80</v>
      </c>
      <c r="B74" s="12">
        <v>240528</v>
      </c>
      <c r="C74" s="14" t="s">
        <v>88</v>
      </c>
      <c r="D74" s="19" t="s">
        <v>478</v>
      </c>
      <c r="E74" s="40" t="s">
        <v>495</v>
      </c>
      <c r="F74" s="1">
        <v>0</v>
      </c>
    </row>
    <row r="75" spans="1:6">
      <c r="A75" s="22" t="s">
        <v>80</v>
      </c>
      <c r="B75" s="12">
        <v>240531</v>
      </c>
      <c r="C75" s="14" t="s">
        <v>89</v>
      </c>
      <c r="D75" s="19" t="s">
        <v>478</v>
      </c>
      <c r="E75" s="40" t="s">
        <v>495</v>
      </c>
      <c r="F75" s="1">
        <v>154092</v>
      </c>
    </row>
    <row r="76" spans="1:6">
      <c r="A76" s="22" t="s">
        <v>80</v>
      </c>
      <c r="B76" s="12">
        <v>240532</v>
      </c>
      <c r="C76" s="14" t="s">
        <v>90</v>
      </c>
      <c r="D76" s="19" t="s">
        <v>478</v>
      </c>
      <c r="E76" s="40" t="s">
        <v>495</v>
      </c>
      <c r="F76" s="1">
        <v>48396</v>
      </c>
    </row>
    <row r="77" spans="1:6">
      <c r="A77" s="22" t="s">
        <v>80</v>
      </c>
      <c r="B77" s="12">
        <v>240536</v>
      </c>
      <c r="C77" s="14" t="s">
        <v>91</v>
      </c>
      <c r="D77" s="19" t="s">
        <v>478</v>
      </c>
      <c r="E77" s="40" t="s">
        <v>495</v>
      </c>
      <c r="F77" s="1">
        <v>2155656</v>
      </c>
    </row>
    <row r="78" spans="1:6">
      <c r="A78" s="22" t="s">
        <v>80</v>
      </c>
      <c r="B78" s="12">
        <v>240538</v>
      </c>
      <c r="C78" s="14" t="s">
        <v>92</v>
      </c>
      <c r="D78" s="19" t="s">
        <v>478</v>
      </c>
      <c r="E78" s="40" t="s">
        <v>495</v>
      </c>
      <c r="F78" s="1">
        <v>1707144</v>
      </c>
    </row>
    <row r="79" spans="1:6">
      <c r="A79" s="22" t="s">
        <v>80</v>
      </c>
      <c r="B79" s="12">
        <v>240539</v>
      </c>
      <c r="C79" s="14" t="s">
        <v>93</v>
      </c>
      <c r="D79" s="19" t="s">
        <v>478</v>
      </c>
      <c r="E79" s="40" t="s">
        <v>495</v>
      </c>
      <c r="F79" s="1">
        <v>653904</v>
      </c>
    </row>
    <row r="80" spans="1:6">
      <c r="A80" s="22" t="s">
        <v>80</v>
      </c>
      <c r="B80" s="12">
        <v>240541</v>
      </c>
      <c r="C80" s="14" t="s">
        <v>94</v>
      </c>
      <c r="D80" s="19" t="s">
        <v>478</v>
      </c>
      <c r="E80" s="40" t="s">
        <v>495</v>
      </c>
      <c r="F80" s="1">
        <v>2928</v>
      </c>
    </row>
    <row r="81" spans="1:6">
      <c r="A81" s="22" t="s">
        <v>80</v>
      </c>
      <c r="B81" s="12">
        <v>240542</v>
      </c>
      <c r="C81" s="14" t="s">
        <v>95</v>
      </c>
      <c r="D81" s="19" t="s">
        <v>478</v>
      </c>
      <c r="E81" s="40" t="s">
        <v>495</v>
      </c>
      <c r="F81" s="1">
        <v>0</v>
      </c>
    </row>
    <row r="82" spans="1:6">
      <c r="A82" s="22" t="s">
        <v>80</v>
      </c>
      <c r="B82" s="12">
        <v>240546</v>
      </c>
      <c r="C82" s="14" t="s">
        <v>96</v>
      </c>
      <c r="D82" s="19" t="s">
        <v>478</v>
      </c>
      <c r="E82" s="40" t="s">
        <v>495</v>
      </c>
      <c r="F82" s="1">
        <v>112860</v>
      </c>
    </row>
    <row r="83" spans="1:6">
      <c r="A83" s="22" t="s">
        <v>97</v>
      </c>
      <c r="B83" s="12">
        <v>250285</v>
      </c>
      <c r="C83" s="14" t="s">
        <v>98</v>
      </c>
      <c r="D83" s="19" t="s">
        <v>478</v>
      </c>
      <c r="E83" s="40" t="s">
        <v>495</v>
      </c>
      <c r="F83" s="1">
        <v>58368</v>
      </c>
    </row>
    <row r="84" spans="1:6">
      <c r="A84" s="22" t="s">
        <v>97</v>
      </c>
      <c r="B84" s="12">
        <v>250290</v>
      </c>
      <c r="C84" s="14" t="s">
        <v>99</v>
      </c>
      <c r="D84" s="19" t="s">
        <v>478</v>
      </c>
      <c r="E84" s="40" t="s">
        <v>495</v>
      </c>
      <c r="F84" s="1">
        <v>1922604</v>
      </c>
    </row>
    <row r="85" spans="1:6">
      <c r="A85" s="22" t="s">
        <v>97</v>
      </c>
      <c r="B85" s="12">
        <v>250295</v>
      </c>
      <c r="C85" s="14" t="s">
        <v>100</v>
      </c>
      <c r="D85" s="19" t="s">
        <v>478</v>
      </c>
      <c r="E85" s="40" t="s">
        <v>495</v>
      </c>
      <c r="F85" s="1">
        <v>399312</v>
      </c>
    </row>
    <row r="86" spans="1:6">
      <c r="A86" s="22" t="s">
        <v>97</v>
      </c>
      <c r="B86" s="12">
        <v>250299</v>
      </c>
      <c r="C86" s="14" t="s">
        <v>101</v>
      </c>
      <c r="D86" s="19" t="s">
        <v>478</v>
      </c>
      <c r="E86" s="40" t="s">
        <v>495</v>
      </c>
      <c r="F86" s="1">
        <v>91284</v>
      </c>
    </row>
    <row r="87" spans="1:6">
      <c r="A87" s="22" t="s">
        <v>97</v>
      </c>
      <c r="B87" s="12">
        <v>250305</v>
      </c>
      <c r="C87" s="14" t="s">
        <v>102</v>
      </c>
      <c r="D87" s="19" t="s">
        <v>478</v>
      </c>
      <c r="E87" s="40" t="s">
        <v>495</v>
      </c>
      <c r="F87" s="1">
        <v>1358292</v>
      </c>
    </row>
    <row r="88" spans="1:6">
      <c r="A88" s="22" t="s">
        <v>97</v>
      </c>
      <c r="B88" s="12">
        <v>250307</v>
      </c>
      <c r="C88" s="14" t="s">
        <v>103</v>
      </c>
      <c r="D88" s="19" t="s">
        <v>478</v>
      </c>
      <c r="E88" s="40" t="s">
        <v>495</v>
      </c>
      <c r="F88" s="1">
        <v>166776</v>
      </c>
    </row>
    <row r="89" spans="1:6">
      <c r="A89" s="22" t="s">
        <v>97</v>
      </c>
      <c r="B89" s="12">
        <v>250308</v>
      </c>
      <c r="C89" s="14" t="s">
        <v>45</v>
      </c>
      <c r="D89" s="19" t="s">
        <v>478</v>
      </c>
      <c r="E89" s="40" t="s">
        <v>495</v>
      </c>
      <c r="F89" s="1">
        <v>2101116</v>
      </c>
    </row>
    <row r="90" spans="1:6">
      <c r="A90" s="22" t="s">
        <v>97</v>
      </c>
      <c r="B90" s="12">
        <v>250315</v>
      </c>
      <c r="C90" s="14" t="s">
        <v>104</v>
      </c>
      <c r="D90" s="19" t="s">
        <v>478</v>
      </c>
      <c r="E90" s="40" t="s">
        <v>495</v>
      </c>
      <c r="F90" s="1">
        <v>979560</v>
      </c>
    </row>
    <row r="91" spans="1:6">
      <c r="A91" s="22" t="s">
        <v>97</v>
      </c>
      <c r="B91" s="12">
        <v>250316</v>
      </c>
      <c r="C91" s="14" t="s">
        <v>105</v>
      </c>
      <c r="D91" s="19" t="s">
        <v>478</v>
      </c>
      <c r="E91" s="40" t="s">
        <v>495</v>
      </c>
      <c r="F91" s="1">
        <v>356976</v>
      </c>
    </row>
    <row r="92" spans="1:6">
      <c r="A92" s="22" t="s">
        <v>106</v>
      </c>
      <c r="B92" s="12">
        <v>260396</v>
      </c>
      <c r="C92" s="14" t="s">
        <v>107</v>
      </c>
      <c r="D92" s="19" t="s">
        <v>478</v>
      </c>
      <c r="E92" s="40" t="s">
        <v>495</v>
      </c>
      <c r="F92" s="1">
        <v>1227432</v>
      </c>
    </row>
    <row r="93" spans="1:6">
      <c r="A93" s="22" t="s">
        <v>106</v>
      </c>
      <c r="B93" s="12">
        <v>260398</v>
      </c>
      <c r="C93" s="14" t="s">
        <v>108</v>
      </c>
      <c r="D93" s="19" t="s">
        <v>478</v>
      </c>
      <c r="E93" s="40" t="s">
        <v>495</v>
      </c>
      <c r="F93" s="1">
        <v>176976</v>
      </c>
    </row>
    <row r="94" spans="1:6">
      <c r="A94" s="22" t="s">
        <v>106</v>
      </c>
      <c r="B94" s="12">
        <v>260401</v>
      </c>
      <c r="C94" s="14" t="s">
        <v>109</v>
      </c>
      <c r="D94" s="19" t="s">
        <v>478</v>
      </c>
      <c r="E94" s="40" t="s">
        <v>495</v>
      </c>
      <c r="F94" s="1">
        <v>1771164</v>
      </c>
    </row>
    <row r="95" spans="1:6">
      <c r="A95" s="22" t="s">
        <v>106</v>
      </c>
      <c r="B95" s="12">
        <v>260406</v>
      </c>
      <c r="C95" s="14" t="s">
        <v>110</v>
      </c>
      <c r="D95" s="19" t="s">
        <v>478</v>
      </c>
      <c r="E95" s="40" t="s">
        <v>495</v>
      </c>
      <c r="F95" s="1">
        <v>1625664</v>
      </c>
    </row>
    <row r="96" spans="1:6">
      <c r="A96" s="22" t="s">
        <v>106</v>
      </c>
      <c r="B96" s="12">
        <v>260408</v>
      </c>
      <c r="C96" s="14" t="s">
        <v>111</v>
      </c>
      <c r="D96" s="19" t="s">
        <v>478</v>
      </c>
      <c r="E96" s="40" t="s">
        <v>495</v>
      </c>
      <c r="F96" s="1">
        <v>71124</v>
      </c>
    </row>
    <row r="97" spans="1:6">
      <c r="A97" s="22" t="s">
        <v>106</v>
      </c>
      <c r="B97" s="12">
        <v>260413</v>
      </c>
      <c r="C97" s="14" t="s">
        <v>112</v>
      </c>
      <c r="D97" s="19" t="s">
        <v>478</v>
      </c>
      <c r="E97" s="40" t="s">
        <v>495</v>
      </c>
      <c r="F97" s="1">
        <v>1791168</v>
      </c>
    </row>
    <row r="98" spans="1:6">
      <c r="A98" s="22" t="s">
        <v>106</v>
      </c>
      <c r="B98" s="12">
        <v>260414</v>
      </c>
      <c r="C98" s="14" t="s">
        <v>113</v>
      </c>
      <c r="D98" s="19" t="s">
        <v>478</v>
      </c>
      <c r="E98" s="40" t="s">
        <v>495</v>
      </c>
      <c r="F98" s="1">
        <v>1020840</v>
      </c>
    </row>
    <row r="99" spans="1:6">
      <c r="A99" s="22" t="s">
        <v>106</v>
      </c>
      <c r="B99" s="12">
        <v>260415</v>
      </c>
      <c r="C99" s="14" t="s">
        <v>114</v>
      </c>
      <c r="D99" s="19" t="s">
        <v>478</v>
      </c>
      <c r="E99" s="40" t="s">
        <v>495</v>
      </c>
      <c r="F99" s="1">
        <v>1521636</v>
      </c>
    </row>
    <row r="100" spans="1:6">
      <c r="A100" s="22" t="s">
        <v>106</v>
      </c>
      <c r="B100" s="12">
        <v>260418</v>
      </c>
      <c r="C100" s="14" t="s">
        <v>115</v>
      </c>
      <c r="D100" s="19" t="s">
        <v>478</v>
      </c>
      <c r="E100" s="40" t="s">
        <v>495</v>
      </c>
      <c r="F100" s="1">
        <v>6962064</v>
      </c>
    </row>
    <row r="101" spans="1:6">
      <c r="A101" s="22" t="s">
        <v>106</v>
      </c>
      <c r="B101" s="12">
        <v>260419</v>
      </c>
      <c r="C101" s="14" t="s">
        <v>116</v>
      </c>
      <c r="D101" s="19" t="s">
        <v>478</v>
      </c>
      <c r="E101" s="40" t="s">
        <v>495</v>
      </c>
      <c r="F101" s="1">
        <v>1261200</v>
      </c>
    </row>
    <row r="102" spans="1:6">
      <c r="A102" s="22" t="s">
        <v>106</v>
      </c>
      <c r="B102" s="12">
        <v>260421</v>
      </c>
      <c r="C102" s="14" t="s">
        <v>117</v>
      </c>
      <c r="D102" s="19" t="s">
        <v>478</v>
      </c>
      <c r="E102" s="40" t="s">
        <v>495</v>
      </c>
      <c r="F102" s="1">
        <v>1361988</v>
      </c>
    </row>
    <row r="103" spans="1:6">
      <c r="A103" s="22" t="s">
        <v>118</v>
      </c>
      <c r="B103" s="12">
        <v>270428</v>
      </c>
      <c r="C103" s="14" t="s">
        <v>119</v>
      </c>
      <c r="D103" s="19" t="s">
        <v>478</v>
      </c>
      <c r="E103" s="40" t="s">
        <v>495</v>
      </c>
      <c r="F103" s="1">
        <v>57384</v>
      </c>
    </row>
    <row r="104" spans="1:6">
      <c r="A104" s="22" t="s">
        <v>118</v>
      </c>
      <c r="B104" s="12">
        <v>270429</v>
      </c>
      <c r="C104" s="14" t="s">
        <v>120</v>
      </c>
      <c r="D104" s="19" t="s">
        <v>478</v>
      </c>
      <c r="E104" s="40" t="s">
        <v>495</v>
      </c>
      <c r="F104" s="1">
        <v>0</v>
      </c>
    </row>
    <row r="105" spans="1:6">
      <c r="A105" s="22" t="s">
        <v>118</v>
      </c>
      <c r="B105" s="12">
        <v>270432</v>
      </c>
      <c r="C105" s="14" t="s">
        <v>121</v>
      </c>
      <c r="D105" s="19" t="s">
        <v>478</v>
      </c>
      <c r="E105" s="40" t="s">
        <v>495</v>
      </c>
      <c r="F105" s="1">
        <v>542160</v>
      </c>
    </row>
    <row r="106" spans="1:6">
      <c r="A106" s="22" t="s">
        <v>118</v>
      </c>
      <c r="B106" s="12">
        <v>270433</v>
      </c>
      <c r="C106" s="14" t="s">
        <v>122</v>
      </c>
      <c r="D106" s="19" t="s">
        <v>478</v>
      </c>
      <c r="E106" s="40" t="s">
        <v>495</v>
      </c>
      <c r="F106" s="1">
        <v>1002984</v>
      </c>
    </row>
    <row r="107" spans="1:6">
      <c r="A107" s="22" t="s">
        <v>118</v>
      </c>
      <c r="B107" s="12">
        <v>270435</v>
      </c>
      <c r="C107" s="14" t="s">
        <v>123</v>
      </c>
      <c r="D107" s="19" t="s">
        <v>478</v>
      </c>
      <c r="E107" s="40" t="s">
        <v>495</v>
      </c>
      <c r="F107" s="1">
        <v>271308</v>
      </c>
    </row>
    <row r="108" spans="1:6">
      <c r="A108" s="22" t="s">
        <v>118</v>
      </c>
      <c r="B108" s="12">
        <v>270438</v>
      </c>
      <c r="C108" s="14" t="s">
        <v>124</v>
      </c>
      <c r="D108" s="19" t="s">
        <v>478</v>
      </c>
      <c r="E108" s="40" t="s">
        <v>495</v>
      </c>
      <c r="F108" s="1">
        <v>208572</v>
      </c>
    </row>
    <row r="109" spans="1:6">
      <c r="A109" s="22" t="s">
        <v>118</v>
      </c>
      <c r="B109" s="12">
        <v>270441</v>
      </c>
      <c r="C109" s="14" t="s">
        <v>125</v>
      </c>
      <c r="D109" s="19" t="s">
        <v>478</v>
      </c>
      <c r="E109" s="40" t="s">
        <v>495</v>
      </c>
      <c r="F109" s="1">
        <v>656508</v>
      </c>
    </row>
    <row r="110" spans="1:6">
      <c r="A110" s="22" t="s">
        <v>126</v>
      </c>
      <c r="B110" s="12">
        <v>280457</v>
      </c>
      <c r="C110" s="14" t="s">
        <v>127</v>
      </c>
      <c r="D110" s="19" t="s">
        <v>478</v>
      </c>
      <c r="E110" s="40" t="s">
        <v>495</v>
      </c>
      <c r="F110" s="1">
        <v>0</v>
      </c>
    </row>
    <row r="111" spans="1:6">
      <c r="A111" s="22" t="s">
        <v>126</v>
      </c>
      <c r="B111" s="12">
        <v>280461</v>
      </c>
      <c r="C111" s="14" t="s">
        <v>128</v>
      </c>
      <c r="D111" s="19" t="s">
        <v>478</v>
      </c>
      <c r="E111" s="40" t="s">
        <v>495</v>
      </c>
      <c r="F111" s="1">
        <v>395796</v>
      </c>
    </row>
    <row r="112" spans="1:6">
      <c r="A112" s="22" t="s">
        <v>126</v>
      </c>
      <c r="B112" s="12">
        <v>280466</v>
      </c>
      <c r="C112" s="14" t="s">
        <v>129</v>
      </c>
      <c r="D112" s="19" t="s">
        <v>478</v>
      </c>
      <c r="E112" s="40" t="s">
        <v>495</v>
      </c>
      <c r="F112" s="1">
        <v>333672</v>
      </c>
    </row>
    <row r="113" spans="1:6">
      <c r="A113" s="22" t="s">
        <v>131</v>
      </c>
      <c r="B113" s="12">
        <v>290280</v>
      </c>
      <c r="C113" s="14" t="s">
        <v>132</v>
      </c>
      <c r="D113" s="19" t="s">
        <v>478</v>
      </c>
      <c r="E113" s="40" t="s">
        <v>495</v>
      </c>
      <c r="F113" s="1">
        <v>0</v>
      </c>
    </row>
    <row r="114" spans="1:6">
      <c r="A114" s="22" t="s">
        <v>131</v>
      </c>
      <c r="B114" s="12">
        <v>290553</v>
      </c>
      <c r="C114" s="14" t="s">
        <v>133</v>
      </c>
      <c r="D114" s="19" t="s">
        <v>478</v>
      </c>
      <c r="E114" s="40" t="s">
        <v>495</v>
      </c>
      <c r="F114" s="1">
        <v>1555836</v>
      </c>
    </row>
    <row r="115" spans="1:6">
      <c r="A115" s="22" t="s">
        <v>131</v>
      </c>
      <c r="B115" s="12">
        <v>290554</v>
      </c>
      <c r="C115" s="14" t="s">
        <v>134</v>
      </c>
      <c r="D115" s="19" t="s">
        <v>478</v>
      </c>
      <c r="E115" s="40" t="s">
        <v>495</v>
      </c>
      <c r="F115" s="1">
        <v>532764</v>
      </c>
    </row>
    <row r="116" spans="1:6">
      <c r="A116" s="22" t="s">
        <v>131</v>
      </c>
      <c r="B116" s="12">
        <v>290570</v>
      </c>
      <c r="C116" s="14" t="s">
        <v>135</v>
      </c>
      <c r="D116" s="19" t="s">
        <v>478</v>
      </c>
      <c r="E116" s="40" t="s">
        <v>495</v>
      </c>
      <c r="F116" s="1">
        <v>316644</v>
      </c>
    </row>
    <row r="117" spans="1:6">
      <c r="A117" s="22" t="s">
        <v>131</v>
      </c>
      <c r="B117" s="12">
        <v>290573</v>
      </c>
      <c r="C117" s="14" t="s">
        <v>136</v>
      </c>
      <c r="D117" s="19" t="s">
        <v>478</v>
      </c>
      <c r="E117" s="40" t="s">
        <v>495</v>
      </c>
      <c r="F117" s="1">
        <v>2799072</v>
      </c>
    </row>
    <row r="118" spans="1:6">
      <c r="A118" s="22" t="s">
        <v>131</v>
      </c>
      <c r="B118" s="12">
        <v>290579</v>
      </c>
      <c r="C118" s="14" t="s">
        <v>137</v>
      </c>
      <c r="D118" s="19" t="s">
        <v>478</v>
      </c>
      <c r="E118" s="40" t="s">
        <v>495</v>
      </c>
      <c r="F118" s="1">
        <v>2678532</v>
      </c>
    </row>
    <row r="119" spans="1:6">
      <c r="A119" s="22" t="s">
        <v>131</v>
      </c>
      <c r="B119" s="12">
        <v>290581</v>
      </c>
      <c r="C119" s="14" t="s">
        <v>138</v>
      </c>
      <c r="D119" s="19" t="s">
        <v>478</v>
      </c>
      <c r="E119" s="40" t="s">
        <v>495</v>
      </c>
      <c r="F119" s="1">
        <v>815544</v>
      </c>
    </row>
    <row r="120" spans="1:6">
      <c r="A120" s="22" t="s">
        <v>131</v>
      </c>
      <c r="B120" s="12">
        <v>290598</v>
      </c>
      <c r="C120" s="14" t="s">
        <v>139</v>
      </c>
      <c r="D120" s="19" t="s">
        <v>478</v>
      </c>
      <c r="E120" s="40" t="s">
        <v>495</v>
      </c>
      <c r="F120" s="1">
        <v>196956</v>
      </c>
    </row>
    <row r="121" spans="1:6">
      <c r="A121" s="22" t="s">
        <v>140</v>
      </c>
      <c r="B121" s="12">
        <v>300586</v>
      </c>
      <c r="C121" s="14" t="s">
        <v>141</v>
      </c>
      <c r="D121" s="19" t="s">
        <v>478</v>
      </c>
      <c r="E121" s="40" t="s">
        <v>495</v>
      </c>
      <c r="F121" s="1">
        <v>0</v>
      </c>
    </row>
    <row r="122" spans="1:6">
      <c r="A122" s="22" t="s">
        <v>140</v>
      </c>
      <c r="B122" s="12">
        <v>300588</v>
      </c>
      <c r="C122" s="14" t="s">
        <v>142</v>
      </c>
      <c r="D122" s="19" t="s">
        <v>478</v>
      </c>
      <c r="E122" s="40" t="s">
        <v>495</v>
      </c>
      <c r="F122" s="1">
        <v>60648</v>
      </c>
    </row>
    <row r="123" spans="1:6">
      <c r="A123" s="22" t="s">
        <v>140</v>
      </c>
      <c r="B123" s="12">
        <v>300589</v>
      </c>
      <c r="C123" s="14" t="s">
        <v>143</v>
      </c>
      <c r="D123" s="19" t="s">
        <v>478</v>
      </c>
      <c r="E123" s="40" t="s">
        <v>495</v>
      </c>
      <c r="F123" s="1">
        <v>68244</v>
      </c>
    </row>
    <row r="124" spans="1:6">
      <c r="A124" s="22" t="s">
        <v>140</v>
      </c>
      <c r="B124" s="12">
        <v>300590</v>
      </c>
      <c r="C124" s="14" t="s">
        <v>144</v>
      </c>
      <c r="D124" s="19" t="s">
        <v>478</v>
      </c>
      <c r="E124" s="40" t="s">
        <v>495</v>
      </c>
      <c r="F124" s="1">
        <v>207984</v>
      </c>
    </row>
    <row r="125" spans="1:6">
      <c r="A125" s="22" t="s">
        <v>140</v>
      </c>
      <c r="B125" s="12">
        <v>300594</v>
      </c>
      <c r="C125" s="14" t="s">
        <v>145</v>
      </c>
      <c r="D125" s="19" t="s">
        <v>478</v>
      </c>
      <c r="E125" s="40" t="s">
        <v>495</v>
      </c>
      <c r="F125" s="1">
        <v>0</v>
      </c>
    </row>
    <row r="126" spans="1:6">
      <c r="A126" s="22" t="s">
        <v>140</v>
      </c>
      <c r="B126" s="12">
        <v>300598</v>
      </c>
      <c r="C126" s="14" t="s">
        <v>146</v>
      </c>
      <c r="D126" s="19" t="s">
        <v>478</v>
      </c>
      <c r="E126" s="40" t="s">
        <v>495</v>
      </c>
      <c r="F126" s="1">
        <v>174444</v>
      </c>
    </row>
    <row r="127" spans="1:6">
      <c r="A127" s="22" t="s">
        <v>140</v>
      </c>
      <c r="B127" s="12">
        <v>300606</v>
      </c>
      <c r="C127" s="14" t="s">
        <v>147</v>
      </c>
      <c r="D127" s="19" t="s">
        <v>478</v>
      </c>
      <c r="E127" s="40" t="s">
        <v>495</v>
      </c>
      <c r="F127" s="1">
        <v>0</v>
      </c>
    </row>
    <row r="128" spans="1:6">
      <c r="A128" s="22" t="s">
        <v>140</v>
      </c>
      <c r="B128" s="12">
        <v>300609</v>
      </c>
      <c r="C128" s="14" t="s">
        <v>148</v>
      </c>
      <c r="D128" s="19" t="s">
        <v>478</v>
      </c>
      <c r="E128" s="40" t="s">
        <v>495</v>
      </c>
      <c r="F128" s="1">
        <v>34464</v>
      </c>
    </row>
    <row r="129" spans="1:6">
      <c r="A129" s="22" t="s">
        <v>140</v>
      </c>
      <c r="B129" s="12">
        <v>300612</v>
      </c>
      <c r="C129" s="14" t="s">
        <v>149</v>
      </c>
      <c r="D129" s="19" t="s">
        <v>478</v>
      </c>
      <c r="E129" s="40" t="s">
        <v>495</v>
      </c>
      <c r="F129" s="1">
        <v>116136</v>
      </c>
    </row>
    <row r="130" spans="1:6">
      <c r="A130" s="22" t="s">
        <v>140</v>
      </c>
      <c r="B130" s="12">
        <v>300614</v>
      </c>
      <c r="C130" s="14" t="s">
        <v>150</v>
      </c>
      <c r="D130" s="19" t="s">
        <v>478</v>
      </c>
      <c r="E130" s="40" t="s">
        <v>495</v>
      </c>
      <c r="F130" s="1">
        <v>64428</v>
      </c>
    </row>
    <row r="131" spans="1:6">
      <c r="A131" s="22" t="s">
        <v>140</v>
      </c>
      <c r="B131" s="12">
        <v>300619</v>
      </c>
      <c r="C131" s="14" t="s">
        <v>151</v>
      </c>
      <c r="D131" s="19" t="s">
        <v>478</v>
      </c>
      <c r="E131" s="40" t="s">
        <v>495</v>
      </c>
      <c r="F131" s="1">
        <v>31704</v>
      </c>
    </row>
    <row r="132" spans="1:6">
      <c r="A132" s="22" t="s">
        <v>140</v>
      </c>
      <c r="B132" s="12">
        <v>300625</v>
      </c>
      <c r="C132" s="14" t="s">
        <v>152</v>
      </c>
      <c r="D132" s="19" t="s">
        <v>478</v>
      </c>
      <c r="E132" s="40" t="s">
        <v>495</v>
      </c>
      <c r="F132" s="1">
        <v>11916</v>
      </c>
    </row>
    <row r="133" spans="1:6">
      <c r="A133" s="22" t="s">
        <v>140</v>
      </c>
      <c r="B133" s="12">
        <v>300634</v>
      </c>
      <c r="C133" s="14" t="s">
        <v>153</v>
      </c>
      <c r="D133" s="19" t="s">
        <v>478</v>
      </c>
      <c r="E133" s="40" t="s">
        <v>495</v>
      </c>
      <c r="F133" s="1">
        <v>328392</v>
      </c>
    </row>
    <row r="134" spans="1:6">
      <c r="A134" s="22" t="s">
        <v>140</v>
      </c>
      <c r="B134" s="12">
        <v>300650</v>
      </c>
      <c r="C134" s="14" t="s">
        <v>154</v>
      </c>
      <c r="D134" s="19" t="s">
        <v>478</v>
      </c>
      <c r="E134" s="40" t="s">
        <v>495</v>
      </c>
      <c r="F134" s="1">
        <v>102384</v>
      </c>
    </row>
    <row r="135" spans="1:6">
      <c r="A135" s="22" t="s">
        <v>140</v>
      </c>
      <c r="B135" s="12">
        <v>300656</v>
      </c>
      <c r="C135" s="14" t="s">
        <v>155</v>
      </c>
      <c r="D135" s="19" t="s">
        <v>478</v>
      </c>
      <c r="E135" s="40" t="s">
        <v>495</v>
      </c>
      <c r="F135" s="1">
        <v>67572</v>
      </c>
    </row>
    <row r="136" spans="1:6">
      <c r="A136" s="22" t="s">
        <v>140</v>
      </c>
      <c r="B136" s="12">
        <v>300663</v>
      </c>
      <c r="C136" s="14" t="s">
        <v>156</v>
      </c>
      <c r="D136" s="19" t="s">
        <v>478</v>
      </c>
      <c r="E136" s="40" t="s">
        <v>495</v>
      </c>
      <c r="F136" s="1">
        <v>40272</v>
      </c>
    </row>
    <row r="137" spans="1:6">
      <c r="A137" s="22" t="s">
        <v>157</v>
      </c>
      <c r="B137" s="12">
        <v>310669</v>
      </c>
      <c r="C137" s="14" t="s">
        <v>158</v>
      </c>
      <c r="D137" s="19" t="s">
        <v>478</v>
      </c>
      <c r="E137" s="40" t="s">
        <v>495</v>
      </c>
      <c r="F137" s="1">
        <v>0</v>
      </c>
    </row>
    <row r="138" spans="1:6">
      <c r="A138" s="22" t="s">
        <v>157</v>
      </c>
      <c r="B138" s="12">
        <v>310678</v>
      </c>
      <c r="C138" s="14" t="s">
        <v>159</v>
      </c>
      <c r="D138" s="19" t="s">
        <v>478</v>
      </c>
      <c r="E138" s="40" t="s">
        <v>495</v>
      </c>
      <c r="F138" s="1">
        <v>56688</v>
      </c>
    </row>
    <row r="139" spans="1:6">
      <c r="A139" s="22" t="s">
        <v>157</v>
      </c>
      <c r="B139" s="12">
        <v>310679</v>
      </c>
      <c r="C139" s="14" t="s">
        <v>160</v>
      </c>
      <c r="D139" s="19" t="s">
        <v>478</v>
      </c>
      <c r="E139" s="40" t="s">
        <v>495</v>
      </c>
      <c r="F139" s="1">
        <v>318540</v>
      </c>
    </row>
    <row r="140" spans="1:6">
      <c r="A140" s="22" t="s">
        <v>157</v>
      </c>
      <c r="B140" s="12">
        <v>310688</v>
      </c>
      <c r="C140" s="14" t="s">
        <v>161</v>
      </c>
      <c r="D140" s="19" t="s">
        <v>478</v>
      </c>
      <c r="E140" s="40" t="s">
        <v>495</v>
      </c>
      <c r="F140" s="1">
        <v>67764</v>
      </c>
    </row>
    <row r="141" spans="1:6">
      <c r="A141" s="22" t="s">
        <v>157</v>
      </c>
      <c r="B141" s="12">
        <v>310691</v>
      </c>
      <c r="C141" s="14" t="s">
        <v>162</v>
      </c>
      <c r="D141" s="19" t="s">
        <v>478</v>
      </c>
      <c r="E141" s="40" t="s">
        <v>495</v>
      </c>
      <c r="F141" s="1">
        <v>333144</v>
      </c>
    </row>
    <row r="142" spans="1:6">
      <c r="A142" s="22" t="s">
        <v>157</v>
      </c>
      <c r="B142" s="12">
        <v>310692</v>
      </c>
      <c r="C142" s="14" t="s">
        <v>163</v>
      </c>
      <c r="D142" s="19" t="s">
        <v>478</v>
      </c>
      <c r="E142" s="40" t="s">
        <v>495</v>
      </c>
      <c r="F142" s="1">
        <v>0</v>
      </c>
    </row>
    <row r="143" spans="1:6">
      <c r="A143" s="22" t="s">
        <v>157</v>
      </c>
      <c r="B143" s="12">
        <v>310704</v>
      </c>
      <c r="C143" s="14" t="s">
        <v>164</v>
      </c>
      <c r="D143" s="19" t="s">
        <v>478</v>
      </c>
      <c r="E143" s="40" t="s">
        <v>495</v>
      </c>
      <c r="F143" s="1">
        <v>1201896</v>
      </c>
    </row>
    <row r="144" spans="1:6">
      <c r="A144" s="22" t="s">
        <v>157</v>
      </c>
      <c r="B144" s="12">
        <v>310708</v>
      </c>
      <c r="C144" s="14" t="s">
        <v>165</v>
      </c>
      <c r="D144" s="19" t="s">
        <v>478</v>
      </c>
      <c r="E144" s="40" t="s">
        <v>495</v>
      </c>
      <c r="F144" s="1">
        <v>213120</v>
      </c>
    </row>
    <row r="145" spans="1:6">
      <c r="A145" s="22" t="s">
        <v>157</v>
      </c>
      <c r="B145" s="12">
        <v>310714</v>
      </c>
      <c r="C145" s="14" t="s">
        <v>166</v>
      </c>
      <c r="D145" s="19" t="s">
        <v>478</v>
      </c>
      <c r="E145" s="40" t="s">
        <v>495</v>
      </c>
      <c r="F145" s="1">
        <v>125760</v>
      </c>
    </row>
    <row r="146" spans="1:6">
      <c r="A146" s="22" t="s">
        <v>157</v>
      </c>
      <c r="B146" s="12">
        <v>310721</v>
      </c>
      <c r="C146" s="14" t="s">
        <v>167</v>
      </c>
      <c r="D146" s="19" t="s">
        <v>478</v>
      </c>
      <c r="E146" s="40" t="s">
        <v>495</v>
      </c>
      <c r="F146" s="1">
        <v>1082064</v>
      </c>
    </row>
    <row r="147" spans="1:6">
      <c r="A147" s="22" t="s">
        <v>157</v>
      </c>
      <c r="B147" s="12">
        <v>310728</v>
      </c>
      <c r="C147" s="14" t="s">
        <v>168</v>
      </c>
      <c r="D147" s="19" t="s">
        <v>478</v>
      </c>
      <c r="E147" s="40" t="s">
        <v>495</v>
      </c>
      <c r="F147" s="1">
        <v>41268</v>
      </c>
    </row>
    <row r="148" spans="1:6">
      <c r="A148" s="22" t="s">
        <v>157</v>
      </c>
      <c r="B148" s="12">
        <v>310734</v>
      </c>
      <c r="C148" s="14" t="s">
        <v>169</v>
      </c>
      <c r="D148" s="19" t="s">
        <v>478</v>
      </c>
      <c r="E148" s="40" t="s">
        <v>495</v>
      </c>
      <c r="F148" s="1">
        <v>70608</v>
      </c>
    </row>
    <row r="149" spans="1:6">
      <c r="A149" s="22" t="s">
        <v>157</v>
      </c>
      <c r="B149" s="12">
        <v>310737</v>
      </c>
      <c r="C149" s="14" t="s">
        <v>170</v>
      </c>
      <c r="D149" s="19" t="s">
        <v>478</v>
      </c>
      <c r="E149" s="40" t="s">
        <v>495</v>
      </c>
      <c r="F149" s="1">
        <v>17448</v>
      </c>
    </row>
    <row r="150" spans="1:6">
      <c r="A150" s="22" t="s">
        <v>157</v>
      </c>
      <c r="B150" s="12">
        <v>310777</v>
      </c>
      <c r="C150" s="14" t="s">
        <v>171</v>
      </c>
      <c r="D150" s="19" t="s">
        <v>478</v>
      </c>
      <c r="E150" s="40" t="s">
        <v>495</v>
      </c>
      <c r="F150" s="1">
        <v>0</v>
      </c>
    </row>
    <row r="151" spans="1:6">
      <c r="A151" s="22" t="s">
        <v>172</v>
      </c>
      <c r="B151" s="12">
        <v>320751</v>
      </c>
      <c r="C151" s="14" t="s">
        <v>173</v>
      </c>
      <c r="D151" s="19" t="s">
        <v>478</v>
      </c>
      <c r="E151" s="40" t="s">
        <v>495</v>
      </c>
      <c r="F151" s="1">
        <v>109008</v>
      </c>
    </row>
    <row r="152" spans="1:6">
      <c r="A152" s="22" t="s">
        <v>172</v>
      </c>
      <c r="B152" s="12">
        <v>320753</v>
      </c>
      <c r="C152" s="14" t="s">
        <v>174</v>
      </c>
      <c r="D152" s="19" t="s">
        <v>478</v>
      </c>
      <c r="E152" s="40" t="s">
        <v>495</v>
      </c>
      <c r="F152" s="1">
        <v>1152996</v>
      </c>
    </row>
    <row r="153" spans="1:6">
      <c r="A153" s="22" t="s">
        <v>172</v>
      </c>
      <c r="B153" s="12">
        <v>320756</v>
      </c>
      <c r="C153" s="14" t="s">
        <v>175</v>
      </c>
      <c r="D153" s="19" t="s">
        <v>478</v>
      </c>
      <c r="E153" s="40" t="s">
        <v>495</v>
      </c>
      <c r="F153" s="1">
        <v>69456</v>
      </c>
    </row>
    <row r="154" spans="1:6">
      <c r="A154" s="22" t="s">
        <v>172</v>
      </c>
      <c r="B154" s="12">
        <v>320759</v>
      </c>
      <c r="C154" s="14" t="s">
        <v>176</v>
      </c>
      <c r="D154" s="19" t="s">
        <v>478</v>
      </c>
      <c r="E154" s="40" t="s">
        <v>495</v>
      </c>
      <c r="F154" s="1">
        <v>1456800</v>
      </c>
    </row>
    <row r="155" spans="1:6">
      <c r="A155" s="22" t="s">
        <v>172</v>
      </c>
      <c r="B155" s="12">
        <v>320771</v>
      </c>
      <c r="C155" s="14" t="s">
        <v>177</v>
      </c>
      <c r="D155" s="19" t="s">
        <v>478</v>
      </c>
      <c r="E155" s="40" t="s">
        <v>495</v>
      </c>
      <c r="F155" s="1">
        <v>59604</v>
      </c>
    </row>
    <row r="156" spans="1:6">
      <c r="A156" s="22" t="s">
        <v>172</v>
      </c>
      <c r="B156" s="12">
        <v>320775</v>
      </c>
      <c r="C156" s="14" t="s">
        <v>178</v>
      </c>
      <c r="D156" s="19" t="s">
        <v>478</v>
      </c>
      <c r="E156" s="40" t="s">
        <v>495</v>
      </c>
      <c r="F156" s="1">
        <v>2157888</v>
      </c>
    </row>
    <row r="157" spans="1:6">
      <c r="A157" s="22" t="s">
        <v>172</v>
      </c>
      <c r="B157" s="12">
        <v>320783</v>
      </c>
      <c r="C157" s="14" t="s">
        <v>179</v>
      </c>
      <c r="D157" s="19" t="s">
        <v>478</v>
      </c>
      <c r="E157" s="40" t="s">
        <v>495</v>
      </c>
      <c r="F157" s="1">
        <v>313680</v>
      </c>
    </row>
    <row r="158" spans="1:6">
      <c r="A158" s="22" t="s">
        <v>172</v>
      </c>
      <c r="B158" s="12">
        <v>320790</v>
      </c>
      <c r="C158" s="14" t="s">
        <v>180</v>
      </c>
      <c r="D158" s="19" t="s">
        <v>478</v>
      </c>
      <c r="E158" s="40" t="s">
        <v>495</v>
      </c>
      <c r="F158" s="1">
        <v>596448</v>
      </c>
    </row>
    <row r="159" spans="1:6">
      <c r="A159" s="22" t="s">
        <v>172</v>
      </c>
      <c r="B159" s="12">
        <v>320792</v>
      </c>
      <c r="C159" s="14" t="s">
        <v>181</v>
      </c>
      <c r="D159" s="19" t="s">
        <v>478</v>
      </c>
      <c r="E159" s="40" t="s">
        <v>495</v>
      </c>
      <c r="F159" s="1">
        <v>29496</v>
      </c>
    </row>
    <row r="160" spans="1:6">
      <c r="A160" s="22" t="s">
        <v>172</v>
      </c>
      <c r="B160" s="12">
        <v>320796</v>
      </c>
      <c r="C160" s="14" t="s">
        <v>182</v>
      </c>
      <c r="D160" s="19" t="s">
        <v>478</v>
      </c>
      <c r="E160" s="40" t="s">
        <v>495</v>
      </c>
      <c r="F160" s="1">
        <v>141480</v>
      </c>
    </row>
    <row r="161" spans="1:6">
      <c r="A161" s="22" t="s">
        <v>172</v>
      </c>
      <c r="B161" s="12">
        <v>320797</v>
      </c>
      <c r="C161" s="14" t="s">
        <v>183</v>
      </c>
      <c r="D161" s="19" t="s">
        <v>478</v>
      </c>
      <c r="E161" s="40" t="s">
        <v>495</v>
      </c>
      <c r="F161" s="1">
        <v>166416</v>
      </c>
    </row>
    <row r="162" spans="1:6">
      <c r="A162" s="22" t="s">
        <v>172</v>
      </c>
      <c r="B162" s="12">
        <v>320800</v>
      </c>
      <c r="C162" s="14" t="s">
        <v>184</v>
      </c>
      <c r="D162" s="19" t="s">
        <v>478</v>
      </c>
      <c r="E162" s="40" t="s">
        <v>495</v>
      </c>
      <c r="F162" s="1">
        <v>275868</v>
      </c>
    </row>
    <row r="163" spans="1:6">
      <c r="A163" s="22" t="s">
        <v>172</v>
      </c>
      <c r="B163" s="12">
        <v>320807</v>
      </c>
      <c r="C163" s="14" t="s">
        <v>185</v>
      </c>
      <c r="D163" s="19" t="s">
        <v>478</v>
      </c>
      <c r="E163" s="40" t="s">
        <v>495</v>
      </c>
      <c r="F163" s="1">
        <v>1655208</v>
      </c>
    </row>
    <row r="164" spans="1:6">
      <c r="A164" s="22" t="s">
        <v>172</v>
      </c>
      <c r="B164" s="12">
        <v>320813</v>
      </c>
      <c r="C164" s="14" t="s">
        <v>186</v>
      </c>
      <c r="D164" s="19" t="s">
        <v>478</v>
      </c>
      <c r="E164" s="40" t="s">
        <v>495</v>
      </c>
      <c r="F164" s="1">
        <v>686364</v>
      </c>
    </row>
    <row r="165" spans="1:6">
      <c r="A165" s="22" t="s">
        <v>172</v>
      </c>
      <c r="B165" s="12">
        <v>320815</v>
      </c>
      <c r="C165" s="14" t="s">
        <v>187</v>
      </c>
      <c r="D165" s="19" t="s">
        <v>478</v>
      </c>
      <c r="E165" s="40" t="s">
        <v>495</v>
      </c>
      <c r="F165" s="1">
        <v>0</v>
      </c>
    </row>
    <row r="166" spans="1:6">
      <c r="A166" s="22" t="s">
        <v>172</v>
      </c>
      <c r="B166" s="12">
        <v>320818</v>
      </c>
      <c r="C166" s="14" t="s">
        <v>130</v>
      </c>
      <c r="D166" s="19" t="s">
        <v>478</v>
      </c>
      <c r="E166" s="40" t="s">
        <v>495</v>
      </c>
      <c r="F166" s="1">
        <v>4145064</v>
      </c>
    </row>
    <row r="167" spans="1:6">
      <c r="A167" s="22" t="s">
        <v>172</v>
      </c>
      <c r="B167" s="12">
        <v>320819</v>
      </c>
      <c r="C167" s="14" t="s">
        <v>188</v>
      </c>
      <c r="D167" s="19" t="s">
        <v>478</v>
      </c>
      <c r="E167" s="40" t="s">
        <v>495</v>
      </c>
      <c r="F167" s="1">
        <v>2976888</v>
      </c>
    </row>
    <row r="168" spans="1:6">
      <c r="A168" s="22" t="s">
        <v>172</v>
      </c>
      <c r="B168" s="12">
        <v>320825</v>
      </c>
      <c r="C168" s="14" t="s">
        <v>189</v>
      </c>
      <c r="D168" s="19" t="s">
        <v>478</v>
      </c>
      <c r="E168" s="40" t="s">
        <v>495</v>
      </c>
      <c r="F168" s="1">
        <v>1156320</v>
      </c>
    </row>
    <row r="169" spans="1:6">
      <c r="A169" s="22" t="s">
        <v>172</v>
      </c>
      <c r="B169" s="12">
        <v>320826</v>
      </c>
      <c r="C169" s="14" t="s">
        <v>190</v>
      </c>
      <c r="D169" s="19" t="s">
        <v>478</v>
      </c>
      <c r="E169" s="40" t="s">
        <v>495</v>
      </c>
      <c r="F169" s="1">
        <v>63696</v>
      </c>
    </row>
    <row r="170" spans="1:6">
      <c r="A170" s="22" t="s">
        <v>172</v>
      </c>
      <c r="B170" s="12">
        <v>320827</v>
      </c>
      <c r="C170" s="14" t="s">
        <v>191</v>
      </c>
      <c r="D170" s="19" t="s">
        <v>478</v>
      </c>
      <c r="E170" s="40" t="s">
        <v>495</v>
      </c>
      <c r="F170" s="1">
        <v>67236</v>
      </c>
    </row>
    <row r="171" spans="1:6">
      <c r="A171" s="22" t="s">
        <v>172</v>
      </c>
      <c r="B171" s="12">
        <v>320834</v>
      </c>
      <c r="C171" s="14" t="s">
        <v>192</v>
      </c>
      <c r="D171" s="19" t="s">
        <v>478</v>
      </c>
      <c r="E171" s="40" t="s">
        <v>495</v>
      </c>
      <c r="F171" s="1">
        <v>525600</v>
      </c>
    </row>
    <row r="172" spans="1:6">
      <c r="A172" s="22" t="s">
        <v>172</v>
      </c>
      <c r="B172" s="12">
        <v>320839</v>
      </c>
      <c r="C172" s="14" t="s">
        <v>193</v>
      </c>
      <c r="D172" s="19" t="s">
        <v>478</v>
      </c>
      <c r="E172" s="40" t="s">
        <v>495</v>
      </c>
      <c r="F172" s="1">
        <v>38328</v>
      </c>
    </row>
    <row r="173" spans="1:6">
      <c r="A173" s="22" t="s">
        <v>194</v>
      </c>
      <c r="B173" s="12">
        <v>330860</v>
      </c>
      <c r="C173" s="14" t="s">
        <v>195</v>
      </c>
      <c r="D173" s="19" t="s">
        <v>478</v>
      </c>
      <c r="E173" s="40" t="s">
        <v>495</v>
      </c>
      <c r="F173" s="1">
        <v>1246764</v>
      </c>
    </row>
    <row r="174" spans="1:6">
      <c r="A174" s="22" t="s">
        <v>194</v>
      </c>
      <c r="B174" s="12">
        <v>330861</v>
      </c>
      <c r="C174" s="14" t="s">
        <v>196</v>
      </c>
      <c r="D174" s="19" t="s">
        <v>478</v>
      </c>
      <c r="E174" s="40" t="s">
        <v>495</v>
      </c>
      <c r="F174" s="1">
        <v>617880</v>
      </c>
    </row>
    <row r="175" spans="1:6">
      <c r="A175" s="22" t="s">
        <v>194</v>
      </c>
      <c r="B175" s="12">
        <v>330863</v>
      </c>
      <c r="C175" s="14" t="s">
        <v>197</v>
      </c>
      <c r="D175" s="19" t="s">
        <v>478</v>
      </c>
      <c r="E175" s="40" t="s">
        <v>495</v>
      </c>
      <c r="F175" s="1">
        <v>820728</v>
      </c>
    </row>
    <row r="176" spans="1:6">
      <c r="A176" s="22" t="s">
        <v>194</v>
      </c>
      <c r="B176" s="12">
        <v>330866</v>
      </c>
      <c r="C176" s="14" t="s">
        <v>198</v>
      </c>
      <c r="D176" s="19" t="s">
        <v>478</v>
      </c>
      <c r="E176" s="40" t="s">
        <v>495</v>
      </c>
      <c r="F176" s="1">
        <v>307572</v>
      </c>
    </row>
    <row r="177" spans="1:6">
      <c r="A177" s="22" t="s">
        <v>194</v>
      </c>
      <c r="B177" s="12">
        <v>330896</v>
      </c>
      <c r="C177" s="14" t="s">
        <v>199</v>
      </c>
      <c r="D177" s="19" t="s">
        <v>478</v>
      </c>
      <c r="E177" s="40" t="s">
        <v>495</v>
      </c>
      <c r="F177" s="1">
        <v>139164</v>
      </c>
    </row>
    <row r="178" spans="1:6">
      <c r="A178" s="22" t="s">
        <v>194</v>
      </c>
      <c r="B178" s="12">
        <v>330899</v>
      </c>
      <c r="C178" s="14" t="s">
        <v>200</v>
      </c>
      <c r="D178" s="19" t="s">
        <v>478</v>
      </c>
      <c r="E178" s="40" t="s">
        <v>495</v>
      </c>
      <c r="F178" s="1">
        <v>116976</v>
      </c>
    </row>
    <row r="179" spans="1:6">
      <c r="A179" s="22" t="s">
        <v>194</v>
      </c>
      <c r="B179" s="12">
        <v>330900</v>
      </c>
      <c r="C179" s="14" t="s">
        <v>201</v>
      </c>
      <c r="D179" s="19" t="s">
        <v>478</v>
      </c>
      <c r="E179" s="40" t="s">
        <v>495</v>
      </c>
      <c r="F179" s="1">
        <v>274320</v>
      </c>
    </row>
    <row r="180" spans="1:6">
      <c r="A180" s="22" t="s">
        <v>194</v>
      </c>
      <c r="B180" s="12">
        <v>330902</v>
      </c>
      <c r="C180" s="14" t="s">
        <v>202</v>
      </c>
      <c r="D180" s="19" t="s">
        <v>478</v>
      </c>
      <c r="E180" s="40" t="s">
        <v>495</v>
      </c>
      <c r="F180" s="1">
        <v>1158432</v>
      </c>
    </row>
    <row r="181" spans="1:6">
      <c r="A181" s="22" t="s">
        <v>194</v>
      </c>
      <c r="B181" s="12">
        <v>330908</v>
      </c>
      <c r="C181" s="14" t="s">
        <v>203</v>
      </c>
      <c r="D181" s="19" t="s">
        <v>478</v>
      </c>
      <c r="E181" s="40" t="s">
        <v>495</v>
      </c>
      <c r="F181" s="1">
        <v>1358592</v>
      </c>
    </row>
    <row r="182" spans="1:6">
      <c r="A182" s="22" t="s">
        <v>194</v>
      </c>
      <c r="B182" s="12">
        <v>330910</v>
      </c>
      <c r="C182" s="14" t="s">
        <v>204</v>
      </c>
      <c r="D182" s="19" t="s">
        <v>478</v>
      </c>
      <c r="E182" s="40" t="s">
        <v>495</v>
      </c>
      <c r="F182" s="1">
        <v>0</v>
      </c>
    </row>
    <row r="183" spans="1:6">
      <c r="A183" s="22" t="s">
        <v>194</v>
      </c>
      <c r="B183" s="12">
        <v>330918</v>
      </c>
      <c r="C183" s="14" t="s">
        <v>205</v>
      </c>
      <c r="D183" s="19" t="s">
        <v>478</v>
      </c>
      <c r="E183" s="40" t="s">
        <v>495</v>
      </c>
      <c r="F183" s="1">
        <v>1451844</v>
      </c>
    </row>
    <row r="184" spans="1:6">
      <c r="A184" s="22" t="s">
        <v>194</v>
      </c>
      <c r="B184" s="12">
        <v>330920</v>
      </c>
      <c r="C184" s="14" t="s">
        <v>206</v>
      </c>
      <c r="D184" s="19" t="s">
        <v>478</v>
      </c>
      <c r="E184" s="40" t="s">
        <v>495</v>
      </c>
      <c r="F184" s="1">
        <v>6156</v>
      </c>
    </row>
    <row r="185" spans="1:6">
      <c r="A185" s="22" t="s">
        <v>194</v>
      </c>
      <c r="B185" s="12">
        <v>330925</v>
      </c>
      <c r="C185" s="14" t="s">
        <v>207</v>
      </c>
      <c r="D185" s="19" t="s">
        <v>478</v>
      </c>
      <c r="E185" s="40" t="s">
        <v>495</v>
      </c>
      <c r="F185" s="1">
        <v>32844</v>
      </c>
    </row>
    <row r="186" spans="1:6">
      <c r="A186" s="22" t="s">
        <v>194</v>
      </c>
      <c r="B186" s="12">
        <v>330937</v>
      </c>
      <c r="C186" s="14" t="s">
        <v>208</v>
      </c>
      <c r="D186" s="19" t="s">
        <v>478</v>
      </c>
      <c r="E186" s="40" t="s">
        <v>495</v>
      </c>
      <c r="F186" s="1">
        <v>0</v>
      </c>
    </row>
    <row r="187" spans="1:6">
      <c r="A187" s="22" t="s">
        <v>194</v>
      </c>
      <c r="B187" s="12">
        <v>330938</v>
      </c>
      <c r="C187" s="14" t="s">
        <v>209</v>
      </c>
      <c r="D187" s="19" t="s">
        <v>478</v>
      </c>
      <c r="E187" s="40" t="s">
        <v>495</v>
      </c>
      <c r="F187" s="1">
        <v>208572</v>
      </c>
    </row>
    <row r="188" spans="1:6">
      <c r="A188" s="22" t="s">
        <v>194</v>
      </c>
      <c r="B188" s="12">
        <v>330946</v>
      </c>
      <c r="C188" s="14" t="s">
        <v>210</v>
      </c>
      <c r="D188" s="19" t="s">
        <v>478</v>
      </c>
      <c r="E188" s="40" t="s">
        <v>495</v>
      </c>
      <c r="F188" s="1">
        <v>90900</v>
      </c>
    </row>
    <row r="189" spans="1:6">
      <c r="A189" s="22" t="s">
        <v>194</v>
      </c>
      <c r="B189" s="12">
        <v>330949</v>
      </c>
      <c r="C189" s="14" t="s">
        <v>211</v>
      </c>
      <c r="D189" s="19" t="s">
        <v>478</v>
      </c>
      <c r="E189" s="40" t="s">
        <v>495</v>
      </c>
      <c r="F189" s="1">
        <v>177012</v>
      </c>
    </row>
    <row r="190" spans="1:6">
      <c r="A190" s="22" t="s">
        <v>194</v>
      </c>
      <c r="B190" s="12">
        <v>330953</v>
      </c>
      <c r="C190" s="14" t="s">
        <v>212</v>
      </c>
      <c r="D190" s="19" t="s">
        <v>478</v>
      </c>
      <c r="E190" s="40" t="s">
        <v>495</v>
      </c>
      <c r="F190" s="1">
        <v>202128</v>
      </c>
    </row>
    <row r="191" spans="1:6">
      <c r="A191" s="22" t="s">
        <v>194</v>
      </c>
      <c r="B191" s="12">
        <v>330971</v>
      </c>
      <c r="C191" s="14" t="s">
        <v>213</v>
      </c>
      <c r="D191" s="19" t="s">
        <v>478</v>
      </c>
      <c r="E191" s="40" t="s">
        <v>495</v>
      </c>
      <c r="F191" s="1">
        <v>675384</v>
      </c>
    </row>
    <row r="192" spans="1:6">
      <c r="A192" s="22" t="s">
        <v>194</v>
      </c>
      <c r="B192" s="12">
        <v>330974</v>
      </c>
      <c r="C192" s="14" t="s">
        <v>214</v>
      </c>
      <c r="D192" s="19" t="s">
        <v>478</v>
      </c>
      <c r="E192" s="40" t="s">
        <v>495</v>
      </c>
      <c r="F192" s="1">
        <v>534012</v>
      </c>
    </row>
    <row r="193" spans="1:6">
      <c r="A193" s="22" t="s">
        <v>215</v>
      </c>
      <c r="B193" s="12">
        <v>341003</v>
      </c>
      <c r="C193" s="14" t="s">
        <v>216</v>
      </c>
      <c r="D193" s="19" t="s">
        <v>478</v>
      </c>
      <c r="E193" s="40" t="s">
        <v>495</v>
      </c>
      <c r="F193" s="1">
        <v>438924</v>
      </c>
    </row>
    <row r="194" spans="1:6">
      <c r="A194" s="22" t="s">
        <v>215</v>
      </c>
      <c r="B194" s="12">
        <v>341021</v>
      </c>
      <c r="C194" s="14" t="s">
        <v>217</v>
      </c>
      <c r="D194" s="19" t="s">
        <v>478</v>
      </c>
      <c r="E194" s="40" t="s">
        <v>495</v>
      </c>
      <c r="F194" s="1">
        <v>14940</v>
      </c>
    </row>
    <row r="195" spans="1:6">
      <c r="A195" s="22" t="s">
        <v>215</v>
      </c>
      <c r="B195" s="12">
        <v>341023</v>
      </c>
      <c r="C195" s="14" t="s">
        <v>218</v>
      </c>
      <c r="D195" s="19" t="s">
        <v>478</v>
      </c>
      <c r="E195" s="40" t="s">
        <v>495</v>
      </c>
      <c r="F195" s="1">
        <v>101196</v>
      </c>
    </row>
    <row r="196" spans="1:6">
      <c r="A196" s="22" t="s">
        <v>215</v>
      </c>
      <c r="B196" s="12">
        <v>341026</v>
      </c>
      <c r="C196" s="14" t="s">
        <v>219</v>
      </c>
      <c r="D196" s="19" t="s">
        <v>478</v>
      </c>
      <c r="E196" s="40" t="s">
        <v>495</v>
      </c>
      <c r="F196" s="1">
        <v>557064</v>
      </c>
    </row>
    <row r="197" spans="1:6">
      <c r="A197" s="22" t="s">
        <v>215</v>
      </c>
      <c r="B197" s="12">
        <v>341032</v>
      </c>
      <c r="C197" s="14" t="s">
        <v>220</v>
      </c>
      <c r="D197" s="19" t="s">
        <v>478</v>
      </c>
      <c r="E197" s="40" t="s">
        <v>495</v>
      </c>
      <c r="F197" s="1">
        <v>425616</v>
      </c>
    </row>
    <row r="198" spans="1:6">
      <c r="A198" s="22" t="s">
        <v>215</v>
      </c>
      <c r="B198" s="12">
        <v>341043</v>
      </c>
      <c r="C198" s="14" t="s">
        <v>221</v>
      </c>
      <c r="D198" s="19" t="s">
        <v>478</v>
      </c>
      <c r="E198" s="40" t="s">
        <v>495</v>
      </c>
      <c r="F198" s="1">
        <v>536400</v>
      </c>
    </row>
    <row r="199" spans="1:6">
      <c r="A199" s="22" t="s">
        <v>215</v>
      </c>
      <c r="B199" s="12">
        <v>341045</v>
      </c>
      <c r="C199" s="14" t="s">
        <v>222</v>
      </c>
      <c r="D199" s="19" t="s">
        <v>478</v>
      </c>
      <c r="E199" s="40" t="s">
        <v>495</v>
      </c>
      <c r="F199" s="1">
        <v>266856</v>
      </c>
    </row>
    <row r="200" spans="1:6">
      <c r="A200" s="22" t="s">
        <v>215</v>
      </c>
      <c r="B200" s="12">
        <v>341047</v>
      </c>
      <c r="C200" s="14" t="s">
        <v>223</v>
      </c>
      <c r="D200" s="19" t="s">
        <v>478</v>
      </c>
      <c r="E200" s="40" t="s">
        <v>495</v>
      </c>
      <c r="F200" s="1">
        <v>1353924</v>
      </c>
    </row>
    <row r="201" spans="1:6">
      <c r="A201" s="22" t="s">
        <v>215</v>
      </c>
      <c r="B201" s="12">
        <v>341049</v>
      </c>
      <c r="C201" s="14" t="s">
        <v>224</v>
      </c>
      <c r="D201" s="19" t="s">
        <v>478</v>
      </c>
      <c r="E201" s="40" t="s">
        <v>495</v>
      </c>
      <c r="F201" s="1">
        <v>766104</v>
      </c>
    </row>
    <row r="202" spans="1:6">
      <c r="A202" s="22" t="s">
        <v>215</v>
      </c>
      <c r="B202" s="12">
        <v>341050</v>
      </c>
      <c r="C202" s="14" t="s">
        <v>225</v>
      </c>
      <c r="D202" s="19" t="s">
        <v>478</v>
      </c>
      <c r="E202" s="40" t="s">
        <v>495</v>
      </c>
      <c r="F202" s="1">
        <v>28476</v>
      </c>
    </row>
    <row r="203" spans="1:6">
      <c r="A203" s="22" t="s">
        <v>215</v>
      </c>
      <c r="B203" s="12">
        <v>341053</v>
      </c>
      <c r="C203" s="14" t="s">
        <v>226</v>
      </c>
      <c r="D203" s="19" t="s">
        <v>478</v>
      </c>
      <c r="E203" s="40" t="s">
        <v>495</v>
      </c>
      <c r="F203" s="1">
        <v>68532</v>
      </c>
    </row>
    <row r="204" spans="1:6">
      <c r="A204" s="22" t="s">
        <v>215</v>
      </c>
      <c r="B204" s="12">
        <v>341058</v>
      </c>
      <c r="C204" s="14" t="s">
        <v>227</v>
      </c>
      <c r="D204" s="19" t="s">
        <v>478</v>
      </c>
      <c r="E204" s="40" t="s">
        <v>495</v>
      </c>
      <c r="F204" s="1">
        <v>86244</v>
      </c>
    </row>
    <row r="205" spans="1:6">
      <c r="A205" s="22" t="s">
        <v>215</v>
      </c>
      <c r="B205" s="12">
        <v>341066</v>
      </c>
      <c r="C205" s="14" t="s">
        <v>228</v>
      </c>
      <c r="D205" s="19" t="s">
        <v>478</v>
      </c>
      <c r="E205" s="40" t="s">
        <v>495</v>
      </c>
      <c r="F205" s="1">
        <v>175452</v>
      </c>
    </row>
    <row r="206" spans="1:6">
      <c r="A206" s="22" t="s">
        <v>215</v>
      </c>
      <c r="B206" s="12">
        <v>341087</v>
      </c>
      <c r="C206" s="14" t="s">
        <v>229</v>
      </c>
      <c r="D206" s="19" t="s">
        <v>478</v>
      </c>
      <c r="E206" s="40" t="s">
        <v>495</v>
      </c>
      <c r="F206" s="1">
        <v>252120</v>
      </c>
    </row>
    <row r="207" spans="1:6">
      <c r="A207" s="22" t="s">
        <v>215</v>
      </c>
      <c r="B207" s="12">
        <v>341088</v>
      </c>
      <c r="C207" s="14" t="s">
        <v>230</v>
      </c>
      <c r="D207" s="19" t="s">
        <v>478</v>
      </c>
      <c r="E207" s="40" t="s">
        <v>495</v>
      </c>
      <c r="F207" s="1">
        <v>1979412</v>
      </c>
    </row>
    <row r="208" spans="1:6">
      <c r="A208" s="22" t="s">
        <v>231</v>
      </c>
      <c r="B208" s="12">
        <v>351106</v>
      </c>
      <c r="C208" s="14" t="s">
        <v>232</v>
      </c>
      <c r="D208" s="19" t="s">
        <v>478</v>
      </c>
      <c r="E208" s="40" t="s">
        <v>495</v>
      </c>
      <c r="F208" s="1">
        <v>320232</v>
      </c>
    </row>
    <row r="209" spans="1:6">
      <c r="A209" s="22" t="s">
        <v>231</v>
      </c>
      <c r="B209" s="12">
        <v>351118</v>
      </c>
      <c r="C209" s="14" t="s">
        <v>233</v>
      </c>
      <c r="D209" s="19" t="s">
        <v>478</v>
      </c>
      <c r="E209" s="40" t="s">
        <v>495</v>
      </c>
      <c r="F209" s="1">
        <v>288492</v>
      </c>
    </row>
    <row r="210" spans="1:6">
      <c r="A210" s="22" t="s">
        <v>231</v>
      </c>
      <c r="B210" s="12">
        <v>351132</v>
      </c>
      <c r="C210" s="14" t="s">
        <v>234</v>
      </c>
      <c r="D210" s="19" t="s">
        <v>478</v>
      </c>
      <c r="E210" s="40" t="s">
        <v>495</v>
      </c>
      <c r="F210" s="1">
        <v>298524</v>
      </c>
    </row>
    <row r="211" spans="1:6">
      <c r="A211" s="22" t="s">
        <v>231</v>
      </c>
      <c r="B211" s="12">
        <v>351134</v>
      </c>
      <c r="C211" s="14" t="s">
        <v>235</v>
      </c>
      <c r="D211" s="19" t="s">
        <v>478</v>
      </c>
      <c r="E211" s="40" t="s">
        <v>495</v>
      </c>
      <c r="F211" s="1">
        <v>86712</v>
      </c>
    </row>
    <row r="212" spans="1:6">
      <c r="A212" s="22" t="s">
        <v>231</v>
      </c>
      <c r="B212" s="12">
        <v>351152</v>
      </c>
      <c r="C212" s="14" t="s">
        <v>236</v>
      </c>
      <c r="D212" s="19" t="s">
        <v>478</v>
      </c>
      <c r="E212" s="40" t="s">
        <v>495</v>
      </c>
      <c r="F212" s="1">
        <v>213336</v>
      </c>
    </row>
    <row r="213" spans="1:6">
      <c r="A213" s="22" t="s">
        <v>231</v>
      </c>
      <c r="B213" s="12">
        <v>351153</v>
      </c>
      <c r="C213" s="14" t="s">
        <v>237</v>
      </c>
      <c r="D213" s="19" t="s">
        <v>478</v>
      </c>
      <c r="E213" s="40" t="s">
        <v>495</v>
      </c>
      <c r="F213" s="1">
        <v>69300</v>
      </c>
    </row>
    <row r="214" spans="1:6">
      <c r="A214" s="22" t="s">
        <v>231</v>
      </c>
      <c r="B214" s="12">
        <v>351157</v>
      </c>
      <c r="C214" s="14" t="s">
        <v>238</v>
      </c>
      <c r="D214" s="19" t="s">
        <v>478</v>
      </c>
      <c r="E214" s="40" t="s">
        <v>495</v>
      </c>
      <c r="F214" s="1">
        <v>130668</v>
      </c>
    </row>
    <row r="215" spans="1:6">
      <c r="A215" s="22" t="s">
        <v>231</v>
      </c>
      <c r="B215" s="12">
        <v>351158</v>
      </c>
      <c r="C215" s="14" t="s">
        <v>239</v>
      </c>
      <c r="D215" s="19" t="s">
        <v>478</v>
      </c>
      <c r="E215" s="40" t="s">
        <v>495</v>
      </c>
      <c r="F215" s="1">
        <v>170040</v>
      </c>
    </row>
    <row r="216" spans="1:6">
      <c r="A216" s="22" t="s">
        <v>231</v>
      </c>
      <c r="B216" s="12">
        <v>351162</v>
      </c>
      <c r="C216" s="14" t="s">
        <v>240</v>
      </c>
      <c r="D216" s="19" t="s">
        <v>478</v>
      </c>
      <c r="E216" s="40" t="s">
        <v>495</v>
      </c>
      <c r="F216" s="1">
        <v>128160</v>
      </c>
    </row>
    <row r="217" spans="1:6">
      <c r="A217" s="22" t="s">
        <v>231</v>
      </c>
      <c r="B217" s="12">
        <v>351166</v>
      </c>
      <c r="C217" s="14" t="s">
        <v>241</v>
      </c>
      <c r="D217" s="19" t="s">
        <v>478</v>
      </c>
      <c r="E217" s="40" t="s">
        <v>495</v>
      </c>
      <c r="F217" s="1">
        <v>65052</v>
      </c>
    </row>
    <row r="218" spans="1:6">
      <c r="A218" s="22" t="s">
        <v>231</v>
      </c>
      <c r="B218" s="12">
        <v>351172</v>
      </c>
      <c r="C218" s="14" t="s">
        <v>149</v>
      </c>
      <c r="D218" s="19" t="s">
        <v>478</v>
      </c>
      <c r="E218" s="40" t="s">
        <v>495</v>
      </c>
      <c r="F218" s="1">
        <v>419112</v>
      </c>
    </row>
    <row r="219" spans="1:6">
      <c r="A219" s="22" t="s">
        <v>231</v>
      </c>
      <c r="B219" s="12">
        <v>351173</v>
      </c>
      <c r="C219" s="14" t="s">
        <v>242</v>
      </c>
      <c r="D219" s="19" t="s">
        <v>478</v>
      </c>
      <c r="E219" s="40" t="s">
        <v>495</v>
      </c>
      <c r="F219" s="1">
        <v>377856</v>
      </c>
    </row>
    <row r="220" spans="1:6">
      <c r="A220" s="22" t="s">
        <v>231</v>
      </c>
      <c r="B220" s="12">
        <v>351174</v>
      </c>
      <c r="C220" s="14" t="s">
        <v>149</v>
      </c>
      <c r="D220" s="19" t="s">
        <v>478</v>
      </c>
      <c r="E220" s="40" t="s">
        <v>495</v>
      </c>
      <c r="F220" s="1">
        <v>462660</v>
      </c>
    </row>
    <row r="221" spans="1:6">
      <c r="A221" s="22" t="s">
        <v>231</v>
      </c>
      <c r="B221" s="12">
        <v>351175</v>
      </c>
      <c r="C221" s="14" t="s">
        <v>243</v>
      </c>
      <c r="D221" s="19" t="s">
        <v>478</v>
      </c>
      <c r="E221" s="40" t="s">
        <v>495</v>
      </c>
      <c r="F221" s="1">
        <v>64908</v>
      </c>
    </row>
    <row r="222" spans="1:6">
      <c r="A222" s="22" t="s">
        <v>231</v>
      </c>
      <c r="B222" s="12">
        <v>351177</v>
      </c>
      <c r="C222" s="14" t="s">
        <v>244</v>
      </c>
      <c r="D222" s="19" t="s">
        <v>478</v>
      </c>
      <c r="E222" s="40" t="s">
        <v>495</v>
      </c>
      <c r="F222" s="1">
        <v>69060</v>
      </c>
    </row>
    <row r="223" spans="1:6">
      <c r="A223" s="22" t="s">
        <v>231</v>
      </c>
      <c r="B223" s="12">
        <v>351188</v>
      </c>
      <c r="C223" s="14" t="s">
        <v>245</v>
      </c>
      <c r="D223" s="19" t="s">
        <v>478</v>
      </c>
      <c r="E223" s="40" t="s">
        <v>495</v>
      </c>
      <c r="F223" s="1">
        <v>71136</v>
      </c>
    </row>
    <row r="224" spans="1:6">
      <c r="A224" s="22" t="s">
        <v>231</v>
      </c>
      <c r="B224" s="12">
        <v>351195</v>
      </c>
      <c r="C224" s="14" t="s">
        <v>246</v>
      </c>
      <c r="D224" s="19" t="s">
        <v>478</v>
      </c>
      <c r="E224" s="40" t="s">
        <v>495</v>
      </c>
      <c r="F224" s="1">
        <v>365352</v>
      </c>
    </row>
    <row r="225" spans="1:6">
      <c r="A225" s="22" t="s">
        <v>231</v>
      </c>
      <c r="B225" s="12">
        <v>351205</v>
      </c>
      <c r="C225" s="14" t="s">
        <v>247</v>
      </c>
      <c r="D225" s="19" t="s">
        <v>478</v>
      </c>
      <c r="E225" s="40" t="s">
        <v>495</v>
      </c>
      <c r="F225" s="1">
        <v>138984</v>
      </c>
    </row>
    <row r="226" spans="1:6">
      <c r="A226" s="22" t="s">
        <v>231</v>
      </c>
      <c r="B226" s="12">
        <v>351206</v>
      </c>
      <c r="C226" s="14" t="s">
        <v>248</v>
      </c>
      <c r="D226" s="19" t="s">
        <v>478</v>
      </c>
      <c r="E226" s="40" t="s">
        <v>495</v>
      </c>
      <c r="F226" s="1">
        <v>330648</v>
      </c>
    </row>
    <row r="227" spans="1:6">
      <c r="A227" s="22" t="s">
        <v>231</v>
      </c>
      <c r="B227" s="12">
        <v>351209</v>
      </c>
      <c r="C227" s="14" t="s">
        <v>500</v>
      </c>
      <c r="D227" s="19" t="s">
        <v>478</v>
      </c>
      <c r="E227" s="40" t="s">
        <v>495</v>
      </c>
      <c r="F227" s="1">
        <v>286512</v>
      </c>
    </row>
    <row r="228" spans="1:6">
      <c r="A228" s="22" t="s">
        <v>231</v>
      </c>
      <c r="B228" s="12">
        <v>351214</v>
      </c>
      <c r="C228" s="14" t="s">
        <v>249</v>
      </c>
      <c r="D228" s="19" t="s">
        <v>478</v>
      </c>
      <c r="E228" s="40" t="s">
        <v>495</v>
      </c>
      <c r="F228" s="1">
        <v>374400</v>
      </c>
    </row>
    <row r="229" spans="1:6">
      <c r="A229" s="22" t="s">
        <v>231</v>
      </c>
      <c r="B229" s="12">
        <v>351217</v>
      </c>
      <c r="C229" s="14" t="s">
        <v>250</v>
      </c>
      <c r="D229" s="19" t="s">
        <v>478</v>
      </c>
      <c r="E229" s="40" t="s">
        <v>495</v>
      </c>
      <c r="F229" s="1">
        <v>300048</v>
      </c>
    </row>
    <row r="230" spans="1:6">
      <c r="A230" s="22" t="s">
        <v>231</v>
      </c>
      <c r="B230" s="12">
        <v>351220</v>
      </c>
      <c r="C230" s="14" t="s">
        <v>251</v>
      </c>
      <c r="D230" s="19" t="s">
        <v>478</v>
      </c>
      <c r="E230" s="40" t="s">
        <v>495</v>
      </c>
      <c r="F230" s="1">
        <v>211584</v>
      </c>
    </row>
    <row r="231" spans="1:6">
      <c r="A231" s="22" t="s">
        <v>231</v>
      </c>
      <c r="B231" s="12">
        <v>351225</v>
      </c>
      <c r="C231" s="14" t="s">
        <v>252</v>
      </c>
      <c r="D231" s="19" t="s">
        <v>478</v>
      </c>
      <c r="E231" s="40" t="s">
        <v>495</v>
      </c>
      <c r="F231" s="1">
        <v>221568</v>
      </c>
    </row>
    <row r="232" spans="1:6">
      <c r="A232" s="22" t="s">
        <v>231</v>
      </c>
      <c r="B232" s="12">
        <v>351245</v>
      </c>
      <c r="C232" s="14" t="s">
        <v>253</v>
      </c>
      <c r="D232" s="19" t="s">
        <v>478</v>
      </c>
      <c r="E232" s="40" t="s">
        <v>495</v>
      </c>
      <c r="F232" s="1">
        <v>130704</v>
      </c>
    </row>
    <row r="233" spans="1:6">
      <c r="A233" s="22" t="s">
        <v>231</v>
      </c>
      <c r="B233" s="12">
        <v>351251</v>
      </c>
      <c r="C233" s="14" t="s">
        <v>255</v>
      </c>
      <c r="D233" s="19" t="s">
        <v>478</v>
      </c>
      <c r="E233" s="40" t="s">
        <v>495</v>
      </c>
      <c r="F233" s="1">
        <v>174252</v>
      </c>
    </row>
    <row r="234" spans="1:6">
      <c r="A234" s="22" t="s">
        <v>231</v>
      </c>
      <c r="B234" s="12">
        <v>351263</v>
      </c>
      <c r="C234" s="14" t="s">
        <v>256</v>
      </c>
      <c r="D234" s="19" t="s">
        <v>478</v>
      </c>
      <c r="E234" s="40" t="s">
        <v>495</v>
      </c>
      <c r="F234" s="1">
        <v>162996</v>
      </c>
    </row>
    <row r="235" spans="1:6">
      <c r="A235" s="22" t="s">
        <v>231</v>
      </c>
      <c r="B235" s="12">
        <v>351269</v>
      </c>
      <c r="C235" s="14" t="s">
        <v>257</v>
      </c>
      <c r="D235" s="19" t="s">
        <v>478</v>
      </c>
      <c r="E235" s="40" t="s">
        <v>495</v>
      </c>
      <c r="F235" s="1">
        <v>54600</v>
      </c>
    </row>
    <row r="236" spans="1:6" s="12" customFormat="1">
      <c r="A236" s="22" t="s">
        <v>231</v>
      </c>
      <c r="B236" s="12">
        <v>351271</v>
      </c>
      <c r="C236" s="14" t="s">
        <v>258</v>
      </c>
      <c r="D236" s="41" t="s">
        <v>478</v>
      </c>
      <c r="E236" s="41" t="s">
        <v>496</v>
      </c>
      <c r="F236" s="1">
        <v>11556</v>
      </c>
    </row>
    <row r="237" spans="1:6">
      <c r="A237" s="22" t="s">
        <v>231</v>
      </c>
      <c r="B237" s="12">
        <v>351275</v>
      </c>
      <c r="C237" s="14" t="s">
        <v>259</v>
      </c>
      <c r="D237" s="19" t="s">
        <v>478</v>
      </c>
      <c r="E237" s="40" t="s">
        <v>495</v>
      </c>
      <c r="F237" s="1">
        <v>25488</v>
      </c>
    </row>
    <row r="238" spans="1:6">
      <c r="A238" s="22" t="s">
        <v>231</v>
      </c>
      <c r="B238" s="12">
        <v>351276</v>
      </c>
      <c r="C238" s="14" t="s">
        <v>260</v>
      </c>
      <c r="D238" s="19" t="s">
        <v>478</v>
      </c>
      <c r="E238" s="40" t="s">
        <v>495</v>
      </c>
      <c r="F238" s="1">
        <v>557724</v>
      </c>
    </row>
    <row r="239" spans="1:6">
      <c r="A239" s="22" t="s">
        <v>231</v>
      </c>
      <c r="B239" s="12">
        <v>351280</v>
      </c>
      <c r="C239" s="14" t="s">
        <v>261</v>
      </c>
      <c r="D239" s="19" t="s">
        <v>478</v>
      </c>
      <c r="E239" s="40" t="s">
        <v>495</v>
      </c>
      <c r="F239" s="1">
        <v>103500</v>
      </c>
    </row>
    <row r="240" spans="1:6">
      <c r="A240" s="22" t="s">
        <v>231</v>
      </c>
      <c r="B240" s="12">
        <v>351283</v>
      </c>
      <c r="C240" s="14" t="s">
        <v>262</v>
      </c>
      <c r="D240" s="19" t="s">
        <v>478</v>
      </c>
      <c r="E240" s="40" t="s">
        <v>495</v>
      </c>
      <c r="F240" s="1">
        <v>48576</v>
      </c>
    </row>
    <row r="241" spans="1:6">
      <c r="A241" s="22" t="s">
        <v>231</v>
      </c>
      <c r="B241" s="12">
        <v>351293</v>
      </c>
      <c r="C241" s="14" t="s">
        <v>210</v>
      </c>
      <c r="D241" s="19" t="s">
        <v>478</v>
      </c>
      <c r="E241" s="40" t="s">
        <v>495</v>
      </c>
      <c r="F241" s="1">
        <v>134508</v>
      </c>
    </row>
    <row r="242" spans="1:6">
      <c r="A242" s="22" t="s">
        <v>231</v>
      </c>
      <c r="B242" s="12">
        <v>351298</v>
      </c>
      <c r="C242" s="14" t="s">
        <v>263</v>
      </c>
      <c r="D242" s="19" t="s">
        <v>478</v>
      </c>
      <c r="E242" s="40" t="s">
        <v>495</v>
      </c>
      <c r="F242" s="1">
        <v>328164</v>
      </c>
    </row>
    <row r="243" spans="1:6">
      <c r="A243" s="22" t="s">
        <v>231</v>
      </c>
      <c r="B243" s="12">
        <v>351301</v>
      </c>
      <c r="C243" s="14" t="s">
        <v>500</v>
      </c>
      <c r="D243" s="19" t="s">
        <v>478</v>
      </c>
      <c r="E243" s="40" t="s">
        <v>495</v>
      </c>
      <c r="F243" s="1">
        <v>107088</v>
      </c>
    </row>
    <row r="244" spans="1:6">
      <c r="A244" s="22" t="s">
        <v>231</v>
      </c>
      <c r="B244" s="12">
        <v>351302</v>
      </c>
      <c r="C244" s="14" t="s">
        <v>264</v>
      </c>
      <c r="D244" s="19" t="s">
        <v>478</v>
      </c>
      <c r="E244" s="40" t="s">
        <v>495</v>
      </c>
      <c r="F244" s="1">
        <v>63924</v>
      </c>
    </row>
    <row r="245" spans="1:6">
      <c r="A245" s="22" t="s">
        <v>231</v>
      </c>
      <c r="B245" s="12">
        <v>351304</v>
      </c>
      <c r="C245" s="14" t="s">
        <v>265</v>
      </c>
      <c r="D245" s="19" t="s">
        <v>478</v>
      </c>
      <c r="E245" s="40" t="s">
        <v>495</v>
      </c>
      <c r="F245" s="1">
        <v>0</v>
      </c>
    </row>
    <row r="246" spans="1:6">
      <c r="A246" s="22" t="s">
        <v>231</v>
      </c>
      <c r="B246" s="12">
        <v>351305</v>
      </c>
      <c r="C246" s="14" t="s">
        <v>266</v>
      </c>
      <c r="D246" s="19" t="s">
        <v>478</v>
      </c>
      <c r="E246" s="40" t="s">
        <v>495</v>
      </c>
      <c r="F246" s="1">
        <v>99072</v>
      </c>
    </row>
    <row r="247" spans="1:6">
      <c r="A247" s="22" t="s">
        <v>231</v>
      </c>
      <c r="B247" s="12">
        <v>351316</v>
      </c>
      <c r="C247" s="14" t="s">
        <v>267</v>
      </c>
      <c r="D247" s="19" t="s">
        <v>478</v>
      </c>
      <c r="E247" s="40" t="s">
        <v>495</v>
      </c>
      <c r="F247" s="1">
        <v>28296</v>
      </c>
    </row>
    <row r="248" spans="1:6">
      <c r="A248" s="22" t="s">
        <v>231</v>
      </c>
      <c r="B248" s="12">
        <v>351320</v>
      </c>
      <c r="C248" s="14" t="s">
        <v>268</v>
      </c>
      <c r="D248" s="19" t="s">
        <v>478</v>
      </c>
      <c r="E248" s="40" t="s">
        <v>495</v>
      </c>
      <c r="F248" s="1">
        <v>69492</v>
      </c>
    </row>
    <row r="249" spans="1:6">
      <c r="A249" s="22" t="s">
        <v>231</v>
      </c>
      <c r="B249" s="12">
        <v>351322</v>
      </c>
      <c r="C249" s="14" t="s">
        <v>269</v>
      </c>
      <c r="D249" s="19" t="s">
        <v>478</v>
      </c>
      <c r="E249" s="40" t="s">
        <v>495</v>
      </c>
      <c r="F249" s="1">
        <v>51552</v>
      </c>
    </row>
    <row r="250" spans="1:6">
      <c r="A250" s="22" t="s">
        <v>231</v>
      </c>
      <c r="B250" s="12">
        <v>351324</v>
      </c>
      <c r="C250" s="14" t="s">
        <v>270</v>
      </c>
      <c r="D250" s="19" t="s">
        <v>478</v>
      </c>
      <c r="E250" s="40" t="s">
        <v>495</v>
      </c>
      <c r="F250" s="1">
        <v>0</v>
      </c>
    </row>
    <row r="251" spans="1:6">
      <c r="A251" s="22" t="s">
        <v>231</v>
      </c>
      <c r="B251" s="12">
        <v>351329</v>
      </c>
      <c r="C251" s="14" t="s">
        <v>271</v>
      </c>
      <c r="D251" s="19" t="s">
        <v>478</v>
      </c>
      <c r="E251" s="40" t="s">
        <v>495</v>
      </c>
      <c r="F251" s="1">
        <v>260952</v>
      </c>
    </row>
    <row r="252" spans="1:6">
      <c r="A252" s="22" t="s">
        <v>231</v>
      </c>
      <c r="B252" s="12">
        <v>351332</v>
      </c>
      <c r="C252" s="14" t="s">
        <v>272</v>
      </c>
      <c r="D252" s="19" t="s">
        <v>478</v>
      </c>
      <c r="E252" s="40" t="s">
        <v>495</v>
      </c>
      <c r="F252" s="1">
        <v>0</v>
      </c>
    </row>
    <row r="253" spans="1:6">
      <c r="A253" s="22" t="s">
        <v>231</v>
      </c>
      <c r="B253" s="12">
        <v>351336</v>
      </c>
      <c r="C253" s="14" t="s">
        <v>273</v>
      </c>
      <c r="D253" s="19" t="s">
        <v>478</v>
      </c>
      <c r="E253" s="40" t="s">
        <v>495</v>
      </c>
      <c r="F253" s="1">
        <v>44364</v>
      </c>
    </row>
    <row r="254" spans="1:6">
      <c r="A254" s="22" t="s">
        <v>274</v>
      </c>
      <c r="B254" s="12">
        <v>361346</v>
      </c>
      <c r="C254" s="14" t="s">
        <v>275</v>
      </c>
      <c r="D254" s="19" t="s">
        <v>478</v>
      </c>
      <c r="E254" s="40" t="s">
        <v>495</v>
      </c>
      <c r="F254" s="1">
        <v>1094280</v>
      </c>
    </row>
    <row r="255" spans="1:6">
      <c r="A255" s="22" t="s">
        <v>274</v>
      </c>
      <c r="B255" s="12">
        <v>361353</v>
      </c>
      <c r="C255" s="14" t="s">
        <v>276</v>
      </c>
      <c r="D255" s="19" t="s">
        <v>478</v>
      </c>
      <c r="E255" s="40" t="s">
        <v>495</v>
      </c>
      <c r="F255" s="1">
        <v>34992</v>
      </c>
    </row>
    <row r="256" spans="1:6">
      <c r="A256" s="22" t="s">
        <v>274</v>
      </c>
      <c r="B256" s="12">
        <v>361373</v>
      </c>
      <c r="C256" s="14" t="s">
        <v>277</v>
      </c>
      <c r="D256" s="19" t="s">
        <v>478</v>
      </c>
      <c r="E256" s="40" t="s">
        <v>495</v>
      </c>
      <c r="F256" s="1">
        <v>1103496</v>
      </c>
    </row>
    <row r="257" spans="1:6">
      <c r="A257" s="22" t="s">
        <v>274</v>
      </c>
      <c r="B257" s="12">
        <v>361387</v>
      </c>
      <c r="C257" s="14" t="s">
        <v>278</v>
      </c>
      <c r="D257" s="19" t="s">
        <v>478</v>
      </c>
      <c r="E257" s="40" t="s">
        <v>495</v>
      </c>
      <c r="F257" s="1">
        <v>262536</v>
      </c>
    </row>
    <row r="258" spans="1:6">
      <c r="A258" s="22" t="s">
        <v>274</v>
      </c>
      <c r="B258" s="12">
        <v>361426</v>
      </c>
      <c r="C258" s="14" t="s">
        <v>279</v>
      </c>
      <c r="D258" s="19" t="s">
        <v>478</v>
      </c>
      <c r="E258" s="40" t="s">
        <v>495</v>
      </c>
      <c r="F258" s="1">
        <v>125532</v>
      </c>
    </row>
    <row r="259" spans="1:6">
      <c r="A259" s="22" t="s">
        <v>274</v>
      </c>
      <c r="B259" s="12">
        <v>361479</v>
      </c>
      <c r="C259" s="14" t="s">
        <v>280</v>
      </c>
      <c r="D259" s="19" t="s">
        <v>478</v>
      </c>
      <c r="E259" s="40" t="s">
        <v>495</v>
      </c>
      <c r="F259" s="1">
        <v>168</v>
      </c>
    </row>
    <row r="260" spans="1:6">
      <c r="A260" s="22" t="s">
        <v>274</v>
      </c>
      <c r="B260" s="12">
        <v>361499</v>
      </c>
      <c r="C260" s="14" t="s">
        <v>281</v>
      </c>
      <c r="D260" s="19" t="s">
        <v>478</v>
      </c>
      <c r="E260" s="40" t="s">
        <v>495</v>
      </c>
      <c r="F260" s="1">
        <v>30504</v>
      </c>
    </row>
    <row r="261" spans="1:6">
      <c r="A261" s="22" t="s">
        <v>282</v>
      </c>
      <c r="B261" s="12">
        <v>371525</v>
      </c>
      <c r="C261" s="14" t="s">
        <v>283</v>
      </c>
      <c r="D261" s="19" t="s">
        <v>478</v>
      </c>
      <c r="E261" s="40" t="s">
        <v>495</v>
      </c>
      <c r="F261" s="1">
        <v>973176</v>
      </c>
    </row>
    <row r="262" spans="1:6">
      <c r="A262" s="22" t="s">
        <v>282</v>
      </c>
      <c r="B262" s="12">
        <v>371526</v>
      </c>
      <c r="C262" s="14" t="s">
        <v>284</v>
      </c>
      <c r="D262" s="19" t="s">
        <v>478</v>
      </c>
      <c r="E262" s="40" t="s">
        <v>495</v>
      </c>
      <c r="F262" s="1">
        <v>487392</v>
      </c>
    </row>
    <row r="263" spans="1:6">
      <c r="A263" s="22" t="s">
        <v>282</v>
      </c>
      <c r="B263" s="12">
        <v>371534</v>
      </c>
      <c r="C263" s="14" t="s">
        <v>285</v>
      </c>
      <c r="D263" s="19" t="s">
        <v>478</v>
      </c>
      <c r="E263" s="40" t="s">
        <v>495</v>
      </c>
      <c r="F263" s="1">
        <v>717744</v>
      </c>
    </row>
    <row r="264" spans="1:6">
      <c r="A264" s="22" t="s">
        <v>282</v>
      </c>
      <c r="B264" s="12">
        <v>371540</v>
      </c>
      <c r="C264" s="14" t="s">
        <v>286</v>
      </c>
      <c r="D264" s="19" t="s">
        <v>478</v>
      </c>
      <c r="E264" s="40" t="s">
        <v>495</v>
      </c>
      <c r="F264" s="1">
        <v>846480</v>
      </c>
    </row>
    <row r="265" spans="1:6">
      <c r="A265" s="22" t="s">
        <v>282</v>
      </c>
      <c r="B265" s="12">
        <v>371553</v>
      </c>
      <c r="C265" s="14" t="s">
        <v>287</v>
      </c>
      <c r="D265" s="19" t="s">
        <v>478</v>
      </c>
      <c r="E265" s="40" t="s">
        <v>495</v>
      </c>
      <c r="F265" s="1">
        <v>2061192</v>
      </c>
    </row>
    <row r="266" spans="1:6" s="12" customFormat="1">
      <c r="A266" s="22" t="s">
        <v>282</v>
      </c>
      <c r="B266" s="12">
        <v>371556</v>
      </c>
      <c r="C266" s="14" t="s">
        <v>288</v>
      </c>
      <c r="D266" s="19" t="s">
        <v>478</v>
      </c>
      <c r="E266" s="40" t="s">
        <v>495</v>
      </c>
      <c r="F266" s="1">
        <v>305760</v>
      </c>
    </row>
    <row r="267" spans="1:6" s="12" customFormat="1">
      <c r="A267" s="22" t="s">
        <v>282</v>
      </c>
      <c r="B267" s="12">
        <v>371557</v>
      </c>
      <c r="C267" s="14" t="s">
        <v>289</v>
      </c>
      <c r="D267" s="19" t="s">
        <v>478</v>
      </c>
      <c r="E267" s="40" t="s">
        <v>495</v>
      </c>
      <c r="F267" s="1">
        <v>333576</v>
      </c>
    </row>
    <row r="268" spans="1:6" s="12" customFormat="1">
      <c r="A268" s="22" t="s">
        <v>282</v>
      </c>
      <c r="B268" s="12">
        <v>371558</v>
      </c>
      <c r="C268" s="14" t="s">
        <v>290</v>
      </c>
      <c r="D268" s="19" t="s">
        <v>478</v>
      </c>
      <c r="E268" s="40" t="s">
        <v>495</v>
      </c>
      <c r="F268" s="1">
        <v>653604</v>
      </c>
    </row>
    <row r="269" spans="1:6" s="12" customFormat="1">
      <c r="A269" s="22" t="s">
        <v>282</v>
      </c>
      <c r="B269" s="12">
        <v>371559</v>
      </c>
      <c r="C269" s="14" t="s">
        <v>291</v>
      </c>
      <c r="D269" s="19" t="s">
        <v>478</v>
      </c>
      <c r="E269" s="40" t="s">
        <v>495</v>
      </c>
      <c r="F269" s="1">
        <v>334524</v>
      </c>
    </row>
    <row r="270" spans="1:6" s="12" customFormat="1">
      <c r="A270" s="22" t="s">
        <v>282</v>
      </c>
      <c r="B270" s="12">
        <v>371561</v>
      </c>
      <c r="C270" s="14" t="s">
        <v>292</v>
      </c>
      <c r="D270" s="19" t="s">
        <v>478</v>
      </c>
      <c r="E270" s="40" t="s">
        <v>495</v>
      </c>
      <c r="F270" s="1">
        <v>87468</v>
      </c>
    </row>
    <row r="271" spans="1:6" s="12" customFormat="1">
      <c r="A271" s="22" t="s">
        <v>282</v>
      </c>
      <c r="B271" s="12">
        <v>371567</v>
      </c>
      <c r="C271" s="14" t="s">
        <v>293</v>
      </c>
      <c r="D271" s="19" t="s">
        <v>478</v>
      </c>
      <c r="E271" s="40" t="s">
        <v>495</v>
      </c>
      <c r="F271" s="1">
        <v>670788</v>
      </c>
    </row>
    <row r="272" spans="1:6" s="12" customFormat="1">
      <c r="A272" s="22" t="s">
        <v>282</v>
      </c>
      <c r="B272" s="12">
        <v>371582</v>
      </c>
      <c r="C272" s="14" t="s">
        <v>294</v>
      </c>
      <c r="D272" s="19" t="s">
        <v>478</v>
      </c>
      <c r="E272" s="40" t="s">
        <v>495</v>
      </c>
      <c r="F272" s="1">
        <v>398976</v>
      </c>
    </row>
    <row r="273" spans="1:6" s="12" customFormat="1">
      <c r="A273" s="22" t="s">
        <v>282</v>
      </c>
      <c r="B273" s="12">
        <v>371591</v>
      </c>
      <c r="C273" s="14" t="s">
        <v>295</v>
      </c>
      <c r="D273" s="22" t="s">
        <v>478</v>
      </c>
      <c r="E273" s="40" t="s">
        <v>495</v>
      </c>
      <c r="F273" s="1">
        <v>594276</v>
      </c>
    </row>
    <row r="274" spans="1:6" s="12" customFormat="1">
      <c r="A274" s="22" t="s">
        <v>282</v>
      </c>
      <c r="B274" s="12">
        <v>371592</v>
      </c>
      <c r="C274" s="14" t="s">
        <v>296</v>
      </c>
      <c r="D274" s="19" t="s">
        <v>478</v>
      </c>
      <c r="E274" s="40" t="s">
        <v>495</v>
      </c>
      <c r="F274" s="1">
        <v>323592</v>
      </c>
    </row>
    <row r="275" spans="1:6" s="12" customFormat="1">
      <c r="A275" s="22" t="s">
        <v>282</v>
      </c>
      <c r="B275" s="12">
        <v>371597</v>
      </c>
      <c r="C275" s="14" t="s">
        <v>297</v>
      </c>
      <c r="D275" s="19" t="s">
        <v>478</v>
      </c>
      <c r="E275" s="40" t="s">
        <v>495</v>
      </c>
      <c r="F275" s="1">
        <v>359016</v>
      </c>
    </row>
    <row r="276" spans="1:6" s="12" customFormat="1">
      <c r="A276" s="22" t="s">
        <v>282</v>
      </c>
      <c r="B276" s="12">
        <v>372455</v>
      </c>
      <c r="C276" s="14" t="s">
        <v>298</v>
      </c>
      <c r="D276" s="19" t="s">
        <v>478</v>
      </c>
      <c r="E276" s="40" t="s">
        <v>495</v>
      </c>
      <c r="F276" s="1">
        <v>513324</v>
      </c>
    </row>
    <row r="277" spans="1:6" s="12" customFormat="1">
      <c r="A277" s="22" t="s">
        <v>299</v>
      </c>
      <c r="B277" s="12">
        <v>381607</v>
      </c>
      <c r="C277" s="14" t="s">
        <v>300</v>
      </c>
      <c r="D277" s="19" t="s">
        <v>478</v>
      </c>
      <c r="E277" s="40" t="s">
        <v>495</v>
      </c>
      <c r="F277" s="1">
        <v>3880644</v>
      </c>
    </row>
    <row r="278" spans="1:6" s="12" customFormat="1">
      <c r="A278" s="22" t="s">
        <v>299</v>
      </c>
      <c r="B278" s="12">
        <v>381617</v>
      </c>
      <c r="C278" s="14" t="s">
        <v>301</v>
      </c>
      <c r="D278" s="19" t="s">
        <v>478</v>
      </c>
      <c r="E278" s="40" t="s">
        <v>495</v>
      </c>
      <c r="F278" s="1">
        <v>753612</v>
      </c>
    </row>
    <row r="279" spans="1:6" s="12" customFormat="1">
      <c r="A279" s="22" t="s">
        <v>299</v>
      </c>
      <c r="B279" s="12">
        <v>381625</v>
      </c>
      <c r="C279" s="14" t="s">
        <v>302</v>
      </c>
      <c r="D279" s="19" t="s">
        <v>478</v>
      </c>
      <c r="E279" s="40" t="s">
        <v>496</v>
      </c>
      <c r="F279" s="1">
        <v>16500</v>
      </c>
    </row>
    <row r="280" spans="1:6" s="12" customFormat="1">
      <c r="A280" s="22" t="s">
        <v>299</v>
      </c>
      <c r="B280" s="12">
        <v>381632</v>
      </c>
      <c r="C280" s="14" t="s">
        <v>303</v>
      </c>
      <c r="D280" s="19" t="s">
        <v>478</v>
      </c>
      <c r="E280" s="40" t="s">
        <v>495</v>
      </c>
      <c r="F280" s="1">
        <v>3083196</v>
      </c>
    </row>
    <row r="281" spans="1:6" s="12" customFormat="1">
      <c r="A281" s="22" t="s">
        <v>299</v>
      </c>
      <c r="B281" s="12">
        <v>381637</v>
      </c>
      <c r="C281" s="14" t="s">
        <v>304</v>
      </c>
      <c r="D281" s="19" t="s">
        <v>478</v>
      </c>
      <c r="E281" s="40" t="s">
        <v>495</v>
      </c>
      <c r="F281" s="1">
        <v>3101880</v>
      </c>
    </row>
    <row r="282" spans="1:6" s="12" customFormat="1">
      <c r="A282" s="22" t="s">
        <v>299</v>
      </c>
      <c r="B282" s="12">
        <v>381638</v>
      </c>
      <c r="C282" s="14" t="s">
        <v>305</v>
      </c>
      <c r="D282" s="19" t="s">
        <v>478</v>
      </c>
      <c r="E282" s="40" t="s">
        <v>495</v>
      </c>
      <c r="F282" s="1">
        <v>136680</v>
      </c>
    </row>
    <row r="283" spans="1:6" s="12" customFormat="1">
      <c r="A283" s="22" t="s">
        <v>299</v>
      </c>
      <c r="B283" s="12">
        <v>383303</v>
      </c>
      <c r="C283" s="14" t="s">
        <v>306</v>
      </c>
      <c r="D283" s="19" t="s">
        <v>478</v>
      </c>
      <c r="E283" s="40" t="s">
        <v>495</v>
      </c>
      <c r="F283" s="1">
        <v>4650516</v>
      </c>
    </row>
    <row r="284" spans="1:6" s="12" customFormat="1">
      <c r="A284" s="22" t="s">
        <v>307</v>
      </c>
      <c r="B284" s="12">
        <v>391647</v>
      </c>
      <c r="C284" s="14" t="s">
        <v>308</v>
      </c>
      <c r="D284" s="19" t="s">
        <v>478</v>
      </c>
      <c r="E284" s="40" t="s">
        <v>495</v>
      </c>
      <c r="F284" s="1">
        <v>1523088</v>
      </c>
    </row>
    <row r="285" spans="1:6" s="12" customFormat="1">
      <c r="A285" s="22" t="s">
        <v>307</v>
      </c>
      <c r="B285" s="12">
        <v>391649</v>
      </c>
      <c r="C285" s="14" t="s">
        <v>309</v>
      </c>
      <c r="D285" s="19" t="s">
        <v>478</v>
      </c>
      <c r="E285" s="40" t="s">
        <v>495</v>
      </c>
      <c r="F285" s="1">
        <v>59520</v>
      </c>
    </row>
    <row r="286" spans="1:6" s="12" customFormat="1">
      <c r="A286" s="22" t="s">
        <v>307</v>
      </c>
      <c r="B286" s="12">
        <v>391650</v>
      </c>
      <c r="C286" s="14" t="s">
        <v>310</v>
      </c>
      <c r="D286" s="19" t="s">
        <v>478</v>
      </c>
      <c r="E286" s="40" t="s">
        <v>495</v>
      </c>
      <c r="F286" s="1">
        <v>0</v>
      </c>
    </row>
    <row r="287" spans="1:6" s="12" customFormat="1">
      <c r="A287" s="22" t="s">
        <v>307</v>
      </c>
      <c r="B287" s="12">
        <v>391653</v>
      </c>
      <c r="C287" s="14" t="s">
        <v>311</v>
      </c>
      <c r="D287" s="19" t="s">
        <v>478</v>
      </c>
      <c r="E287" s="40" t="s">
        <v>495</v>
      </c>
      <c r="F287" s="1">
        <v>60588</v>
      </c>
    </row>
    <row r="288" spans="1:6" s="12" customFormat="1">
      <c r="A288" s="22" t="s">
        <v>307</v>
      </c>
      <c r="B288" s="12">
        <v>391666</v>
      </c>
      <c r="C288" s="14" t="s">
        <v>312</v>
      </c>
      <c r="D288" s="19" t="s">
        <v>478</v>
      </c>
      <c r="E288" s="40" t="s">
        <v>495</v>
      </c>
      <c r="F288" s="1">
        <v>134616</v>
      </c>
    </row>
    <row r="289" spans="1:6" s="12" customFormat="1">
      <c r="A289" s="22" t="s">
        <v>307</v>
      </c>
      <c r="B289" s="12">
        <v>391668</v>
      </c>
      <c r="C289" s="14" t="s">
        <v>313</v>
      </c>
      <c r="D289" s="19" t="s">
        <v>478</v>
      </c>
      <c r="E289" s="40" t="s">
        <v>495</v>
      </c>
      <c r="F289" s="1">
        <v>482676</v>
      </c>
    </row>
    <row r="290" spans="1:6" s="12" customFormat="1">
      <c r="A290" s="22" t="s">
        <v>307</v>
      </c>
      <c r="B290" s="12">
        <v>391671</v>
      </c>
      <c r="C290" s="14" t="s">
        <v>314</v>
      </c>
      <c r="D290" s="19" t="s">
        <v>478</v>
      </c>
      <c r="E290" s="40" t="s">
        <v>495</v>
      </c>
      <c r="F290" s="1">
        <v>277464</v>
      </c>
    </row>
    <row r="291" spans="1:6" s="12" customFormat="1">
      <c r="A291" s="22" t="s">
        <v>307</v>
      </c>
      <c r="B291" s="12">
        <v>391674</v>
      </c>
      <c r="C291" s="14" t="s">
        <v>315</v>
      </c>
      <c r="D291" s="19" t="s">
        <v>478</v>
      </c>
      <c r="E291" s="40" t="s">
        <v>495</v>
      </c>
      <c r="F291" s="1">
        <v>537636</v>
      </c>
    </row>
    <row r="292" spans="1:6" s="12" customFormat="1">
      <c r="A292" s="22" t="s">
        <v>307</v>
      </c>
      <c r="B292" s="12">
        <v>391676</v>
      </c>
      <c r="C292" s="14" t="s">
        <v>316</v>
      </c>
      <c r="D292" s="19" t="s">
        <v>478</v>
      </c>
      <c r="E292" s="40" t="s">
        <v>495</v>
      </c>
      <c r="F292" s="1">
        <v>883164</v>
      </c>
    </row>
    <row r="293" spans="1:6" s="12" customFormat="1">
      <c r="A293" s="22" t="s">
        <v>307</v>
      </c>
      <c r="B293" s="12">
        <v>391685</v>
      </c>
      <c r="C293" s="14" t="s">
        <v>317</v>
      </c>
      <c r="D293" s="19" t="s">
        <v>478</v>
      </c>
      <c r="E293" s="40" t="s">
        <v>495</v>
      </c>
      <c r="F293" s="1">
        <v>313620</v>
      </c>
    </row>
    <row r="294" spans="1:6" s="12" customFormat="1">
      <c r="A294" s="22" t="s">
        <v>318</v>
      </c>
      <c r="B294" s="12">
        <v>401697</v>
      </c>
      <c r="C294" s="14" t="s">
        <v>319</v>
      </c>
      <c r="D294" s="19" t="s">
        <v>478</v>
      </c>
      <c r="E294" s="40" t="s">
        <v>495</v>
      </c>
      <c r="F294" s="1">
        <v>2260848</v>
      </c>
    </row>
    <row r="295" spans="1:6" s="12" customFormat="1">
      <c r="A295" s="22" t="s">
        <v>318</v>
      </c>
      <c r="B295" s="12">
        <v>401698</v>
      </c>
      <c r="C295" s="14" t="s">
        <v>320</v>
      </c>
      <c r="D295" s="19" t="s">
        <v>478</v>
      </c>
      <c r="E295" s="40" t="s">
        <v>495</v>
      </c>
      <c r="F295" s="1">
        <v>0</v>
      </c>
    </row>
    <row r="296" spans="1:6" s="12" customFormat="1">
      <c r="A296" s="22" t="s">
        <v>318</v>
      </c>
      <c r="B296" s="12">
        <v>401699</v>
      </c>
      <c r="C296" s="14" t="s">
        <v>321</v>
      </c>
      <c r="D296" s="19" t="s">
        <v>478</v>
      </c>
      <c r="E296" s="40" t="s">
        <v>495</v>
      </c>
      <c r="F296" s="1">
        <v>252492</v>
      </c>
    </row>
    <row r="297" spans="1:6" s="12" customFormat="1">
      <c r="A297" s="22" t="s">
        <v>318</v>
      </c>
      <c r="B297" s="12">
        <v>401704</v>
      </c>
      <c r="C297" s="14" t="s">
        <v>322</v>
      </c>
      <c r="D297" s="19" t="s">
        <v>478</v>
      </c>
      <c r="E297" s="40" t="s">
        <v>495</v>
      </c>
      <c r="F297" s="1">
        <v>254484</v>
      </c>
    </row>
    <row r="298" spans="1:6" s="12" customFormat="1">
      <c r="A298" s="22" t="s">
        <v>318</v>
      </c>
      <c r="B298" s="12">
        <v>401709</v>
      </c>
      <c r="C298" s="14" t="s">
        <v>323</v>
      </c>
      <c r="D298" s="19" t="s">
        <v>478</v>
      </c>
      <c r="E298" s="40" t="s">
        <v>495</v>
      </c>
      <c r="F298" s="1">
        <v>1264992</v>
      </c>
    </row>
    <row r="299" spans="1:6" s="12" customFormat="1">
      <c r="A299" s="22" t="s">
        <v>318</v>
      </c>
      <c r="B299" s="12">
        <v>401713</v>
      </c>
      <c r="C299" s="14" t="s">
        <v>324</v>
      </c>
      <c r="D299" s="19" t="s">
        <v>478</v>
      </c>
      <c r="E299" s="40" t="s">
        <v>495</v>
      </c>
      <c r="F299" s="1">
        <v>1744656</v>
      </c>
    </row>
    <row r="300" spans="1:6" s="12" customFormat="1">
      <c r="A300" s="22" t="s">
        <v>318</v>
      </c>
      <c r="B300" s="12">
        <v>401718</v>
      </c>
      <c r="C300" s="14" t="s">
        <v>325</v>
      </c>
      <c r="D300" s="19" t="s">
        <v>478</v>
      </c>
      <c r="E300" s="40" t="s">
        <v>495</v>
      </c>
      <c r="F300" s="1">
        <v>1432608</v>
      </c>
    </row>
    <row r="301" spans="1:6" s="12" customFormat="1">
      <c r="A301" s="22" t="s">
        <v>318</v>
      </c>
      <c r="B301" s="12">
        <v>401721</v>
      </c>
      <c r="C301" s="14" t="s">
        <v>326</v>
      </c>
      <c r="D301" s="19" t="s">
        <v>478</v>
      </c>
      <c r="E301" s="40" t="s">
        <v>495</v>
      </c>
      <c r="F301" s="1">
        <v>621444</v>
      </c>
    </row>
    <row r="302" spans="1:6" s="12" customFormat="1">
      <c r="A302" s="22" t="s">
        <v>318</v>
      </c>
      <c r="B302" s="12">
        <v>401724</v>
      </c>
      <c r="C302" s="14" t="s">
        <v>327</v>
      </c>
      <c r="D302" s="19" t="s">
        <v>478</v>
      </c>
      <c r="E302" s="40" t="s">
        <v>495</v>
      </c>
      <c r="F302" s="1">
        <v>3262536</v>
      </c>
    </row>
    <row r="303" spans="1:6" s="12" customFormat="1">
      <c r="A303" s="22" t="s">
        <v>328</v>
      </c>
      <c r="B303" s="12">
        <v>411746</v>
      </c>
      <c r="C303" s="14" t="s">
        <v>329</v>
      </c>
      <c r="D303" s="19" t="s">
        <v>478</v>
      </c>
      <c r="E303" s="40" t="s">
        <v>496</v>
      </c>
      <c r="F303" s="1">
        <v>66264</v>
      </c>
    </row>
    <row r="304" spans="1:6" s="12" customFormat="1">
      <c r="A304" s="22" t="s">
        <v>328</v>
      </c>
      <c r="B304" s="12">
        <v>411756</v>
      </c>
      <c r="C304" s="14" t="s">
        <v>330</v>
      </c>
      <c r="D304" s="19" t="s">
        <v>478</v>
      </c>
      <c r="E304" s="40" t="s">
        <v>495</v>
      </c>
      <c r="F304" s="1">
        <v>24132</v>
      </c>
    </row>
    <row r="305" spans="1:6" s="12" customFormat="1">
      <c r="A305" s="22" t="s">
        <v>328</v>
      </c>
      <c r="B305" s="12">
        <v>411758</v>
      </c>
      <c r="C305" s="14" t="s">
        <v>331</v>
      </c>
      <c r="D305" s="19" t="s">
        <v>478</v>
      </c>
      <c r="E305" s="40" t="s">
        <v>495</v>
      </c>
      <c r="F305" s="1">
        <v>1118964</v>
      </c>
    </row>
    <row r="306" spans="1:6" s="12" customFormat="1">
      <c r="A306" s="22" t="s">
        <v>328</v>
      </c>
      <c r="B306" s="12">
        <v>411761</v>
      </c>
      <c r="C306" s="14" t="s">
        <v>332</v>
      </c>
      <c r="D306" s="19" t="s">
        <v>478</v>
      </c>
      <c r="E306" s="40" t="s">
        <v>495</v>
      </c>
      <c r="F306" s="1">
        <v>1256604</v>
      </c>
    </row>
    <row r="307" spans="1:6" s="12" customFormat="1">
      <c r="A307" s="22" t="s">
        <v>328</v>
      </c>
      <c r="B307" s="12">
        <v>411764</v>
      </c>
      <c r="C307" s="14" t="s">
        <v>333</v>
      </c>
      <c r="D307" s="19" t="s">
        <v>478</v>
      </c>
      <c r="E307" s="40" t="s">
        <v>495</v>
      </c>
      <c r="F307" s="1">
        <v>545916</v>
      </c>
    </row>
    <row r="308" spans="1:6" s="12" customFormat="1">
      <c r="A308" s="22" t="s">
        <v>328</v>
      </c>
      <c r="B308" s="12">
        <v>411777</v>
      </c>
      <c r="C308" s="14" t="s">
        <v>334</v>
      </c>
      <c r="D308" s="19" t="s">
        <v>478</v>
      </c>
      <c r="E308" s="40" t="s">
        <v>495</v>
      </c>
      <c r="F308" s="1">
        <v>2646396</v>
      </c>
    </row>
    <row r="309" spans="1:6" s="12" customFormat="1">
      <c r="A309" s="22" t="s">
        <v>328</v>
      </c>
      <c r="B309" s="12">
        <v>411778</v>
      </c>
      <c r="C309" s="14" t="s">
        <v>335</v>
      </c>
      <c r="D309" s="19" t="s">
        <v>478</v>
      </c>
      <c r="E309" s="40" t="s">
        <v>496</v>
      </c>
      <c r="F309" s="1">
        <v>9696</v>
      </c>
    </row>
    <row r="310" spans="1:6" s="12" customFormat="1">
      <c r="A310" s="22" t="s">
        <v>328</v>
      </c>
      <c r="B310" s="12">
        <v>411782</v>
      </c>
      <c r="C310" s="14" t="s">
        <v>87</v>
      </c>
      <c r="D310" s="19" t="s">
        <v>478</v>
      </c>
      <c r="E310" s="40" t="s">
        <v>495</v>
      </c>
      <c r="F310" s="1">
        <v>1446684</v>
      </c>
    </row>
    <row r="311" spans="1:6" s="12" customFormat="1">
      <c r="A311" s="22" t="s">
        <v>328</v>
      </c>
      <c r="B311" s="12">
        <v>411788</v>
      </c>
      <c r="C311" s="14" t="s">
        <v>336</v>
      </c>
      <c r="D311" s="19" t="s">
        <v>478</v>
      </c>
      <c r="E311" s="40" t="s">
        <v>495</v>
      </c>
      <c r="F311" s="1">
        <v>1629432</v>
      </c>
    </row>
    <row r="312" spans="1:6" s="12" customFormat="1">
      <c r="A312" s="22" t="s">
        <v>328</v>
      </c>
      <c r="B312" s="12">
        <v>411801</v>
      </c>
      <c r="C312" s="14" t="s">
        <v>337</v>
      </c>
      <c r="D312" s="19" t="s">
        <v>478</v>
      </c>
      <c r="E312" s="40" t="s">
        <v>495</v>
      </c>
      <c r="F312" s="1">
        <v>295836</v>
      </c>
    </row>
    <row r="313" spans="1:6" s="12" customFormat="1">
      <c r="A313" s="22" t="s">
        <v>328</v>
      </c>
      <c r="B313" s="12">
        <v>411809</v>
      </c>
      <c r="C313" s="14" t="s">
        <v>254</v>
      </c>
      <c r="D313" s="19" t="s">
        <v>478</v>
      </c>
      <c r="E313" s="40" t="s">
        <v>495</v>
      </c>
      <c r="F313" s="1">
        <v>380232</v>
      </c>
    </row>
    <row r="314" spans="1:6" s="12" customFormat="1">
      <c r="A314" s="22" t="s">
        <v>328</v>
      </c>
      <c r="B314" s="12">
        <v>411814</v>
      </c>
      <c r="C314" s="14" t="s">
        <v>338</v>
      </c>
      <c r="D314" s="19" t="s">
        <v>478</v>
      </c>
      <c r="E314" s="40" t="s">
        <v>495</v>
      </c>
      <c r="F314" s="1">
        <v>624672</v>
      </c>
    </row>
    <row r="315" spans="1:6" s="12" customFormat="1">
      <c r="A315" s="22" t="s">
        <v>328</v>
      </c>
      <c r="B315" s="12">
        <v>411817</v>
      </c>
      <c r="C315" s="14" t="s">
        <v>339</v>
      </c>
      <c r="D315" s="19" t="s">
        <v>478</v>
      </c>
      <c r="E315" s="40" t="s">
        <v>495</v>
      </c>
      <c r="F315" s="1">
        <v>489948</v>
      </c>
    </row>
    <row r="316" spans="1:6" s="12" customFormat="1">
      <c r="A316" s="22" t="s">
        <v>328</v>
      </c>
      <c r="B316" s="12">
        <v>411818</v>
      </c>
      <c r="C316" s="14" t="s">
        <v>340</v>
      </c>
      <c r="D316" s="19" t="s">
        <v>478</v>
      </c>
      <c r="E316" s="40" t="s">
        <v>495</v>
      </c>
      <c r="F316" s="1">
        <v>3771048</v>
      </c>
    </row>
    <row r="317" spans="1:6" s="12" customFormat="1">
      <c r="A317" s="22" t="s">
        <v>328</v>
      </c>
      <c r="B317" s="12">
        <v>411820</v>
      </c>
      <c r="C317" s="14" t="s">
        <v>341</v>
      </c>
      <c r="D317" s="19" t="s">
        <v>478</v>
      </c>
      <c r="E317" s="40" t="s">
        <v>495</v>
      </c>
      <c r="F317" s="1">
        <v>974904</v>
      </c>
    </row>
    <row r="318" spans="1:6" s="12" customFormat="1">
      <c r="A318" s="22" t="s">
        <v>328</v>
      </c>
      <c r="B318" s="12">
        <v>411827</v>
      </c>
      <c r="C318" s="14" t="s">
        <v>342</v>
      </c>
      <c r="D318" s="19" t="s">
        <v>478</v>
      </c>
      <c r="E318" s="40" t="s">
        <v>495</v>
      </c>
      <c r="F318" s="1">
        <v>2164308</v>
      </c>
    </row>
    <row r="319" spans="1:6" s="12" customFormat="1">
      <c r="A319" s="22" t="s">
        <v>328</v>
      </c>
      <c r="B319" s="12">
        <v>411831</v>
      </c>
      <c r="C319" s="14" t="s">
        <v>343</v>
      </c>
      <c r="D319" s="19" t="s">
        <v>478</v>
      </c>
      <c r="E319" s="40" t="s">
        <v>495</v>
      </c>
      <c r="F319" s="1">
        <v>1375524</v>
      </c>
    </row>
    <row r="320" spans="1:6" s="12" customFormat="1">
      <c r="A320" s="22" t="s">
        <v>328</v>
      </c>
      <c r="B320" s="12">
        <v>411833</v>
      </c>
      <c r="C320" s="14" t="s">
        <v>344</v>
      </c>
      <c r="D320" s="19" t="s">
        <v>478</v>
      </c>
      <c r="E320" s="40" t="s">
        <v>495</v>
      </c>
      <c r="F320" s="1">
        <v>986940</v>
      </c>
    </row>
    <row r="321" spans="1:6" s="12" customFormat="1">
      <c r="A321" s="22" t="s">
        <v>328</v>
      </c>
      <c r="B321" s="12">
        <v>411839</v>
      </c>
      <c r="C321" s="14" t="s">
        <v>345</v>
      </c>
      <c r="D321" s="19" t="s">
        <v>478</v>
      </c>
      <c r="E321" s="40" t="s">
        <v>495</v>
      </c>
      <c r="F321" s="1">
        <v>2714220</v>
      </c>
    </row>
    <row r="322" spans="1:6" s="12" customFormat="1">
      <c r="A322" s="22" t="s">
        <v>328</v>
      </c>
      <c r="B322" s="12">
        <v>411841</v>
      </c>
      <c r="C322" s="14" t="s">
        <v>346</v>
      </c>
      <c r="D322" s="19" t="s">
        <v>478</v>
      </c>
      <c r="E322" s="40" t="s">
        <v>495</v>
      </c>
      <c r="F322" s="1">
        <v>2785080</v>
      </c>
    </row>
    <row r="323" spans="1:6" s="12" customFormat="1">
      <c r="A323" s="22" t="s">
        <v>328</v>
      </c>
      <c r="B323" s="12">
        <v>411845</v>
      </c>
      <c r="C323" s="14" t="s">
        <v>347</v>
      </c>
      <c r="D323" s="19" t="s">
        <v>478</v>
      </c>
      <c r="E323" s="40" t="s">
        <v>495</v>
      </c>
      <c r="F323" s="1">
        <v>710904</v>
      </c>
    </row>
    <row r="324" spans="1:6" s="12" customFormat="1">
      <c r="A324" s="22" t="s">
        <v>328</v>
      </c>
      <c r="B324" s="12">
        <v>411847</v>
      </c>
      <c r="C324" s="14" t="s">
        <v>348</v>
      </c>
      <c r="D324" s="19" t="s">
        <v>478</v>
      </c>
      <c r="E324" s="40" t="s">
        <v>495</v>
      </c>
      <c r="F324" s="1">
        <v>1410672</v>
      </c>
    </row>
    <row r="325" spans="1:6" s="12" customFormat="1">
      <c r="A325" s="22" t="s">
        <v>328</v>
      </c>
      <c r="B325" s="12">
        <v>411849</v>
      </c>
      <c r="C325" s="14" t="s">
        <v>349</v>
      </c>
      <c r="D325" s="19" t="s">
        <v>478</v>
      </c>
      <c r="E325" s="40" t="s">
        <v>495</v>
      </c>
      <c r="F325" s="1">
        <v>938016</v>
      </c>
    </row>
    <row r="326" spans="1:6" s="12" customFormat="1">
      <c r="A326" s="22" t="s">
        <v>351</v>
      </c>
      <c r="B326" s="12">
        <v>420463</v>
      </c>
      <c r="C326" s="14" t="s">
        <v>352</v>
      </c>
      <c r="D326" s="19" t="s">
        <v>478</v>
      </c>
      <c r="E326" s="40" t="s">
        <v>495</v>
      </c>
      <c r="F326" s="1">
        <v>497052</v>
      </c>
    </row>
    <row r="327" spans="1:6" s="12" customFormat="1">
      <c r="A327" s="22" t="s">
        <v>351</v>
      </c>
      <c r="B327" s="12">
        <v>421206</v>
      </c>
      <c r="C327" s="14" t="s">
        <v>353</v>
      </c>
      <c r="D327" s="19" t="s">
        <v>478</v>
      </c>
      <c r="E327" s="40" t="s">
        <v>495</v>
      </c>
      <c r="F327" s="1">
        <v>609576</v>
      </c>
    </row>
    <row r="328" spans="1:6" s="12" customFormat="1">
      <c r="A328" s="22" t="s">
        <v>351</v>
      </c>
      <c r="B328" s="12">
        <v>421860</v>
      </c>
      <c r="C328" s="14" t="s">
        <v>354</v>
      </c>
      <c r="D328" s="19" t="s">
        <v>478</v>
      </c>
      <c r="E328" s="40" t="s">
        <v>495</v>
      </c>
      <c r="F328" s="1">
        <v>161892</v>
      </c>
    </row>
    <row r="329" spans="1:6" s="12" customFormat="1">
      <c r="A329" s="22" t="s">
        <v>351</v>
      </c>
      <c r="B329" s="12">
        <v>421866</v>
      </c>
      <c r="C329" s="14" t="s">
        <v>355</v>
      </c>
      <c r="D329" s="19" t="s">
        <v>478</v>
      </c>
      <c r="E329" s="40" t="s">
        <v>495</v>
      </c>
      <c r="F329" s="1">
        <v>231036</v>
      </c>
    </row>
    <row r="330" spans="1:6" s="12" customFormat="1">
      <c r="A330" s="22" t="s">
        <v>351</v>
      </c>
      <c r="B330" s="12">
        <v>421876</v>
      </c>
      <c r="C330" s="14" t="s">
        <v>356</v>
      </c>
      <c r="D330" s="19" t="s">
        <v>478</v>
      </c>
      <c r="E330" s="40" t="s">
        <v>495</v>
      </c>
      <c r="F330" s="1">
        <v>90084</v>
      </c>
    </row>
    <row r="331" spans="1:6" s="12" customFormat="1">
      <c r="A331" s="22" t="s">
        <v>351</v>
      </c>
      <c r="B331" s="12">
        <v>421886</v>
      </c>
      <c r="C331" s="14" t="s">
        <v>357</v>
      </c>
      <c r="D331" s="19" t="s">
        <v>478</v>
      </c>
      <c r="E331" s="40" t="s">
        <v>495</v>
      </c>
      <c r="F331" s="1">
        <v>253176</v>
      </c>
    </row>
    <row r="332" spans="1:6" s="12" customFormat="1">
      <c r="A332" s="22" t="s">
        <v>351</v>
      </c>
      <c r="B332" s="12">
        <v>421887</v>
      </c>
      <c r="C332" s="14" t="s">
        <v>358</v>
      </c>
      <c r="D332" s="19" t="s">
        <v>478</v>
      </c>
      <c r="E332" s="40" t="s">
        <v>495</v>
      </c>
      <c r="F332" s="1">
        <v>610284</v>
      </c>
    </row>
    <row r="333" spans="1:6" s="12" customFormat="1">
      <c r="A333" s="22" t="s">
        <v>351</v>
      </c>
      <c r="B333" s="12">
        <v>421901</v>
      </c>
      <c r="C333" s="14" t="s">
        <v>359</v>
      </c>
      <c r="D333" s="19" t="s">
        <v>478</v>
      </c>
      <c r="E333" s="40" t="s">
        <v>495</v>
      </c>
      <c r="F333" s="1">
        <v>1372884</v>
      </c>
    </row>
    <row r="334" spans="1:6" s="12" customFormat="1">
      <c r="A334" s="22" t="s">
        <v>351</v>
      </c>
      <c r="B334" s="12">
        <v>421912</v>
      </c>
      <c r="C334" s="14" t="s">
        <v>360</v>
      </c>
      <c r="D334" s="19" t="s">
        <v>478</v>
      </c>
      <c r="E334" s="40" t="s">
        <v>495</v>
      </c>
      <c r="F334" s="1">
        <v>1602816</v>
      </c>
    </row>
    <row r="335" spans="1:6" s="12" customFormat="1">
      <c r="A335" s="22" t="s">
        <v>351</v>
      </c>
      <c r="B335" s="12">
        <v>421920</v>
      </c>
      <c r="C335" s="14" t="s">
        <v>361</v>
      </c>
      <c r="D335" s="19" t="s">
        <v>478</v>
      </c>
      <c r="E335" s="40" t="s">
        <v>495</v>
      </c>
      <c r="F335" s="1">
        <v>620364</v>
      </c>
    </row>
    <row r="336" spans="1:6" s="12" customFormat="1">
      <c r="A336" s="22" t="s">
        <v>351</v>
      </c>
      <c r="B336" s="12">
        <v>421931</v>
      </c>
      <c r="C336" s="14" t="s">
        <v>362</v>
      </c>
      <c r="D336" s="19" t="s">
        <v>478</v>
      </c>
      <c r="E336" s="40" t="s">
        <v>495</v>
      </c>
      <c r="F336" s="1">
        <v>2111052</v>
      </c>
    </row>
    <row r="337" spans="1:6" s="12" customFormat="1">
      <c r="A337" s="22" t="s">
        <v>351</v>
      </c>
      <c r="B337" s="12">
        <v>421945</v>
      </c>
      <c r="C337" s="14" t="s">
        <v>363</v>
      </c>
      <c r="D337" s="19" t="s">
        <v>478</v>
      </c>
      <c r="E337" s="40" t="s">
        <v>495</v>
      </c>
      <c r="F337" s="1">
        <v>183096</v>
      </c>
    </row>
    <row r="338" spans="1:6" s="12" customFormat="1">
      <c r="A338" s="22" t="s">
        <v>364</v>
      </c>
      <c r="B338" s="12">
        <v>431704</v>
      </c>
      <c r="C338" s="14" t="s">
        <v>365</v>
      </c>
      <c r="D338" s="19" t="s">
        <v>478</v>
      </c>
      <c r="E338" s="40" t="s">
        <v>495</v>
      </c>
      <c r="F338" s="1">
        <v>200364</v>
      </c>
    </row>
    <row r="339" spans="1:6" s="12" customFormat="1">
      <c r="A339" s="22" t="s">
        <v>364</v>
      </c>
      <c r="B339" s="12">
        <v>431788</v>
      </c>
      <c r="C339" s="14" t="s">
        <v>366</v>
      </c>
      <c r="D339" s="19" t="s">
        <v>478</v>
      </c>
      <c r="E339" s="40" t="s">
        <v>495</v>
      </c>
      <c r="F339" s="1">
        <v>839148</v>
      </c>
    </row>
    <row r="340" spans="1:6" s="12" customFormat="1">
      <c r="A340" s="22" t="s">
        <v>364</v>
      </c>
      <c r="B340" s="12">
        <v>431831</v>
      </c>
      <c r="C340" s="14" t="s">
        <v>367</v>
      </c>
      <c r="D340" s="19" t="s">
        <v>478</v>
      </c>
      <c r="E340" s="40" t="s">
        <v>495</v>
      </c>
      <c r="F340" s="1">
        <v>296748</v>
      </c>
    </row>
    <row r="341" spans="1:6" s="12" customFormat="1">
      <c r="A341" s="22" t="s">
        <v>364</v>
      </c>
      <c r="B341" s="12">
        <v>431968</v>
      </c>
      <c r="C341" s="14" t="s">
        <v>368</v>
      </c>
      <c r="D341" s="19" t="s">
        <v>478</v>
      </c>
      <c r="E341" s="40" t="s">
        <v>495</v>
      </c>
      <c r="F341" s="1">
        <v>30744</v>
      </c>
    </row>
    <row r="342" spans="1:6" s="12" customFormat="1">
      <c r="A342" s="22" t="s">
        <v>364</v>
      </c>
      <c r="B342" s="12">
        <v>431969</v>
      </c>
      <c r="C342" s="14" t="s">
        <v>369</v>
      </c>
      <c r="D342" s="19" t="s">
        <v>478</v>
      </c>
      <c r="E342" s="40" t="s">
        <v>495</v>
      </c>
      <c r="F342" s="1">
        <v>651408</v>
      </c>
    </row>
    <row r="343" spans="1:6" s="12" customFormat="1">
      <c r="A343" s="22" t="s">
        <v>364</v>
      </c>
      <c r="B343" s="12">
        <v>431974</v>
      </c>
      <c r="C343" s="14" t="s">
        <v>370</v>
      </c>
      <c r="D343" s="19" t="s">
        <v>478</v>
      </c>
      <c r="E343" s="40" t="s">
        <v>495</v>
      </c>
      <c r="F343" s="1">
        <v>231204</v>
      </c>
    </row>
    <row r="344" spans="1:6" s="12" customFormat="1">
      <c r="A344" s="22" t="s">
        <v>364</v>
      </c>
      <c r="B344" s="12">
        <v>431977</v>
      </c>
      <c r="C344" s="14" t="s">
        <v>371</v>
      </c>
      <c r="D344" s="19" t="s">
        <v>478</v>
      </c>
      <c r="E344" s="40" t="s">
        <v>495</v>
      </c>
      <c r="F344" s="1">
        <v>1240320</v>
      </c>
    </row>
    <row r="345" spans="1:6" s="12" customFormat="1">
      <c r="A345" s="22" t="s">
        <v>364</v>
      </c>
      <c r="B345" s="12">
        <v>431980</v>
      </c>
      <c r="C345" s="14" t="s">
        <v>372</v>
      </c>
      <c r="D345" s="19" t="s">
        <v>478</v>
      </c>
      <c r="E345" s="40" t="s">
        <v>495</v>
      </c>
      <c r="F345" s="1">
        <v>1671528</v>
      </c>
    </row>
    <row r="346" spans="1:6" s="12" customFormat="1">
      <c r="A346" s="22" t="s">
        <v>364</v>
      </c>
      <c r="B346" s="12">
        <v>431994</v>
      </c>
      <c r="C346" s="14" t="s">
        <v>373</v>
      </c>
      <c r="D346" s="19" t="s">
        <v>478</v>
      </c>
      <c r="E346" s="40" t="s">
        <v>495</v>
      </c>
      <c r="F346" s="1">
        <v>850860</v>
      </c>
    </row>
    <row r="347" spans="1:6" s="12" customFormat="1">
      <c r="A347" s="22" t="s">
        <v>364</v>
      </c>
      <c r="B347" s="12">
        <v>432008</v>
      </c>
      <c r="C347" s="14" t="s">
        <v>374</v>
      </c>
      <c r="D347" s="19" t="s">
        <v>478</v>
      </c>
      <c r="E347" s="40" t="s">
        <v>495</v>
      </c>
      <c r="F347" s="1">
        <v>534528</v>
      </c>
    </row>
    <row r="348" spans="1:6" s="12" customFormat="1">
      <c r="A348" s="22" t="s">
        <v>364</v>
      </c>
      <c r="B348" s="12">
        <v>432016</v>
      </c>
      <c r="C348" s="14" t="s">
        <v>375</v>
      </c>
      <c r="D348" s="19" t="s">
        <v>478</v>
      </c>
      <c r="E348" s="40" t="s">
        <v>495</v>
      </c>
      <c r="F348" s="1">
        <v>4085136</v>
      </c>
    </row>
    <row r="349" spans="1:6" s="12" customFormat="1">
      <c r="A349" s="22" t="s">
        <v>364</v>
      </c>
      <c r="B349" s="12">
        <v>432017</v>
      </c>
      <c r="C349" s="14" t="s">
        <v>376</v>
      </c>
      <c r="D349" s="19" t="s">
        <v>478</v>
      </c>
      <c r="E349" s="40" t="s">
        <v>495</v>
      </c>
      <c r="F349" s="1">
        <v>1280112</v>
      </c>
    </row>
    <row r="350" spans="1:6" s="12" customFormat="1">
      <c r="A350" s="22" t="s">
        <v>364</v>
      </c>
      <c r="B350" s="12">
        <v>432023</v>
      </c>
      <c r="C350" s="14" t="s">
        <v>377</v>
      </c>
      <c r="D350" s="19" t="s">
        <v>478</v>
      </c>
      <c r="E350" s="40" t="s">
        <v>495</v>
      </c>
      <c r="F350" s="1">
        <v>467232</v>
      </c>
    </row>
    <row r="351" spans="1:6" s="12" customFormat="1">
      <c r="A351" s="22" t="s">
        <v>364</v>
      </c>
      <c r="B351" s="12">
        <v>432029</v>
      </c>
      <c r="C351" s="14" t="s">
        <v>378</v>
      </c>
      <c r="D351" s="19" t="s">
        <v>478</v>
      </c>
      <c r="E351" s="40" t="s">
        <v>495</v>
      </c>
      <c r="F351" s="1">
        <v>229236</v>
      </c>
    </row>
    <row r="352" spans="1:6" s="12" customFormat="1">
      <c r="A352" s="22" t="s">
        <v>364</v>
      </c>
      <c r="B352" s="12">
        <v>432030</v>
      </c>
      <c r="C352" s="14" t="s">
        <v>350</v>
      </c>
      <c r="D352" s="19" t="s">
        <v>478</v>
      </c>
      <c r="E352" s="40" t="s">
        <v>495</v>
      </c>
      <c r="F352" s="1">
        <v>1149768</v>
      </c>
    </row>
    <row r="353" spans="1:6" s="12" customFormat="1">
      <c r="A353" s="22" t="s">
        <v>364</v>
      </c>
      <c r="B353" s="12">
        <v>432034</v>
      </c>
      <c r="C353" s="14" t="s">
        <v>379</v>
      </c>
      <c r="D353" s="19" t="s">
        <v>478</v>
      </c>
      <c r="E353" s="40" t="s">
        <v>495</v>
      </c>
      <c r="F353" s="1">
        <v>143856</v>
      </c>
    </row>
    <row r="354" spans="1:6" s="12" customFormat="1">
      <c r="A354" s="22" t="s">
        <v>380</v>
      </c>
      <c r="B354" s="12">
        <v>442038</v>
      </c>
      <c r="C354" s="14" t="s">
        <v>381</v>
      </c>
      <c r="D354" s="19" t="s">
        <v>478</v>
      </c>
      <c r="E354" s="40" t="s">
        <v>495</v>
      </c>
      <c r="F354" s="1">
        <v>527604</v>
      </c>
    </row>
    <row r="355" spans="1:6" s="12" customFormat="1">
      <c r="A355" s="22" t="s">
        <v>380</v>
      </c>
      <c r="B355" s="12">
        <v>442039</v>
      </c>
      <c r="C355" s="14" t="s">
        <v>382</v>
      </c>
      <c r="D355" s="19" t="s">
        <v>478</v>
      </c>
      <c r="E355" s="40" t="s">
        <v>495</v>
      </c>
      <c r="F355" s="1">
        <v>6340224</v>
      </c>
    </row>
    <row r="356" spans="1:6" s="12" customFormat="1">
      <c r="A356" s="22" t="s">
        <v>380</v>
      </c>
      <c r="B356" s="12">
        <v>442040</v>
      </c>
      <c r="C356" s="14" t="s">
        <v>383</v>
      </c>
      <c r="D356" s="19" t="s">
        <v>478</v>
      </c>
      <c r="E356" s="40" t="s">
        <v>495</v>
      </c>
      <c r="F356" s="1">
        <v>1147896</v>
      </c>
    </row>
    <row r="357" spans="1:6" s="12" customFormat="1">
      <c r="A357" s="22" t="s">
        <v>380</v>
      </c>
      <c r="B357" s="12">
        <v>442061</v>
      </c>
      <c r="C357" s="14" t="s">
        <v>384</v>
      </c>
      <c r="D357" s="19" t="s">
        <v>478</v>
      </c>
      <c r="E357" s="40" t="s">
        <v>495</v>
      </c>
      <c r="F357" s="1">
        <v>1173120</v>
      </c>
    </row>
    <row r="358" spans="1:6" s="12" customFormat="1">
      <c r="A358" s="22" t="s">
        <v>380</v>
      </c>
      <c r="B358" s="12">
        <v>442066</v>
      </c>
      <c r="C358" s="14" t="s">
        <v>385</v>
      </c>
      <c r="D358" s="19" t="s">
        <v>478</v>
      </c>
      <c r="E358" s="40" t="s">
        <v>495</v>
      </c>
      <c r="F358" s="1">
        <v>864252</v>
      </c>
    </row>
    <row r="359" spans="1:6" s="12" customFormat="1">
      <c r="A359" s="22" t="s">
        <v>380</v>
      </c>
      <c r="B359" s="12">
        <v>442068</v>
      </c>
      <c r="C359" s="14" t="s">
        <v>386</v>
      </c>
      <c r="D359" s="19" t="s">
        <v>478</v>
      </c>
      <c r="E359" s="40" t="s">
        <v>495</v>
      </c>
      <c r="F359" s="1">
        <v>7885392</v>
      </c>
    </row>
    <row r="360" spans="1:6" s="12" customFormat="1">
      <c r="A360" s="22" t="s">
        <v>380</v>
      </c>
      <c r="B360" s="12">
        <v>442069</v>
      </c>
      <c r="C360" s="14" t="s">
        <v>387</v>
      </c>
      <c r="D360" s="19" t="s">
        <v>478</v>
      </c>
      <c r="E360" s="40" t="s">
        <v>495</v>
      </c>
      <c r="F360" s="1">
        <v>565488</v>
      </c>
    </row>
    <row r="361" spans="1:6" s="12" customFormat="1">
      <c r="A361" s="22" t="s">
        <v>380</v>
      </c>
      <c r="B361" s="12">
        <v>442073</v>
      </c>
      <c r="C361" s="14" t="s">
        <v>388</v>
      </c>
      <c r="D361" s="19" t="s">
        <v>478</v>
      </c>
      <c r="E361" s="40" t="s">
        <v>495</v>
      </c>
      <c r="F361" s="1">
        <v>75036</v>
      </c>
    </row>
    <row r="362" spans="1:6" s="12" customFormat="1">
      <c r="A362" s="22" t="s">
        <v>380</v>
      </c>
      <c r="B362" s="12">
        <v>442076</v>
      </c>
      <c r="C362" s="14" t="s">
        <v>389</v>
      </c>
      <c r="D362" s="19" t="s">
        <v>478</v>
      </c>
      <c r="E362" s="40" t="s">
        <v>495</v>
      </c>
      <c r="F362" s="1">
        <v>934308</v>
      </c>
    </row>
    <row r="363" spans="1:6" s="12" customFormat="1">
      <c r="A363" s="22" t="s">
        <v>380</v>
      </c>
      <c r="B363" s="12">
        <v>442083</v>
      </c>
      <c r="C363" s="14" t="s">
        <v>390</v>
      </c>
      <c r="D363" s="19" t="s">
        <v>478</v>
      </c>
      <c r="E363" s="40" t="s">
        <v>495</v>
      </c>
      <c r="F363" s="1">
        <v>0</v>
      </c>
    </row>
    <row r="364" spans="1:6" s="12" customFormat="1">
      <c r="A364" s="22" t="s">
        <v>380</v>
      </c>
      <c r="B364" s="12">
        <v>442090</v>
      </c>
      <c r="C364" s="14" t="s">
        <v>391</v>
      </c>
      <c r="D364" s="19" t="s">
        <v>478</v>
      </c>
      <c r="E364" s="40" t="s">
        <v>495</v>
      </c>
      <c r="F364" s="1">
        <v>1690008</v>
      </c>
    </row>
    <row r="365" spans="1:6" s="12" customFormat="1">
      <c r="A365" s="22" t="s">
        <v>380</v>
      </c>
      <c r="B365" s="12">
        <v>442091</v>
      </c>
      <c r="C365" s="14" t="s">
        <v>392</v>
      </c>
      <c r="D365" s="19" t="s">
        <v>478</v>
      </c>
      <c r="E365" s="40" t="s">
        <v>495</v>
      </c>
      <c r="F365" s="1">
        <v>0</v>
      </c>
    </row>
    <row r="366" spans="1:6" s="12" customFormat="1">
      <c r="A366" s="22" t="s">
        <v>380</v>
      </c>
      <c r="B366" s="12">
        <v>442103</v>
      </c>
      <c r="C366" s="14" t="s">
        <v>393</v>
      </c>
      <c r="D366" s="19" t="s">
        <v>478</v>
      </c>
      <c r="E366" s="40" t="s">
        <v>495</v>
      </c>
      <c r="F366" s="1">
        <v>531624</v>
      </c>
    </row>
    <row r="367" spans="1:6" s="12" customFormat="1">
      <c r="A367" s="22" t="s">
        <v>380</v>
      </c>
      <c r="B367" s="12">
        <v>442104</v>
      </c>
      <c r="C367" s="14" t="s">
        <v>394</v>
      </c>
      <c r="D367" s="19" t="s">
        <v>478</v>
      </c>
      <c r="E367" s="40" t="s">
        <v>495</v>
      </c>
      <c r="F367" s="1">
        <v>757596</v>
      </c>
    </row>
    <row r="368" spans="1:6" s="12" customFormat="1">
      <c r="A368" s="22" t="s">
        <v>380</v>
      </c>
      <c r="B368" s="12">
        <v>442105</v>
      </c>
      <c r="C368" s="14" t="s">
        <v>395</v>
      </c>
      <c r="D368" s="19" t="s">
        <v>478</v>
      </c>
      <c r="E368" s="40" t="s">
        <v>495</v>
      </c>
      <c r="F368" s="1">
        <v>820164</v>
      </c>
    </row>
    <row r="369" spans="1:6" s="12" customFormat="1">
      <c r="A369" s="22" t="s">
        <v>380</v>
      </c>
      <c r="B369" s="12">
        <v>442107</v>
      </c>
      <c r="C369" s="14" t="s">
        <v>396</v>
      </c>
      <c r="D369" s="19" t="s">
        <v>478</v>
      </c>
      <c r="E369" s="40" t="s">
        <v>495</v>
      </c>
      <c r="F369" s="1">
        <v>0</v>
      </c>
    </row>
    <row r="370" spans="1:6" s="12" customFormat="1">
      <c r="A370" s="22" t="s">
        <v>380</v>
      </c>
      <c r="B370" s="12">
        <v>442116</v>
      </c>
      <c r="C370" s="14" t="s">
        <v>397</v>
      </c>
      <c r="D370" s="19" t="s">
        <v>478</v>
      </c>
      <c r="E370" s="40" t="s">
        <v>495</v>
      </c>
      <c r="F370" s="1">
        <v>1008468</v>
      </c>
    </row>
    <row r="371" spans="1:6" s="12" customFormat="1">
      <c r="A371" s="22" t="s">
        <v>380</v>
      </c>
      <c r="B371" s="12">
        <v>442130</v>
      </c>
      <c r="C371" s="14" t="s">
        <v>398</v>
      </c>
      <c r="D371" s="19" t="s">
        <v>478</v>
      </c>
      <c r="E371" s="40" t="s">
        <v>495</v>
      </c>
      <c r="F371" s="1">
        <v>2600028</v>
      </c>
    </row>
    <row r="372" spans="1:6" s="12" customFormat="1">
      <c r="A372" s="22" t="s">
        <v>380</v>
      </c>
      <c r="B372" s="12">
        <v>442135</v>
      </c>
      <c r="C372" s="14" t="s">
        <v>399</v>
      </c>
      <c r="D372" s="19" t="s">
        <v>478</v>
      </c>
      <c r="E372" s="40" t="s">
        <v>495</v>
      </c>
      <c r="F372" s="1">
        <v>2198664</v>
      </c>
    </row>
    <row r="373" spans="1:6" s="12" customFormat="1">
      <c r="A373" s="22" t="s">
        <v>380</v>
      </c>
      <c r="B373" s="12">
        <v>442150</v>
      </c>
      <c r="C373" s="14" t="s">
        <v>400</v>
      </c>
      <c r="D373" s="19" t="s">
        <v>478</v>
      </c>
      <c r="E373" s="40" t="s">
        <v>495</v>
      </c>
      <c r="F373" s="1">
        <v>252900</v>
      </c>
    </row>
    <row r="374" spans="1:6" s="12" customFormat="1">
      <c r="A374" s="22" t="s">
        <v>380</v>
      </c>
      <c r="B374" s="12">
        <v>442159</v>
      </c>
      <c r="C374" s="14" t="s">
        <v>401</v>
      </c>
      <c r="D374" s="19" t="s">
        <v>478</v>
      </c>
      <c r="E374" s="40" t="s">
        <v>495</v>
      </c>
      <c r="F374" s="1">
        <v>4778436</v>
      </c>
    </row>
    <row r="375" spans="1:6" s="12" customFormat="1">
      <c r="A375" s="22" t="s">
        <v>402</v>
      </c>
      <c r="B375" s="12">
        <v>452169</v>
      </c>
      <c r="C375" s="14" t="s">
        <v>403</v>
      </c>
      <c r="D375" s="19" t="s">
        <v>478</v>
      </c>
      <c r="E375" s="40" t="s">
        <v>495</v>
      </c>
      <c r="F375" s="1">
        <v>1614984</v>
      </c>
    </row>
    <row r="376" spans="1:6" s="12" customFormat="1">
      <c r="A376" s="22" t="s">
        <v>402</v>
      </c>
      <c r="B376" s="12">
        <v>452179</v>
      </c>
      <c r="C376" s="14" t="s">
        <v>404</v>
      </c>
      <c r="D376" s="19" t="s">
        <v>478</v>
      </c>
      <c r="E376" s="40" t="s">
        <v>495</v>
      </c>
      <c r="F376" s="1">
        <v>3889500</v>
      </c>
    </row>
    <row r="377" spans="1:6" s="12" customFormat="1">
      <c r="A377" s="22" t="s">
        <v>402</v>
      </c>
      <c r="B377" s="12">
        <v>452200</v>
      </c>
      <c r="C377" s="14" t="s">
        <v>405</v>
      </c>
      <c r="D377" s="19" t="s">
        <v>478</v>
      </c>
      <c r="E377" s="40" t="s">
        <v>495</v>
      </c>
      <c r="F377" s="1">
        <v>612780</v>
      </c>
    </row>
    <row r="378" spans="1:6" s="12" customFormat="1">
      <c r="A378" s="22" t="s">
        <v>402</v>
      </c>
      <c r="B378" s="12">
        <v>452226</v>
      </c>
      <c r="C378" s="14" t="s">
        <v>406</v>
      </c>
      <c r="D378" s="19" t="s">
        <v>478</v>
      </c>
      <c r="E378" s="40" t="s">
        <v>495</v>
      </c>
      <c r="F378" s="1">
        <v>804588</v>
      </c>
    </row>
    <row r="379" spans="1:6" s="12" customFormat="1">
      <c r="A379" s="22" t="s">
        <v>407</v>
      </c>
      <c r="B379" s="12">
        <v>462182</v>
      </c>
      <c r="C379" s="14" t="s">
        <v>408</v>
      </c>
      <c r="D379" s="19" t="s">
        <v>478</v>
      </c>
      <c r="E379" s="40" t="s">
        <v>495</v>
      </c>
      <c r="F379" s="1">
        <v>550452</v>
      </c>
    </row>
    <row r="380" spans="1:6" s="12" customFormat="1">
      <c r="A380" s="22" t="s">
        <v>407</v>
      </c>
      <c r="B380" s="12">
        <v>462194</v>
      </c>
      <c r="C380" s="14" t="s">
        <v>409</v>
      </c>
      <c r="D380" s="19" t="s">
        <v>478</v>
      </c>
      <c r="E380" s="40" t="s">
        <v>495</v>
      </c>
      <c r="F380" s="1">
        <v>677580</v>
      </c>
    </row>
    <row r="381" spans="1:6" s="12" customFormat="1">
      <c r="A381" s="22" t="s">
        <v>410</v>
      </c>
      <c r="B381" s="12">
        <v>472213</v>
      </c>
      <c r="C381" s="14" t="s">
        <v>411</v>
      </c>
      <c r="D381" s="19" t="s">
        <v>478</v>
      </c>
      <c r="E381" s="40" t="s">
        <v>495</v>
      </c>
      <c r="F381" s="1">
        <v>1308948</v>
      </c>
    </row>
    <row r="382" spans="1:6" s="12" customFormat="1">
      <c r="A382" s="22" t="s">
        <v>410</v>
      </c>
      <c r="B382" s="12">
        <v>472218</v>
      </c>
      <c r="C382" s="14" t="s">
        <v>412</v>
      </c>
      <c r="D382" s="19" t="s">
        <v>478</v>
      </c>
      <c r="E382" s="40" t="s">
        <v>495</v>
      </c>
      <c r="F382" s="1">
        <v>851580</v>
      </c>
    </row>
    <row r="383" spans="1:6" s="12" customFormat="1">
      <c r="A383" s="22" t="s">
        <v>410</v>
      </c>
      <c r="B383" s="12">
        <v>472220</v>
      </c>
      <c r="C383" s="14" t="s">
        <v>413</v>
      </c>
      <c r="D383" s="19" t="s">
        <v>478</v>
      </c>
      <c r="E383" s="40" t="s">
        <v>495</v>
      </c>
      <c r="F383" s="1">
        <v>387960</v>
      </c>
    </row>
    <row r="384" spans="1:6" s="12" customFormat="1">
      <c r="A384" s="22" t="s">
        <v>410</v>
      </c>
      <c r="B384" s="12">
        <v>472221</v>
      </c>
      <c r="C384" s="14" t="s">
        <v>149</v>
      </c>
      <c r="D384" s="19" t="s">
        <v>478</v>
      </c>
      <c r="E384" s="40" t="s">
        <v>495</v>
      </c>
      <c r="F384" s="1">
        <v>288864</v>
      </c>
    </row>
    <row r="385" spans="1:6" s="12" customFormat="1">
      <c r="A385" s="22" t="s">
        <v>410</v>
      </c>
      <c r="B385" s="12">
        <v>472226</v>
      </c>
      <c r="C385" s="14" t="s">
        <v>414</v>
      </c>
      <c r="D385" s="19" t="s">
        <v>478</v>
      </c>
      <c r="E385" s="40" t="s">
        <v>495</v>
      </c>
      <c r="F385" s="1">
        <v>730224</v>
      </c>
    </row>
    <row r="386" spans="1:6" s="12" customFormat="1">
      <c r="A386" s="22" t="s">
        <v>410</v>
      </c>
      <c r="B386" s="12">
        <v>472232</v>
      </c>
      <c r="C386" s="14" t="s">
        <v>415</v>
      </c>
      <c r="D386" s="19" t="s">
        <v>478</v>
      </c>
      <c r="E386" s="40" t="s">
        <v>495</v>
      </c>
      <c r="F386" s="1">
        <v>337152</v>
      </c>
    </row>
    <row r="387" spans="1:6" s="12" customFormat="1">
      <c r="A387" s="22" t="s">
        <v>416</v>
      </c>
      <c r="B387" s="12">
        <v>482242</v>
      </c>
      <c r="C387" s="14" t="s">
        <v>417</v>
      </c>
      <c r="D387" s="19" t="s">
        <v>478</v>
      </c>
      <c r="E387" s="40" t="s">
        <v>495</v>
      </c>
      <c r="F387" s="1">
        <v>2445948</v>
      </c>
    </row>
    <row r="388" spans="1:6" s="12" customFormat="1">
      <c r="A388" s="22" t="s">
        <v>416</v>
      </c>
      <c r="B388" s="12">
        <v>482255</v>
      </c>
      <c r="C388" s="14" t="s">
        <v>418</v>
      </c>
      <c r="D388" s="19" t="s">
        <v>478</v>
      </c>
      <c r="E388" s="40" t="s">
        <v>495</v>
      </c>
      <c r="F388" s="1">
        <v>0</v>
      </c>
    </row>
    <row r="389" spans="1:6" s="12" customFormat="1">
      <c r="A389" s="22" t="s">
        <v>416</v>
      </c>
      <c r="B389" s="12">
        <v>482257</v>
      </c>
      <c r="C389" s="14" t="s">
        <v>419</v>
      </c>
      <c r="D389" s="19" t="s">
        <v>478</v>
      </c>
      <c r="E389" s="40" t="s">
        <v>495</v>
      </c>
      <c r="F389" s="1">
        <v>8905752</v>
      </c>
    </row>
    <row r="390" spans="1:6" s="12" customFormat="1">
      <c r="A390" s="22" t="s">
        <v>416</v>
      </c>
      <c r="B390" s="12">
        <v>483310</v>
      </c>
      <c r="C390" s="14" t="s">
        <v>420</v>
      </c>
      <c r="D390" s="19" t="s">
        <v>478</v>
      </c>
      <c r="E390" s="40" t="s">
        <v>495</v>
      </c>
      <c r="F390" s="1">
        <v>4789212</v>
      </c>
    </row>
    <row r="391" spans="1:6" s="12" customFormat="1">
      <c r="A391" s="22" t="s">
        <v>421</v>
      </c>
      <c r="B391" s="12">
        <v>491231</v>
      </c>
      <c r="C391" s="14" t="s">
        <v>422</v>
      </c>
      <c r="D391" s="19" t="s">
        <v>478</v>
      </c>
      <c r="E391" s="40" t="s">
        <v>495</v>
      </c>
      <c r="F391" s="1">
        <v>907224</v>
      </c>
    </row>
    <row r="392" spans="1:6" s="12" customFormat="1">
      <c r="A392" s="22" t="s">
        <v>421</v>
      </c>
      <c r="B392" s="12">
        <v>492066</v>
      </c>
      <c r="C392" s="14" t="s">
        <v>423</v>
      </c>
      <c r="D392" s="19" t="s">
        <v>478</v>
      </c>
      <c r="E392" s="40" t="s">
        <v>495</v>
      </c>
      <c r="F392" s="1">
        <v>486648</v>
      </c>
    </row>
    <row r="393" spans="1:6" s="12" customFormat="1">
      <c r="A393" s="22" t="s">
        <v>421</v>
      </c>
      <c r="B393" s="12">
        <v>492259</v>
      </c>
      <c r="C393" s="14" t="s">
        <v>424</v>
      </c>
      <c r="D393" s="19" t="s">
        <v>478</v>
      </c>
      <c r="E393" s="40" t="s">
        <v>495</v>
      </c>
      <c r="F393" s="1">
        <v>824004</v>
      </c>
    </row>
    <row r="394" spans="1:6" s="12" customFormat="1">
      <c r="A394" s="22" t="s">
        <v>421</v>
      </c>
      <c r="B394" s="12">
        <v>492262</v>
      </c>
      <c r="C394" s="14" t="s">
        <v>425</v>
      </c>
      <c r="D394" s="19" t="s">
        <v>478</v>
      </c>
      <c r="E394" s="40" t="s">
        <v>495</v>
      </c>
      <c r="F394" s="1">
        <v>5152212</v>
      </c>
    </row>
    <row r="395" spans="1:6" s="12" customFormat="1">
      <c r="A395" s="22" t="s">
        <v>421</v>
      </c>
      <c r="B395" s="12">
        <v>492263</v>
      </c>
      <c r="C395" s="14" t="s">
        <v>426</v>
      </c>
      <c r="D395" s="19" t="s">
        <v>478</v>
      </c>
      <c r="E395" s="40" t="s">
        <v>495</v>
      </c>
      <c r="F395" s="1">
        <v>1628292</v>
      </c>
    </row>
    <row r="396" spans="1:6" s="12" customFormat="1">
      <c r="A396" s="22" t="s">
        <v>421</v>
      </c>
      <c r="B396" s="12">
        <v>492264</v>
      </c>
      <c r="C396" s="14" t="s">
        <v>427</v>
      </c>
      <c r="D396" s="19" t="s">
        <v>478</v>
      </c>
      <c r="E396" s="40" t="s">
        <v>495</v>
      </c>
      <c r="F396" s="1">
        <v>1012104</v>
      </c>
    </row>
    <row r="397" spans="1:6" s="12" customFormat="1">
      <c r="A397" s="22" t="s">
        <v>421</v>
      </c>
      <c r="B397" s="12">
        <v>492265</v>
      </c>
      <c r="C397" s="14" t="s">
        <v>428</v>
      </c>
      <c r="D397" s="19" t="s">
        <v>478</v>
      </c>
      <c r="E397" s="40" t="s">
        <v>495</v>
      </c>
      <c r="F397" s="1">
        <v>899712</v>
      </c>
    </row>
    <row r="398" spans="1:6" s="12" customFormat="1">
      <c r="A398" s="22" t="s">
        <v>421</v>
      </c>
      <c r="B398" s="12">
        <v>492270</v>
      </c>
      <c r="C398" s="14" t="s">
        <v>429</v>
      </c>
      <c r="D398" s="19" t="s">
        <v>478</v>
      </c>
      <c r="E398" s="40" t="s">
        <v>495</v>
      </c>
      <c r="F398" s="1">
        <v>3639492</v>
      </c>
    </row>
    <row r="399" spans="1:6" s="12" customFormat="1">
      <c r="A399" s="22" t="s">
        <v>421</v>
      </c>
      <c r="B399" s="12">
        <v>493403</v>
      </c>
      <c r="C399" s="14" t="s">
        <v>430</v>
      </c>
      <c r="D399" s="19" t="s">
        <v>478</v>
      </c>
      <c r="E399" s="40" t="s">
        <v>495</v>
      </c>
      <c r="F399" s="1">
        <v>4158432</v>
      </c>
    </row>
    <row r="400" spans="1:6" s="12" customFormat="1">
      <c r="A400" s="22" t="s">
        <v>431</v>
      </c>
      <c r="B400" s="12">
        <v>500758</v>
      </c>
      <c r="C400" s="14" t="s">
        <v>432</v>
      </c>
      <c r="D400" s="19" t="s">
        <v>478</v>
      </c>
      <c r="E400" s="40" t="s">
        <v>495</v>
      </c>
      <c r="F400" s="1">
        <v>0</v>
      </c>
    </row>
    <row r="401" spans="1:6" s="12" customFormat="1">
      <c r="A401" s="22" t="s">
        <v>431</v>
      </c>
      <c r="B401" s="12">
        <v>502278</v>
      </c>
      <c r="C401" s="14" t="s">
        <v>433</v>
      </c>
      <c r="D401" s="19" t="s">
        <v>478</v>
      </c>
      <c r="E401" s="41" t="s">
        <v>495</v>
      </c>
      <c r="F401" s="1">
        <v>139464</v>
      </c>
    </row>
    <row r="402" spans="1:6" s="12" customFormat="1">
      <c r="A402" s="22" t="s">
        <v>431</v>
      </c>
      <c r="B402" s="12">
        <v>502282</v>
      </c>
      <c r="C402" s="14" t="s">
        <v>434</v>
      </c>
      <c r="D402" s="19" t="s">
        <v>478</v>
      </c>
      <c r="E402" s="41" t="s">
        <v>495</v>
      </c>
      <c r="F402" s="1">
        <v>21132</v>
      </c>
    </row>
    <row r="403" spans="1:6" s="12" customFormat="1">
      <c r="A403" s="22" t="s">
        <v>431</v>
      </c>
      <c r="B403" s="12">
        <v>502286</v>
      </c>
      <c r="C403" s="14" t="s">
        <v>435</v>
      </c>
      <c r="D403" s="19" t="s">
        <v>478</v>
      </c>
      <c r="E403" s="40" t="s">
        <v>495</v>
      </c>
      <c r="F403" s="1">
        <v>1861104</v>
      </c>
    </row>
    <row r="404" spans="1:6" s="12" customFormat="1">
      <c r="A404" s="22" t="s">
        <v>436</v>
      </c>
      <c r="B404" s="12">
        <v>512296</v>
      </c>
      <c r="C404" s="14" t="s">
        <v>437</v>
      </c>
      <c r="D404" s="19" t="s">
        <v>478</v>
      </c>
      <c r="E404" s="40" t="s">
        <v>495</v>
      </c>
      <c r="F404" s="1">
        <v>2957148</v>
      </c>
    </row>
    <row r="405" spans="1:6" s="12" customFormat="1">
      <c r="A405" s="22" t="s">
        <v>438</v>
      </c>
      <c r="B405" s="12">
        <v>520581</v>
      </c>
      <c r="C405" s="14" t="s">
        <v>439</v>
      </c>
      <c r="D405" s="19" t="s">
        <v>478</v>
      </c>
      <c r="E405" s="40" t="s">
        <v>495</v>
      </c>
      <c r="F405" s="1">
        <v>146712</v>
      </c>
    </row>
    <row r="406" spans="1:6" s="12" customFormat="1">
      <c r="A406" s="22" t="s">
        <v>438</v>
      </c>
      <c r="B406" s="12">
        <v>522417</v>
      </c>
      <c r="C406" s="14" t="s">
        <v>440</v>
      </c>
      <c r="D406" s="19" t="s">
        <v>478</v>
      </c>
      <c r="E406" s="40" t="s">
        <v>495</v>
      </c>
      <c r="F406" s="1">
        <v>0</v>
      </c>
    </row>
    <row r="407" spans="1:6" s="12" customFormat="1">
      <c r="A407" s="22" t="s">
        <v>438</v>
      </c>
      <c r="B407" s="12">
        <v>522419</v>
      </c>
      <c r="C407" s="14" t="s">
        <v>441</v>
      </c>
      <c r="D407" s="19" t="s">
        <v>478</v>
      </c>
      <c r="E407" s="40" t="s">
        <v>495</v>
      </c>
      <c r="F407" s="1">
        <v>170712</v>
      </c>
    </row>
    <row r="408" spans="1:6" s="12" customFormat="1">
      <c r="A408" s="22" t="s">
        <v>438</v>
      </c>
      <c r="B408" s="12">
        <v>522426</v>
      </c>
      <c r="C408" s="14" t="s">
        <v>442</v>
      </c>
      <c r="D408" s="19" t="s">
        <v>478</v>
      </c>
      <c r="E408" s="40" t="s">
        <v>495</v>
      </c>
      <c r="F408" s="1">
        <v>256308</v>
      </c>
    </row>
    <row r="409" spans="1:6" s="12" customFormat="1">
      <c r="A409" s="22" t="s">
        <v>438</v>
      </c>
      <c r="B409" s="12">
        <v>522431</v>
      </c>
      <c r="C409" s="14" t="s">
        <v>443</v>
      </c>
      <c r="D409" s="19" t="s">
        <v>478</v>
      </c>
      <c r="E409" s="40" t="s">
        <v>495</v>
      </c>
      <c r="F409" s="1">
        <v>617340</v>
      </c>
    </row>
    <row r="410" spans="1:6" s="12" customFormat="1">
      <c r="A410" s="22" t="s">
        <v>438</v>
      </c>
      <c r="B410" s="12">
        <v>522442</v>
      </c>
      <c r="C410" s="14" t="s">
        <v>444</v>
      </c>
      <c r="D410" s="19" t="s">
        <v>478</v>
      </c>
      <c r="E410" s="40" t="s">
        <v>495</v>
      </c>
      <c r="F410" s="1">
        <v>331860</v>
      </c>
    </row>
    <row r="411" spans="1:6" s="12" customFormat="1">
      <c r="A411" s="22" t="s">
        <v>438</v>
      </c>
      <c r="B411" s="12">
        <v>522446</v>
      </c>
      <c r="C411" s="14" t="s">
        <v>445</v>
      </c>
      <c r="D411" s="19" t="s">
        <v>478</v>
      </c>
      <c r="E411" s="40" t="s">
        <v>495</v>
      </c>
      <c r="F411" s="1">
        <v>138000</v>
      </c>
    </row>
    <row r="412" spans="1:6" s="12" customFormat="1">
      <c r="A412" s="22" t="s">
        <v>438</v>
      </c>
      <c r="B412" s="12">
        <v>522447</v>
      </c>
      <c r="C412" s="14" t="s">
        <v>446</v>
      </c>
      <c r="D412" s="19" t="s">
        <v>478</v>
      </c>
      <c r="E412" s="40" t="s">
        <v>495</v>
      </c>
      <c r="F412" s="1">
        <v>151404</v>
      </c>
    </row>
    <row r="413" spans="1:6" s="12" customFormat="1">
      <c r="A413" s="22" t="s">
        <v>438</v>
      </c>
      <c r="B413" s="12">
        <v>522451</v>
      </c>
      <c r="C413" s="14" t="s">
        <v>447</v>
      </c>
      <c r="D413" s="19" t="s">
        <v>478</v>
      </c>
      <c r="E413" s="40" t="s">
        <v>495</v>
      </c>
      <c r="F413" s="1">
        <v>799500</v>
      </c>
    </row>
    <row r="414" spans="1:6" s="12" customFormat="1">
      <c r="A414" s="22" t="s">
        <v>438</v>
      </c>
      <c r="B414" s="12">
        <v>522452</v>
      </c>
      <c r="C414" s="14" t="s">
        <v>448</v>
      </c>
      <c r="D414" s="19" t="s">
        <v>478</v>
      </c>
      <c r="E414" s="40" t="s">
        <v>495</v>
      </c>
      <c r="F414" s="1">
        <v>522216</v>
      </c>
    </row>
    <row r="415" spans="1:6" s="12" customFormat="1">
      <c r="A415" s="22" t="s">
        <v>449</v>
      </c>
      <c r="B415" s="12">
        <v>532359</v>
      </c>
      <c r="C415" s="14" t="s">
        <v>450</v>
      </c>
      <c r="D415" s="19" t="s">
        <v>478</v>
      </c>
      <c r="E415" s="40" t="s">
        <v>495</v>
      </c>
      <c r="F415" s="1">
        <v>0</v>
      </c>
    </row>
    <row r="416" spans="1:6" s="12" customFormat="1">
      <c r="A416" s="22" t="s">
        <v>449</v>
      </c>
      <c r="B416" s="12">
        <v>532362</v>
      </c>
      <c r="C416" s="14" t="s">
        <v>451</v>
      </c>
      <c r="D416" s="19" t="s">
        <v>478</v>
      </c>
      <c r="E416" s="40" t="s">
        <v>495</v>
      </c>
      <c r="F416" s="1">
        <v>701532</v>
      </c>
    </row>
    <row r="417" spans="1:6" s="12" customFormat="1">
      <c r="A417" s="22" t="s">
        <v>449</v>
      </c>
      <c r="B417" s="12">
        <v>532363</v>
      </c>
      <c r="C417" s="14" t="s">
        <v>452</v>
      </c>
      <c r="D417" s="19" t="s">
        <v>478</v>
      </c>
      <c r="E417" s="40" t="s">
        <v>495</v>
      </c>
      <c r="F417" s="1">
        <v>0</v>
      </c>
    </row>
    <row r="418" spans="1:6" s="12" customFormat="1">
      <c r="A418" s="22" t="s">
        <v>449</v>
      </c>
      <c r="B418" s="12">
        <v>532364</v>
      </c>
      <c r="C418" s="14" t="s">
        <v>453</v>
      </c>
      <c r="D418" s="19" t="s">
        <v>478</v>
      </c>
      <c r="E418" s="40" t="s">
        <v>495</v>
      </c>
      <c r="F418" s="1">
        <v>378804</v>
      </c>
    </row>
    <row r="419" spans="1:6" s="12" customFormat="1">
      <c r="A419" s="22" t="s">
        <v>449</v>
      </c>
      <c r="B419" s="12">
        <v>532369</v>
      </c>
      <c r="C419" s="14" t="s">
        <v>454</v>
      </c>
      <c r="D419" s="19" t="s">
        <v>478</v>
      </c>
      <c r="E419" s="40" t="s">
        <v>496</v>
      </c>
      <c r="F419" s="1">
        <v>756</v>
      </c>
    </row>
    <row r="420" spans="1:6" s="12" customFormat="1">
      <c r="A420" s="22" t="s">
        <v>449</v>
      </c>
      <c r="B420" s="12">
        <v>532373</v>
      </c>
      <c r="C420" s="14" t="s">
        <v>455</v>
      </c>
      <c r="D420" s="19" t="s">
        <v>478</v>
      </c>
      <c r="E420" s="40" t="s">
        <v>495</v>
      </c>
      <c r="F420" s="1">
        <v>202692</v>
      </c>
    </row>
    <row r="421" spans="1:6" s="12" customFormat="1">
      <c r="A421" s="22" t="s">
        <v>449</v>
      </c>
      <c r="B421" s="12">
        <v>532383</v>
      </c>
      <c r="C421" s="14" t="s">
        <v>456</v>
      </c>
      <c r="D421" s="19" t="s">
        <v>478</v>
      </c>
      <c r="E421" s="40" t="s">
        <v>495</v>
      </c>
      <c r="F421" s="1">
        <v>167592</v>
      </c>
    </row>
    <row r="422" spans="1:6" s="12" customFormat="1">
      <c r="A422" s="22" t="s">
        <v>449</v>
      </c>
      <c r="B422" s="12">
        <v>532384</v>
      </c>
      <c r="C422" s="14" t="s">
        <v>457</v>
      </c>
      <c r="D422" s="19" t="s">
        <v>478</v>
      </c>
      <c r="E422" s="40" t="s">
        <v>495</v>
      </c>
      <c r="F422" s="1">
        <v>171072</v>
      </c>
    </row>
    <row r="423" spans="1:6" s="12" customFormat="1">
      <c r="A423" s="22" t="s">
        <v>449</v>
      </c>
      <c r="B423" s="12">
        <v>532386</v>
      </c>
      <c r="C423" s="14" t="s">
        <v>458</v>
      </c>
      <c r="D423" s="19" t="s">
        <v>478</v>
      </c>
      <c r="E423" s="40" t="s">
        <v>495</v>
      </c>
      <c r="F423" s="1">
        <v>34188</v>
      </c>
    </row>
    <row r="424" spans="1:6" s="12" customFormat="1">
      <c r="A424" s="22" t="s">
        <v>449</v>
      </c>
      <c r="B424" s="12">
        <v>532387</v>
      </c>
      <c r="C424" s="14" t="s">
        <v>459</v>
      </c>
      <c r="D424" s="19" t="s">
        <v>478</v>
      </c>
      <c r="E424" s="40" t="s">
        <v>495</v>
      </c>
      <c r="F424" s="1">
        <v>0</v>
      </c>
    </row>
    <row r="425" spans="1:6" s="12" customFormat="1">
      <c r="A425" s="22" t="s">
        <v>449</v>
      </c>
      <c r="B425" s="12">
        <v>532390</v>
      </c>
      <c r="C425" s="14" t="s">
        <v>460</v>
      </c>
      <c r="D425" s="19" t="s">
        <v>478</v>
      </c>
      <c r="E425" s="40" t="s">
        <v>495</v>
      </c>
      <c r="F425" s="1">
        <v>603108</v>
      </c>
    </row>
    <row r="426" spans="1:6" s="12" customFormat="1">
      <c r="A426" s="22" t="s">
        <v>449</v>
      </c>
      <c r="B426" s="12">
        <v>532391</v>
      </c>
      <c r="C426" s="14" t="s">
        <v>461</v>
      </c>
      <c r="D426" s="19" t="s">
        <v>478</v>
      </c>
      <c r="E426" s="40" t="s">
        <v>495</v>
      </c>
      <c r="F426" s="1">
        <v>489444</v>
      </c>
    </row>
    <row r="427" spans="1:6" s="12" customFormat="1">
      <c r="A427" s="22" t="s">
        <v>449</v>
      </c>
      <c r="B427" s="12">
        <v>532397</v>
      </c>
      <c r="C427" s="14" t="s">
        <v>462</v>
      </c>
      <c r="D427" s="19" t="s">
        <v>478</v>
      </c>
      <c r="E427" s="40" t="s">
        <v>495</v>
      </c>
      <c r="F427" s="1">
        <v>67596</v>
      </c>
    </row>
    <row r="428" spans="1:6" s="12" customFormat="1">
      <c r="A428" s="22" t="s">
        <v>449</v>
      </c>
      <c r="B428" s="12">
        <v>532399</v>
      </c>
      <c r="C428" s="14" t="s">
        <v>463</v>
      </c>
      <c r="D428" s="19" t="s">
        <v>478</v>
      </c>
      <c r="E428" s="40" t="s">
        <v>495</v>
      </c>
      <c r="F428" s="1">
        <v>725040</v>
      </c>
    </row>
    <row r="429" spans="1:6" s="12" customFormat="1">
      <c r="A429" s="22" t="s">
        <v>464</v>
      </c>
      <c r="B429" s="12">
        <v>542301</v>
      </c>
      <c r="C429" s="14" t="s">
        <v>465</v>
      </c>
      <c r="D429" s="19" t="s">
        <v>478</v>
      </c>
      <c r="E429" s="40" t="s">
        <v>495</v>
      </c>
      <c r="F429" s="1">
        <v>1215504</v>
      </c>
    </row>
    <row r="430" spans="1:6" s="12" customFormat="1">
      <c r="A430" s="22" t="s">
        <v>464</v>
      </c>
      <c r="B430" s="12">
        <v>542318</v>
      </c>
      <c r="C430" s="14" t="s">
        <v>466</v>
      </c>
      <c r="D430" s="19" t="s">
        <v>478</v>
      </c>
      <c r="E430" s="40" t="s">
        <v>495</v>
      </c>
      <c r="F430" s="1">
        <v>1103604</v>
      </c>
    </row>
    <row r="431" spans="1:6" s="12" customFormat="1">
      <c r="A431" s="22" t="s">
        <v>464</v>
      </c>
      <c r="B431" s="12">
        <v>542324</v>
      </c>
      <c r="C431" s="14" t="s">
        <v>467</v>
      </c>
      <c r="D431" s="19" t="s">
        <v>478</v>
      </c>
      <c r="E431" s="40" t="s">
        <v>495</v>
      </c>
      <c r="F431" s="1">
        <v>2000124</v>
      </c>
    </row>
    <row r="432" spans="1:6" s="12" customFormat="1">
      <c r="A432" s="22" t="s">
        <v>464</v>
      </c>
      <c r="B432" s="12">
        <v>542332</v>
      </c>
      <c r="C432" s="14" t="s">
        <v>468</v>
      </c>
      <c r="D432" s="19" t="s">
        <v>478</v>
      </c>
      <c r="E432" s="40" t="s">
        <v>495</v>
      </c>
      <c r="F432" s="1">
        <v>3079200</v>
      </c>
    </row>
    <row r="433" spans="1:6" s="12" customFormat="1">
      <c r="A433" s="22" t="s">
        <v>464</v>
      </c>
      <c r="B433" s="12">
        <v>542338</v>
      </c>
      <c r="C433" s="14" t="s">
        <v>469</v>
      </c>
      <c r="D433" s="19" t="s">
        <v>478</v>
      </c>
      <c r="E433" s="40" t="s">
        <v>495</v>
      </c>
      <c r="F433" s="1">
        <v>4199304</v>
      </c>
    </row>
    <row r="434" spans="1:6" s="12" customFormat="1">
      <c r="A434" s="22" t="s">
        <v>464</v>
      </c>
      <c r="B434" s="12">
        <v>542339</v>
      </c>
      <c r="C434" s="14" t="s">
        <v>470</v>
      </c>
      <c r="D434" s="19" t="s">
        <v>478</v>
      </c>
      <c r="E434" s="40" t="s">
        <v>495</v>
      </c>
      <c r="F434" s="1">
        <v>4978764</v>
      </c>
    </row>
    <row r="435" spans="1:6" s="12" customFormat="1">
      <c r="A435" s="22" t="s">
        <v>464</v>
      </c>
      <c r="B435" s="12">
        <v>542343</v>
      </c>
      <c r="C435" s="14" t="s">
        <v>471</v>
      </c>
      <c r="D435" s="19" t="s">
        <v>478</v>
      </c>
      <c r="E435" s="40" t="s">
        <v>495</v>
      </c>
      <c r="F435" s="1">
        <v>1859088</v>
      </c>
    </row>
    <row r="436" spans="1:6" s="12" customFormat="1">
      <c r="A436" s="22" t="s">
        <v>472</v>
      </c>
      <c r="B436" s="12">
        <v>552349</v>
      </c>
      <c r="C436" s="14" t="s">
        <v>473</v>
      </c>
      <c r="D436" s="19" t="s">
        <v>478</v>
      </c>
      <c r="E436" s="40" t="s">
        <v>495</v>
      </c>
      <c r="F436" s="1">
        <v>1409784</v>
      </c>
    </row>
    <row r="437" spans="1:6" s="12" customFormat="1">
      <c r="A437" s="22" t="s">
        <v>472</v>
      </c>
      <c r="B437" s="12">
        <v>553304</v>
      </c>
      <c r="C437" s="14" t="s">
        <v>474</v>
      </c>
      <c r="D437" s="40" t="s">
        <v>478</v>
      </c>
      <c r="E437" s="40" t="s">
        <v>495</v>
      </c>
      <c r="F437" s="1">
        <v>555204</v>
      </c>
    </row>
    <row r="438" spans="1:6">
      <c r="A438" s="22" t="s">
        <v>475</v>
      </c>
      <c r="B438" s="12">
        <v>663800</v>
      </c>
      <c r="C438" s="14" t="s">
        <v>476</v>
      </c>
      <c r="D438" s="40" t="s">
        <v>478</v>
      </c>
      <c r="E438" s="40" t="s">
        <v>495</v>
      </c>
      <c r="F438" s="1">
        <v>0</v>
      </c>
    </row>
    <row r="439" spans="1:6">
      <c r="A439" s="22" t="s">
        <v>231</v>
      </c>
      <c r="B439" s="12">
        <v>351271</v>
      </c>
      <c r="C439" s="14" t="s">
        <v>258</v>
      </c>
      <c r="D439" s="41" t="s">
        <v>478</v>
      </c>
      <c r="E439" s="41" t="s">
        <v>495</v>
      </c>
      <c r="F439" s="1">
        <v>75312</v>
      </c>
    </row>
    <row r="440" spans="1:6">
      <c r="A440" s="22" t="s">
        <v>299</v>
      </c>
      <c r="B440" s="12">
        <v>381625</v>
      </c>
      <c r="C440" s="14" t="s">
        <v>302</v>
      </c>
      <c r="D440" s="41" t="s">
        <v>478</v>
      </c>
      <c r="E440" s="41" t="s">
        <v>495</v>
      </c>
      <c r="F440" s="1">
        <v>2333280</v>
      </c>
    </row>
    <row r="441" spans="1:6">
      <c r="A441" s="22" t="s">
        <v>328</v>
      </c>
      <c r="B441" s="12">
        <v>411746</v>
      </c>
      <c r="C441" s="14" t="s">
        <v>329</v>
      </c>
      <c r="D441" s="41" t="s">
        <v>478</v>
      </c>
      <c r="E441" s="41" t="s">
        <v>495</v>
      </c>
      <c r="F441" s="1">
        <v>1833696</v>
      </c>
    </row>
    <row r="442" spans="1:6">
      <c r="A442" s="22" t="s">
        <v>328</v>
      </c>
      <c r="B442" s="12">
        <v>411778</v>
      </c>
      <c r="C442" s="14" t="s">
        <v>335</v>
      </c>
      <c r="D442" s="41" t="s">
        <v>478</v>
      </c>
      <c r="E442" s="41" t="s">
        <v>495</v>
      </c>
      <c r="F442" s="1">
        <v>421596</v>
      </c>
    </row>
    <row r="443" spans="1:6">
      <c r="A443" s="22" t="s">
        <v>449</v>
      </c>
      <c r="B443" s="12">
        <v>532369</v>
      </c>
      <c r="C443" s="14" t="s">
        <v>454</v>
      </c>
      <c r="D443" s="41" t="s">
        <v>478</v>
      </c>
      <c r="E443" s="41" t="s">
        <v>495</v>
      </c>
      <c r="F443" s="1">
        <v>384096</v>
      </c>
    </row>
    <row r="445" spans="1:6">
      <c r="A445" s="12" t="s">
        <v>480</v>
      </c>
      <c r="F445" s="1">
        <f>SUM(F3:F443)</f>
        <v>339490344</v>
      </c>
    </row>
  </sheetData>
  <sortState ref="A3:J672">
    <sortCondition ref="B3:B672"/>
  </sortState>
  <mergeCells count="1">
    <mergeCell ref="A1:F1"/>
  </mergeCells>
  <conditionalFormatting sqref="B444:B1048576 B1:B438">
    <cfRule type="duplicateValues" dxfId="18" priority="16"/>
    <cfRule type="duplicateValues" dxfId="17" priority="17"/>
    <cfRule type="duplicateValues" dxfId="16" priority="18"/>
  </conditionalFormatting>
  <conditionalFormatting sqref="B439">
    <cfRule type="duplicateValues" dxfId="15" priority="13"/>
    <cfRule type="duplicateValues" dxfId="14" priority="14"/>
    <cfRule type="duplicateValues" dxfId="13" priority="15"/>
  </conditionalFormatting>
  <conditionalFormatting sqref="B440">
    <cfRule type="duplicateValues" dxfId="12" priority="10"/>
    <cfRule type="duplicateValues" dxfId="11" priority="11"/>
    <cfRule type="duplicateValues" dxfId="10" priority="12"/>
  </conditionalFormatting>
  <conditionalFormatting sqref="B441">
    <cfRule type="duplicateValues" dxfId="9" priority="7"/>
    <cfRule type="duplicateValues" dxfId="8" priority="8"/>
    <cfRule type="duplicateValues" dxfId="7" priority="9"/>
  </conditionalFormatting>
  <conditionalFormatting sqref="B442">
    <cfRule type="duplicateValues" dxfId="6" priority="4"/>
    <cfRule type="duplicateValues" dxfId="5" priority="5"/>
    <cfRule type="duplicateValues" dxfId="4" priority="6"/>
  </conditionalFormatting>
  <conditionalFormatting sqref="B443">
    <cfRule type="duplicateValues" dxfId="3" priority="1"/>
    <cfRule type="duplicateValues" dxfId="2" priority="2"/>
    <cfRule type="duplicateValues" dxfId="1" priority="3"/>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N876"/>
  <sheetViews>
    <sheetView zoomScaleNormal="100" workbookViewId="0">
      <pane ySplit="2" topLeftCell="A3" activePane="bottomLeft" state="frozen"/>
      <selection activeCell="J4" sqref="J4"/>
      <selection pane="bottomLeft" sqref="A1:E1"/>
    </sheetView>
  </sheetViews>
  <sheetFormatPr defaultRowHeight="15"/>
  <cols>
    <col min="1" max="1" width="14" style="2" customWidth="1"/>
    <col min="2" max="2" width="7.5703125" style="2" bestFit="1" customWidth="1"/>
    <col min="3" max="3" width="35.42578125" style="2" customWidth="1"/>
    <col min="4" max="4" width="15.140625" style="2" customWidth="1"/>
    <col min="5" max="5" width="13.85546875" style="1" customWidth="1"/>
  </cols>
  <sheetData>
    <row r="1" spans="1:16342" s="12" customFormat="1" ht="27" customHeight="1">
      <c r="A1" s="99" t="s">
        <v>560</v>
      </c>
      <c r="B1" s="99"/>
      <c r="C1" s="99"/>
      <c r="D1" s="99"/>
      <c r="E1" s="99"/>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row>
    <row r="2" spans="1:16342" ht="30">
      <c r="A2" s="8" t="s">
        <v>0</v>
      </c>
      <c r="B2" s="8" t="s">
        <v>1</v>
      </c>
      <c r="C2" s="8" t="s">
        <v>2</v>
      </c>
      <c r="D2" s="8" t="s">
        <v>477</v>
      </c>
      <c r="E2" s="9" t="s">
        <v>479</v>
      </c>
    </row>
    <row r="3" spans="1:16342">
      <c r="A3" s="12" t="s">
        <v>3</v>
      </c>
      <c r="B3" s="12">
        <v>100002</v>
      </c>
      <c r="C3" s="12" t="s">
        <v>4</v>
      </c>
      <c r="D3" s="41" t="s">
        <v>478</v>
      </c>
      <c r="E3" s="5">
        <v>0</v>
      </c>
    </row>
    <row r="4" spans="1:16342">
      <c r="A4" s="12" t="s">
        <v>3</v>
      </c>
      <c r="B4" s="12">
        <v>100019</v>
      </c>
      <c r="C4" s="12" t="s">
        <v>5</v>
      </c>
      <c r="D4" s="41" t="s">
        <v>478</v>
      </c>
      <c r="E4" s="5">
        <v>0</v>
      </c>
    </row>
    <row r="5" spans="1:16342">
      <c r="A5" s="12" t="s">
        <v>3</v>
      </c>
      <c r="B5" s="12">
        <v>100029</v>
      </c>
      <c r="C5" s="12" t="s">
        <v>6</v>
      </c>
      <c r="D5" s="41" t="s">
        <v>478</v>
      </c>
      <c r="E5" s="5">
        <v>0</v>
      </c>
    </row>
    <row r="6" spans="1:16342">
      <c r="A6" s="12" t="s">
        <v>7</v>
      </c>
      <c r="B6" s="12">
        <v>120039</v>
      </c>
      <c r="C6" s="12" t="s">
        <v>8</v>
      </c>
      <c r="D6" s="41" t="s">
        <v>478</v>
      </c>
      <c r="E6" s="5">
        <v>0</v>
      </c>
    </row>
    <row r="7" spans="1:16342">
      <c r="A7" s="12" t="s">
        <v>7</v>
      </c>
      <c r="B7" s="12">
        <v>120043</v>
      </c>
      <c r="C7" s="12" t="s">
        <v>10</v>
      </c>
      <c r="D7" s="41" t="s">
        <v>478</v>
      </c>
      <c r="E7" s="5">
        <v>0</v>
      </c>
    </row>
    <row r="8" spans="1:16342">
      <c r="A8" s="12" t="s">
        <v>11</v>
      </c>
      <c r="B8" s="12">
        <v>140053</v>
      </c>
      <c r="C8" s="12" t="s">
        <v>12</v>
      </c>
      <c r="D8" s="41" t="s">
        <v>478</v>
      </c>
      <c r="E8" s="5">
        <v>0</v>
      </c>
    </row>
    <row r="9" spans="1:16342">
      <c r="A9" s="12" t="s">
        <v>11</v>
      </c>
      <c r="B9" s="12">
        <v>140068</v>
      </c>
      <c r="C9" s="12" t="s">
        <v>13</v>
      </c>
      <c r="D9" s="41" t="s">
        <v>478</v>
      </c>
      <c r="E9" s="5">
        <v>0</v>
      </c>
    </row>
    <row r="10" spans="1:16342">
      <c r="A10" s="12" t="s">
        <v>11</v>
      </c>
      <c r="B10" s="12">
        <v>140069</v>
      </c>
      <c r="C10" s="12" t="s">
        <v>14</v>
      </c>
      <c r="D10" s="41" t="s">
        <v>478</v>
      </c>
      <c r="E10" s="5">
        <v>0</v>
      </c>
    </row>
    <row r="11" spans="1:16342">
      <c r="A11" s="12" t="s">
        <v>11</v>
      </c>
      <c r="B11" s="12">
        <v>147332</v>
      </c>
      <c r="C11" s="12" t="s">
        <v>15</v>
      </c>
      <c r="D11" s="41" t="s">
        <v>478</v>
      </c>
      <c r="E11" s="5">
        <v>0</v>
      </c>
    </row>
    <row r="12" spans="1:16342">
      <c r="A12" s="12" t="s">
        <v>16</v>
      </c>
      <c r="B12" s="12">
        <v>150076</v>
      </c>
      <c r="C12" s="12" t="s">
        <v>17</v>
      </c>
      <c r="D12" s="41" t="s">
        <v>478</v>
      </c>
      <c r="E12" s="5">
        <v>0</v>
      </c>
    </row>
    <row r="13" spans="1:16342">
      <c r="A13" s="12" t="s">
        <v>16</v>
      </c>
      <c r="B13" s="12">
        <v>150077</v>
      </c>
      <c r="C13" s="12" t="s">
        <v>18</v>
      </c>
      <c r="D13" s="41" t="s">
        <v>478</v>
      </c>
      <c r="E13" s="5">
        <v>0</v>
      </c>
    </row>
    <row r="14" spans="1:16342">
      <c r="A14" s="12" t="s">
        <v>16</v>
      </c>
      <c r="B14" s="12">
        <v>150085</v>
      </c>
      <c r="C14" s="12" t="s">
        <v>19</v>
      </c>
      <c r="D14" s="41" t="s">
        <v>478</v>
      </c>
      <c r="E14" s="5">
        <v>0</v>
      </c>
    </row>
    <row r="15" spans="1:16342" s="10" customFormat="1">
      <c r="A15" s="12" t="s">
        <v>16</v>
      </c>
      <c r="B15" s="12">
        <v>150091</v>
      </c>
      <c r="C15" s="12" t="s">
        <v>20</v>
      </c>
      <c r="D15" s="41" t="s">
        <v>478</v>
      </c>
      <c r="E15" s="5">
        <v>0</v>
      </c>
    </row>
    <row r="16" spans="1:16342">
      <c r="A16" s="12" t="s">
        <v>16</v>
      </c>
      <c r="B16" s="12">
        <v>150097</v>
      </c>
      <c r="C16" s="12" t="s">
        <v>21</v>
      </c>
      <c r="D16" s="41" t="s">
        <v>478</v>
      </c>
      <c r="E16" s="5">
        <v>0</v>
      </c>
    </row>
    <row r="17" spans="1:5" s="12" customFormat="1">
      <c r="A17" s="12" t="s">
        <v>16</v>
      </c>
      <c r="B17" s="12">
        <v>150111</v>
      </c>
      <c r="C17" s="12" t="s">
        <v>22</v>
      </c>
      <c r="D17" s="41" t="s">
        <v>478</v>
      </c>
      <c r="E17" s="5">
        <v>0</v>
      </c>
    </row>
    <row r="18" spans="1:5" s="12" customFormat="1">
      <c r="A18" s="12" t="s">
        <v>16</v>
      </c>
      <c r="B18" s="12">
        <v>150112</v>
      </c>
      <c r="C18" s="12" t="s">
        <v>23</v>
      </c>
      <c r="D18" s="41" t="s">
        <v>478</v>
      </c>
      <c r="E18" s="5">
        <v>0</v>
      </c>
    </row>
    <row r="19" spans="1:5" s="12" customFormat="1">
      <c r="A19" s="12" t="s">
        <v>16</v>
      </c>
      <c r="B19" s="12">
        <v>150125</v>
      </c>
      <c r="C19" s="12" t="s">
        <v>24</v>
      </c>
      <c r="D19" s="41" t="s">
        <v>478</v>
      </c>
      <c r="E19" s="5">
        <v>0</v>
      </c>
    </row>
    <row r="20" spans="1:5" s="12" customFormat="1">
      <c r="A20" s="12" t="s">
        <v>16</v>
      </c>
      <c r="B20" s="12">
        <v>150131</v>
      </c>
      <c r="C20" s="12" t="s">
        <v>25</v>
      </c>
      <c r="D20" s="41" t="s">
        <v>478</v>
      </c>
      <c r="E20" s="5">
        <v>0</v>
      </c>
    </row>
    <row r="21" spans="1:5" s="12" customFormat="1">
      <c r="A21" s="12" t="s">
        <v>26</v>
      </c>
      <c r="B21" s="12">
        <v>160135</v>
      </c>
      <c r="C21" s="12" t="s">
        <v>27</v>
      </c>
      <c r="D21" s="41" t="s">
        <v>478</v>
      </c>
      <c r="E21" s="5">
        <v>0</v>
      </c>
    </row>
    <row r="22" spans="1:5" s="12" customFormat="1">
      <c r="A22" s="12" t="s">
        <v>28</v>
      </c>
      <c r="B22" s="12">
        <v>170156</v>
      </c>
      <c r="C22" s="12" t="s">
        <v>29</v>
      </c>
      <c r="D22" s="41" t="s">
        <v>478</v>
      </c>
      <c r="E22" s="5">
        <v>0</v>
      </c>
    </row>
    <row r="23" spans="1:5" s="12" customFormat="1">
      <c r="A23" s="12" t="s">
        <v>28</v>
      </c>
      <c r="B23" s="12">
        <v>170171</v>
      </c>
      <c r="C23" s="12" t="s">
        <v>30</v>
      </c>
      <c r="D23" s="41" t="s">
        <v>478</v>
      </c>
      <c r="E23" s="5">
        <v>0</v>
      </c>
    </row>
    <row r="24" spans="1:5" s="12" customFormat="1">
      <c r="A24" s="12" t="s">
        <v>28</v>
      </c>
      <c r="B24" s="12">
        <v>170175</v>
      </c>
      <c r="C24" s="12" t="s">
        <v>31</v>
      </c>
      <c r="D24" s="41" t="s">
        <v>478</v>
      </c>
      <c r="E24" s="5">
        <v>0</v>
      </c>
    </row>
    <row r="25" spans="1:5" s="12" customFormat="1">
      <c r="A25" s="12" t="s">
        <v>28</v>
      </c>
      <c r="B25" s="12">
        <v>170177</v>
      </c>
      <c r="C25" s="12" t="s">
        <v>32</v>
      </c>
      <c r="D25" s="41" t="s">
        <v>478</v>
      </c>
      <c r="E25" s="5">
        <v>0</v>
      </c>
    </row>
    <row r="26" spans="1:5" s="12" customFormat="1">
      <c r="A26" s="12" t="s">
        <v>28</v>
      </c>
      <c r="B26" s="12">
        <v>170179</v>
      </c>
      <c r="C26" s="12" t="s">
        <v>33</v>
      </c>
      <c r="D26" s="41" t="s">
        <v>478</v>
      </c>
      <c r="E26" s="5">
        <v>0</v>
      </c>
    </row>
    <row r="27" spans="1:5" s="12" customFormat="1">
      <c r="A27" s="12" t="s">
        <v>28</v>
      </c>
      <c r="B27" s="12">
        <v>170189</v>
      </c>
      <c r="C27" s="12" t="s">
        <v>34</v>
      </c>
      <c r="D27" s="41" t="s">
        <v>478</v>
      </c>
      <c r="E27" s="5">
        <v>0</v>
      </c>
    </row>
    <row r="28" spans="1:5" s="12" customFormat="1">
      <c r="A28" s="12" t="s">
        <v>28</v>
      </c>
      <c r="B28" s="12">
        <v>170195</v>
      </c>
      <c r="C28" s="12" t="s">
        <v>35</v>
      </c>
      <c r="D28" s="41" t="s">
        <v>478</v>
      </c>
      <c r="E28" s="5">
        <v>0</v>
      </c>
    </row>
    <row r="29" spans="1:5" s="12" customFormat="1">
      <c r="A29" s="12" t="s">
        <v>28</v>
      </c>
      <c r="B29" s="12">
        <v>170196</v>
      </c>
      <c r="C29" s="12" t="s">
        <v>36</v>
      </c>
      <c r="D29" s="41" t="s">
        <v>478</v>
      </c>
      <c r="E29" s="5">
        <v>0</v>
      </c>
    </row>
    <row r="30" spans="1:5" s="12" customFormat="1">
      <c r="A30" s="12" t="s">
        <v>28</v>
      </c>
      <c r="B30" s="12">
        <v>170197</v>
      </c>
      <c r="C30" s="12" t="s">
        <v>37</v>
      </c>
      <c r="D30" s="41" t="s">
        <v>478</v>
      </c>
      <c r="E30" s="5">
        <v>0</v>
      </c>
    </row>
    <row r="31" spans="1:5" s="12" customFormat="1">
      <c r="A31" s="12" t="s">
        <v>28</v>
      </c>
      <c r="B31" s="12">
        <v>170205</v>
      </c>
      <c r="C31" s="12" t="s">
        <v>38</v>
      </c>
      <c r="D31" s="41" t="s">
        <v>478</v>
      </c>
      <c r="E31" s="5">
        <v>0</v>
      </c>
    </row>
    <row r="32" spans="1:5" s="12" customFormat="1">
      <c r="A32" s="12" t="s">
        <v>28</v>
      </c>
      <c r="B32" s="12">
        <v>170215</v>
      </c>
      <c r="C32" s="12" t="s">
        <v>39</v>
      </c>
      <c r="D32" s="41" t="s">
        <v>478</v>
      </c>
      <c r="E32" s="5">
        <v>0</v>
      </c>
    </row>
    <row r="33" spans="1:5" s="12" customFormat="1">
      <c r="A33" s="12" t="s">
        <v>40</v>
      </c>
      <c r="B33" s="12">
        <v>180216</v>
      </c>
      <c r="C33" s="12" t="s">
        <v>41</v>
      </c>
      <c r="D33" s="41" t="s">
        <v>478</v>
      </c>
      <c r="E33" s="5">
        <v>0</v>
      </c>
    </row>
    <row r="34" spans="1:5" s="12" customFormat="1">
      <c r="A34" s="12" t="s">
        <v>42</v>
      </c>
      <c r="B34" s="12">
        <v>190219</v>
      </c>
      <c r="C34" s="12" t="s">
        <v>43</v>
      </c>
      <c r="D34" s="41" t="s">
        <v>478</v>
      </c>
      <c r="E34" s="5">
        <v>0</v>
      </c>
    </row>
    <row r="35" spans="1:5" s="12" customFormat="1">
      <c r="A35" s="12" t="s">
        <v>42</v>
      </c>
      <c r="B35" s="12">
        <v>190220</v>
      </c>
      <c r="C35" s="12" t="s">
        <v>44</v>
      </c>
      <c r="D35" s="41" t="s">
        <v>478</v>
      </c>
      <c r="E35" s="5">
        <v>0</v>
      </c>
    </row>
    <row r="36" spans="1:5" s="12" customFormat="1">
      <c r="A36" s="12" t="s">
        <v>42</v>
      </c>
      <c r="B36" s="12">
        <v>190239</v>
      </c>
      <c r="C36" s="12" t="s">
        <v>45</v>
      </c>
      <c r="D36" s="41" t="s">
        <v>478</v>
      </c>
      <c r="E36" s="5">
        <v>0</v>
      </c>
    </row>
    <row r="37" spans="1:5" s="12" customFormat="1">
      <c r="A37" s="12" t="s">
        <v>42</v>
      </c>
      <c r="B37" s="12">
        <v>190250</v>
      </c>
      <c r="C37" s="12" t="s">
        <v>46</v>
      </c>
      <c r="D37" s="41" t="s">
        <v>478</v>
      </c>
      <c r="E37" s="5">
        <v>0</v>
      </c>
    </row>
    <row r="38" spans="1:5" s="12" customFormat="1">
      <c r="A38" s="12" t="s">
        <v>42</v>
      </c>
      <c r="B38" s="12">
        <v>197251</v>
      </c>
      <c r="C38" s="12" t="s">
        <v>47</v>
      </c>
      <c r="D38" s="41" t="s">
        <v>478</v>
      </c>
      <c r="E38" s="5">
        <v>0</v>
      </c>
    </row>
    <row r="39" spans="1:5" s="12" customFormat="1">
      <c r="A39" s="12" t="s">
        <v>48</v>
      </c>
      <c r="B39" s="12">
        <v>210331</v>
      </c>
      <c r="C39" s="12" t="s">
        <v>49</v>
      </c>
      <c r="D39" s="41" t="s">
        <v>478</v>
      </c>
      <c r="E39" s="5">
        <v>0</v>
      </c>
    </row>
    <row r="40" spans="1:5" s="12" customFormat="1">
      <c r="A40" s="12" t="s">
        <v>50</v>
      </c>
      <c r="B40" s="12">
        <v>220324</v>
      </c>
      <c r="C40" s="12" t="s">
        <v>51</v>
      </c>
      <c r="D40" s="41" t="s">
        <v>478</v>
      </c>
      <c r="E40" s="5">
        <v>0</v>
      </c>
    </row>
    <row r="41" spans="1:5" s="12" customFormat="1">
      <c r="A41" s="12" t="s">
        <v>50</v>
      </c>
      <c r="B41" s="12">
        <v>220347</v>
      </c>
      <c r="C41" s="12" t="s">
        <v>52</v>
      </c>
      <c r="D41" s="41" t="s">
        <v>478</v>
      </c>
      <c r="E41" s="5">
        <v>0</v>
      </c>
    </row>
    <row r="42" spans="1:5" s="12" customFormat="1">
      <c r="A42" s="12" t="s">
        <v>50</v>
      </c>
      <c r="B42" s="12">
        <v>220348</v>
      </c>
      <c r="C42" s="12" t="s">
        <v>53</v>
      </c>
      <c r="D42" s="41" t="s">
        <v>478</v>
      </c>
      <c r="E42" s="5">
        <v>0</v>
      </c>
    </row>
    <row r="43" spans="1:5" s="12" customFormat="1">
      <c r="A43" s="12" t="s">
        <v>50</v>
      </c>
      <c r="B43" s="12">
        <v>220358</v>
      </c>
      <c r="C43" s="12" t="s">
        <v>54</v>
      </c>
      <c r="D43" s="41" t="s">
        <v>478</v>
      </c>
      <c r="E43" s="5">
        <v>0</v>
      </c>
    </row>
    <row r="44" spans="1:5" s="12" customFormat="1">
      <c r="A44" s="12" t="s">
        <v>50</v>
      </c>
      <c r="B44" s="12">
        <v>220360</v>
      </c>
      <c r="C44" s="12" t="s">
        <v>55</v>
      </c>
      <c r="D44" s="41" t="s">
        <v>478</v>
      </c>
      <c r="E44" s="5">
        <v>0</v>
      </c>
    </row>
    <row r="45" spans="1:5" s="12" customFormat="1">
      <c r="A45" s="12" t="s">
        <v>50</v>
      </c>
      <c r="B45" s="12">
        <v>220365</v>
      </c>
      <c r="C45" s="12" t="s">
        <v>56</v>
      </c>
      <c r="D45" s="41" t="s">
        <v>478</v>
      </c>
      <c r="E45" s="5">
        <v>0</v>
      </c>
    </row>
    <row r="46" spans="1:5" s="12" customFormat="1">
      <c r="A46" s="12" t="s">
        <v>50</v>
      </c>
      <c r="B46" s="12">
        <v>220368</v>
      </c>
      <c r="C46" s="12" t="s">
        <v>57</v>
      </c>
      <c r="D46" s="41" t="s">
        <v>478</v>
      </c>
      <c r="E46" s="5">
        <v>0</v>
      </c>
    </row>
    <row r="47" spans="1:5" s="12" customFormat="1">
      <c r="A47" s="12" t="s">
        <v>50</v>
      </c>
      <c r="B47" s="12">
        <v>220371</v>
      </c>
      <c r="C47" s="12" t="s">
        <v>58</v>
      </c>
      <c r="D47" s="41" t="s">
        <v>478</v>
      </c>
      <c r="E47" s="5">
        <v>0</v>
      </c>
    </row>
    <row r="48" spans="1:5" s="12" customFormat="1">
      <c r="A48" s="12" t="s">
        <v>50</v>
      </c>
      <c r="B48" s="12">
        <v>220376</v>
      </c>
      <c r="C48" s="12" t="s">
        <v>59</v>
      </c>
      <c r="D48" s="41" t="s">
        <v>478</v>
      </c>
      <c r="E48" s="5">
        <v>0</v>
      </c>
    </row>
    <row r="49" spans="1:5" s="12" customFormat="1">
      <c r="A49" s="12" t="s">
        <v>50</v>
      </c>
      <c r="B49" s="12">
        <v>220378</v>
      </c>
      <c r="C49" s="12" t="s">
        <v>60</v>
      </c>
      <c r="D49" s="41" t="s">
        <v>478</v>
      </c>
      <c r="E49" s="5">
        <v>0</v>
      </c>
    </row>
    <row r="50" spans="1:5" s="12" customFormat="1">
      <c r="A50" s="12" t="s">
        <v>50</v>
      </c>
      <c r="B50" s="12">
        <v>220381</v>
      </c>
      <c r="C50" s="12" t="s">
        <v>61</v>
      </c>
      <c r="D50" s="41" t="s">
        <v>478</v>
      </c>
      <c r="E50" s="5">
        <v>0</v>
      </c>
    </row>
    <row r="51" spans="1:5" s="12" customFormat="1">
      <c r="A51" s="12" t="s">
        <v>50</v>
      </c>
      <c r="B51" s="12">
        <v>220382</v>
      </c>
      <c r="C51" s="12" t="s">
        <v>62</v>
      </c>
      <c r="D51" s="41" t="s">
        <v>478</v>
      </c>
      <c r="E51" s="5">
        <v>0</v>
      </c>
    </row>
    <row r="52" spans="1:5" s="12" customFormat="1">
      <c r="A52" s="12" t="s">
        <v>50</v>
      </c>
      <c r="B52" s="12">
        <v>220389</v>
      </c>
      <c r="C52" s="12" t="s">
        <v>63</v>
      </c>
      <c r="D52" s="41" t="s">
        <v>478</v>
      </c>
      <c r="E52" s="5">
        <v>0</v>
      </c>
    </row>
    <row r="53" spans="1:5" s="12" customFormat="1">
      <c r="A53" s="12" t="s">
        <v>50</v>
      </c>
      <c r="B53" s="12">
        <v>220392</v>
      </c>
      <c r="C53" s="12" t="s">
        <v>64</v>
      </c>
      <c r="D53" s="41" t="s">
        <v>478</v>
      </c>
      <c r="E53" s="5">
        <v>0</v>
      </c>
    </row>
    <row r="54" spans="1:5" s="12" customFormat="1">
      <c r="A54" s="12" t="s">
        <v>65</v>
      </c>
      <c r="B54" s="12">
        <v>230468</v>
      </c>
      <c r="C54" s="12" t="s">
        <v>66</v>
      </c>
      <c r="D54" s="41" t="s">
        <v>478</v>
      </c>
      <c r="E54" s="5">
        <v>0</v>
      </c>
    </row>
    <row r="55" spans="1:5" s="12" customFormat="1">
      <c r="A55" s="12" t="s">
        <v>65</v>
      </c>
      <c r="B55" s="12">
        <v>230469</v>
      </c>
      <c r="C55" s="12" t="s">
        <v>67</v>
      </c>
      <c r="D55" s="41" t="s">
        <v>478</v>
      </c>
      <c r="E55" s="5">
        <v>0</v>
      </c>
    </row>
    <row r="56" spans="1:5" s="12" customFormat="1">
      <c r="A56" s="12" t="s">
        <v>65</v>
      </c>
      <c r="B56" s="12">
        <v>230473</v>
      </c>
      <c r="C56" s="12" t="s">
        <v>68</v>
      </c>
      <c r="D56" s="41" t="s">
        <v>478</v>
      </c>
      <c r="E56" s="5">
        <v>0</v>
      </c>
    </row>
    <row r="57" spans="1:5" s="12" customFormat="1">
      <c r="A57" s="12" t="s">
        <v>65</v>
      </c>
      <c r="B57" s="12">
        <v>230478</v>
      </c>
      <c r="C57" s="12" t="s">
        <v>69</v>
      </c>
      <c r="D57" s="41" t="s">
        <v>478</v>
      </c>
      <c r="E57" s="5">
        <v>0</v>
      </c>
    </row>
    <row r="58" spans="1:5" s="12" customFormat="1">
      <c r="A58" s="12" t="s">
        <v>65</v>
      </c>
      <c r="B58" s="12">
        <v>230496</v>
      </c>
      <c r="C58" s="12" t="s">
        <v>70</v>
      </c>
      <c r="D58" s="41" t="s">
        <v>478</v>
      </c>
      <c r="E58" s="5">
        <v>0</v>
      </c>
    </row>
    <row r="59" spans="1:5" s="12" customFormat="1">
      <c r="A59" s="12" t="s">
        <v>65</v>
      </c>
      <c r="B59" s="12">
        <v>230497</v>
      </c>
      <c r="C59" s="12" t="s">
        <v>71</v>
      </c>
      <c r="D59" s="41" t="s">
        <v>478</v>
      </c>
      <c r="E59" s="5">
        <v>0</v>
      </c>
    </row>
    <row r="60" spans="1:5" s="12" customFormat="1">
      <c r="A60" s="12" t="s">
        <v>65</v>
      </c>
      <c r="B60" s="12">
        <v>230498</v>
      </c>
      <c r="C60" s="12" t="s">
        <v>72</v>
      </c>
      <c r="D60" s="41" t="s">
        <v>478</v>
      </c>
      <c r="E60" s="5">
        <v>0</v>
      </c>
    </row>
    <row r="61" spans="1:5" s="12" customFormat="1">
      <c r="A61" s="12" t="s">
        <v>65</v>
      </c>
      <c r="B61" s="12">
        <v>230500</v>
      </c>
      <c r="C61" s="12" t="s">
        <v>73</v>
      </c>
      <c r="D61" s="41" t="s">
        <v>478</v>
      </c>
      <c r="E61" s="5">
        <v>0</v>
      </c>
    </row>
    <row r="62" spans="1:5" s="12" customFormat="1">
      <c r="A62" s="12" t="s">
        <v>65</v>
      </c>
      <c r="B62" s="12">
        <v>230501</v>
      </c>
      <c r="C62" s="12" t="s">
        <v>74</v>
      </c>
      <c r="D62" s="41" t="s">
        <v>478</v>
      </c>
      <c r="E62" s="5">
        <v>0</v>
      </c>
    </row>
    <row r="63" spans="1:5" s="12" customFormat="1">
      <c r="A63" s="12" t="s">
        <v>65</v>
      </c>
      <c r="B63" s="12">
        <v>230502</v>
      </c>
      <c r="C63" s="12" t="s">
        <v>75</v>
      </c>
      <c r="D63" s="41" t="s">
        <v>478</v>
      </c>
      <c r="E63" s="5">
        <v>0</v>
      </c>
    </row>
    <row r="64" spans="1:5" s="12" customFormat="1">
      <c r="A64" s="12" t="s">
        <v>65</v>
      </c>
      <c r="B64" s="12">
        <v>230503</v>
      </c>
      <c r="C64" s="12" t="s">
        <v>76</v>
      </c>
      <c r="D64" s="41" t="s">
        <v>478</v>
      </c>
      <c r="E64" s="5">
        <v>0</v>
      </c>
    </row>
    <row r="65" spans="1:5" s="12" customFormat="1">
      <c r="A65" s="12" t="s">
        <v>65</v>
      </c>
      <c r="B65" s="12">
        <v>230505</v>
      </c>
      <c r="C65" s="12" t="s">
        <v>77</v>
      </c>
      <c r="D65" s="41" t="s">
        <v>478</v>
      </c>
      <c r="E65" s="5">
        <v>0</v>
      </c>
    </row>
    <row r="66" spans="1:5" s="12" customFormat="1">
      <c r="A66" s="12" t="s">
        <v>65</v>
      </c>
      <c r="B66" s="12">
        <v>230510</v>
      </c>
      <c r="C66" s="12" t="s">
        <v>78</v>
      </c>
      <c r="D66" s="41" t="s">
        <v>478</v>
      </c>
      <c r="E66" s="5">
        <v>0</v>
      </c>
    </row>
    <row r="67" spans="1:5" s="12" customFormat="1">
      <c r="A67" s="12" t="s">
        <v>65</v>
      </c>
      <c r="B67" s="12">
        <v>230511</v>
      </c>
      <c r="C67" s="12" t="s">
        <v>79</v>
      </c>
      <c r="D67" s="41" t="s">
        <v>478</v>
      </c>
      <c r="E67" s="5">
        <v>0</v>
      </c>
    </row>
    <row r="68" spans="1:5" s="12" customFormat="1">
      <c r="A68" s="12" t="s">
        <v>80</v>
      </c>
      <c r="B68" s="12">
        <v>240512</v>
      </c>
      <c r="C68" s="12" t="s">
        <v>81</v>
      </c>
      <c r="D68" s="41" t="s">
        <v>478</v>
      </c>
      <c r="E68" s="5">
        <v>0</v>
      </c>
    </row>
    <row r="69" spans="1:5" s="12" customFormat="1">
      <c r="A69" s="12" t="s">
        <v>80</v>
      </c>
      <c r="B69" s="12">
        <v>240515</v>
      </c>
      <c r="C69" s="12" t="s">
        <v>82</v>
      </c>
      <c r="D69" s="41" t="s">
        <v>478</v>
      </c>
      <c r="E69" s="5">
        <v>0</v>
      </c>
    </row>
    <row r="70" spans="1:5" s="12" customFormat="1">
      <c r="A70" s="12" t="s">
        <v>80</v>
      </c>
      <c r="B70" s="12">
        <v>240516</v>
      </c>
      <c r="C70" s="12" t="s">
        <v>83</v>
      </c>
      <c r="D70" s="41" t="s">
        <v>478</v>
      </c>
      <c r="E70" s="5">
        <v>0</v>
      </c>
    </row>
    <row r="71" spans="1:5" s="12" customFormat="1">
      <c r="A71" s="12" t="s">
        <v>80</v>
      </c>
      <c r="B71" s="12">
        <v>240520</v>
      </c>
      <c r="C71" s="12" t="s">
        <v>84</v>
      </c>
      <c r="D71" s="41" t="s">
        <v>478</v>
      </c>
      <c r="E71" s="5">
        <v>0</v>
      </c>
    </row>
    <row r="72" spans="1:5" s="12" customFormat="1">
      <c r="A72" s="12" t="s">
        <v>80</v>
      </c>
      <c r="B72" s="12">
        <v>240521</v>
      </c>
      <c r="C72" s="12" t="s">
        <v>85</v>
      </c>
      <c r="D72" s="41" t="s">
        <v>478</v>
      </c>
      <c r="E72" s="5">
        <v>0</v>
      </c>
    </row>
    <row r="73" spans="1:5" s="12" customFormat="1">
      <c r="A73" s="12" t="s">
        <v>80</v>
      </c>
      <c r="B73" s="12">
        <v>240523</v>
      </c>
      <c r="C73" s="12" t="s">
        <v>86</v>
      </c>
      <c r="D73" s="41" t="s">
        <v>478</v>
      </c>
      <c r="E73" s="5">
        <v>0</v>
      </c>
    </row>
    <row r="74" spans="1:5" s="12" customFormat="1">
      <c r="A74" s="12" t="s">
        <v>80</v>
      </c>
      <c r="B74" s="12">
        <v>240528</v>
      </c>
      <c r="C74" s="12" t="s">
        <v>88</v>
      </c>
      <c r="D74" s="41" t="s">
        <v>478</v>
      </c>
      <c r="E74" s="5">
        <v>0</v>
      </c>
    </row>
    <row r="75" spans="1:5" s="12" customFormat="1">
      <c r="A75" s="12" t="s">
        <v>80</v>
      </c>
      <c r="B75" s="12">
        <v>240531</v>
      </c>
      <c r="C75" s="12" t="s">
        <v>89</v>
      </c>
      <c r="D75" s="41" t="s">
        <v>478</v>
      </c>
      <c r="E75" s="5">
        <v>0</v>
      </c>
    </row>
    <row r="76" spans="1:5" s="12" customFormat="1">
      <c r="A76" s="12" t="s">
        <v>80</v>
      </c>
      <c r="B76" s="12">
        <v>240532</v>
      </c>
      <c r="C76" s="12" t="s">
        <v>90</v>
      </c>
      <c r="D76" s="41" t="s">
        <v>478</v>
      </c>
      <c r="E76" s="5">
        <v>0</v>
      </c>
    </row>
    <row r="77" spans="1:5" s="12" customFormat="1">
      <c r="A77" s="12" t="s">
        <v>80</v>
      </c>
      <c r="B77" s="12">
        <v>240536</v>
      </c>
      <c r="C77" s="12" t="s">
        <v>91</v>
      </c>
      <c r="D77" s="41" t="s">
        <v>478</v>
      </c>
      <c r="E77" s="5">
        <v>0</v>
      </c>
    </row>
    <row r="78" spans="1:5" s="12" customFormat="1">
      <c r="A78" s="12" t="s">
        <v>80</v>
      </c>
      <c r="B78" s="12">
        <v>240538</v>
      </c>
      <c r="C78" s="12" t="s">
        <v>92</v>
      </c>
      <c r="D78" s="41" t="s">
        <v>478</v>
      </c>
      <c r="E78" s="5">
        <v>0</v>
      </c>
    </row>
    <row r="79" spans="1:5" s="12" customFormat="1">
      <c r="A79" s="12" t="s">
        <v>80</v>
      </c>
      <c r="B79" s="12">
        <v>240539</v>
      </c>
      <c r="C79" s="12" t="s">
        <v>93</v>
      </c>
      <c r="D79" s="41" t="s">
        <v>478</v>
      </c>
      <c r="E79" s="5">
        <v>0</v>
      </c>
    </row>
    <row r="80" spans="1:5" s="12" customFormat="1">
      <c r="A80" s="12" t="s">
        <v>80</v>
      </c>
      <c r="B80" s="12">
        <v>240541</v>
      </c>
      <c r="C80" s="12" t="s">
        <v>94</v>
      </c>
      <c r="D80" s="41" t="s">
        <v>478</v>
      </c>
      <c r="E80" s="5">
        <v>0</v>
      </c>
    </row>
    <row r="81" spans="1:5" s="12" customFormat="1">
      <c r="A81" s="12" t="s">
        <v>80</v>
      </c>
      <c r="B81" s="12">
        <v>240542</v>
      </c>
      <c r="C81" s="12" t="s">
        <v>95</v>
      </c>
      <c r="D81" s="41" t="s">
        <v>478</v>
      </c>
      <c r="E81" s="5">
        <v>0</v>
      </c>
    </row>
    <row r="82" spans="1:5" s="12" customFormat="1">
      <c r="A82" s="12" t="s">
        <v>80</v>
      </c>
      <c r="B82" s="12">
        <v>240546</v>
      </c>
      <c r="C82" s="12" t="s">
        <v>96</v>
      </c>
      <c r="D82" s="41" t="s">
        <v>478</v>
      </c>
      <c r="E82" s="5">
        <v>0</v>
      </c>
    </row>
    <row r="83" spans="1:5" s="12" customFormat="1">
      <c r="A83" s="12" t="s">
        <v>97</v>
      </c>
      <c r="B83" s="12">
        <v>250285</v>
      </c>
      <c r="C83" s="12" t="s">
        <v>98</v>
      </c>
      <c r="D83" s="41" t="s">
        <v>478</v>
      </c>
      <c r="E83" s="5">
        <v>0</v>
      </c>
    </row>
    <row r="84" spans="1:5" s="12" customFormat="1">
      <c r="A84" s="12" t="s">
        <v>97</v>
      </c>
      <c r="B84" s="12">
        <v>250290</v>
      </c>
      <c r="C84" s="12" t="s">
        <v>99</v>
      </c>
      <c r="D84" s="41" t="s">
        <v>478</v>
      </c>
      <c r="E84" s="5">
        <v>0</v>
      </c>
    </row>
    <row r="85" spans="1:5" s="12" customFormat="1">
      <c r="A85" s="12" t="s">
        <v>97</v>
      </c>
      <c r="B85" s="12">
        <v>250295</v>
      </c>
      <c r="C85" s="12" t="s">
        <v>100</v>
      </c>
      <c r="D85" s="41" t="s">
        <v>478</v>
      </c>
      <c r="E85" s="5">
        <v>0</v>
      </c>
    </row>
    <row r="86" spans="1:5" s="12" customFormat="1">
      <c r="A86" s="12" t="s">
        <v>97</v>
      </c>
      <c r="B86" s="12">
        <v>250299</v>
      </c>
      <c r="C86" s="12" t="s">
        <v>101</v>
      </c>
      <c r="D86" s="41" t="s">
        <v>478</v>
      </c>
      <c r="E86" s="5">
        <v>0</v>
      </c>
    </row>
    <row r="87" spans="1:5" s="12" customFormat="1">
      <c r="A87" s="12" t="s">
        <v>97</v>
      </c>
      <c r="B87" s="12">
        <v>250305</v>
      </c>
      <c r="C87" s="12" t="s">
        <v>102</v>
      </c>
      <c r="D87" s="41" t="s">
        <v>478</v>
      </c>
      <c r="E87" s="5">
        <v>0</v>
      </c>
    </row>
    <row r="88" spans="1:5" s="12" customFormat="1">
      <c r="A88" s="12" t="s">
        <v>97</v>
      </c>
      <c r="B88" s="12">
        <v>250307</v>
      </c>
      <c r="C88" s="12" t="s">
        <v>103</v>
      </c>
      <c r="D88" s="41" t="s">
        <v>478</v>
      </c>
      <c r="E88" s="5">
        <v>0</v>
      </c>
    </row>
    <row r="89" spans="1:5" s="12" customFormat="1">
      <c r="A89" s="12" t="s">
        <v>97</v>
      </c>
      <c r="B89" s="12">
        <v>250308</v>
      </c>
      <c r="C89" s="12" t="s">
        <v>45</v>
      </c>
      <c r="D89" s="41" t="s">
        <v>478</v>
      </c>
      <c r="E89" s="5">
        <v>0</v>
      </c>
    </row>
    <row r="90" spans="1:5" s="12" customFormat="1">
      <c r="A90" s="12" t="s">
        <v>97</v>
      </c>
      <c r="B90" s="12">
        <v>250315</v>
      </c>
      <c r="C90" s="12" t="s">
        <v>104</v>
      </c>
      <c r="D90" s="41" t="s">
        <v>478</v>
      </c>
      <c r="E90" s="5">
        <v>0</v>
      </c>
    </row>
    <row r="91" spans="1:5" s="12" customFormat="1">
      <c r="A91" s="12" t="s">
        <v>97</v>
      </c>
      <c r="B91" s="12">
        <v>250316</v>
      </c>
      <c r="C91" s="12" t="s">
        <v>105</v>
      </c>
      <c r="D91" s="41" t="s">
        <v>478</v>
      </c>
      <c r="E91" s="5">
        <v>0</v>
      </c>
    </row>
    <row r="92" spans="1:5" s="12" customFormat="1">
      <c r="A92" s="12" t="s">
        <v>106</v>
      </c>
      <c r="B92" s="12">
        <v>260396</v>
      </c>
      <c r="C92" s="12" t="s">
        <v>107</v>
      </c>
      <c r="D92" s="41" t="s">
        <v>478</v>
      </c>
      <c r="E92" s="5">
        <v>0</v>
      </c>
    </row>
    <row r="93" spans="1:5" s="12" customFormat="1">
      <c r="A93" s="12" t="s">
        <v>106</v>
      </c>
      <c r="B93" s="12">
        <v>260398</v>
      </c>
      <c r="C93" s="12" t="s">
        <v>108</v>
      </c>
      <c r="D93" s="41" t="s">
        <v>478</v>
      </c>
      <c r="E93" s="5">
        <v>0</v>
      </c>
    </row>
    <row r="94" spans="1:5" s="12" customFormat="1">
      <c r="A94" s="12" t="s">
        <v>106</v>
      </c>
      <c r="B94" s="12">
        <v>260401</v>
      </c>
      <c r="C94" s="12" t="s">
        <v>109</v>
      </c>
      <c r="D94" s="41" t="s">
        <v>478</v>
      </c>
      <c r="E94" s="5">
        <v>0</v>
      </c>
    </row>
    <row r="95" spans="1:5" s="12" customFormat="1">
      <c r="A95" s="12" t="s">
        <v>106</v>
      </c>
      <c r="B95" s="12">
        <v>260406</v>
      </c>
      <c r="C95" s="12" t="s">
        <v>110</v>
      </c>
      <c r="D95" s="41" t="s">
        <v>478</v>
      </c>
      <c r="E95" s="5">
        <v>0</v>
      </c>
    </row>
    <row r="96" spans="1:5" s="12" customFormat="1">
      <c r="A96" s="12" t="s">
        <v>106</v>
      </c>
      <c r="B96" s="12">
        <v>260408</v>
      </c>
      <c r="C96" s="12" t="s">
        <v>111</v>
      </c>
      <c r="D96" s="41" t="s">
        <v>478</v>
      </c>
      <c r="E96" s="5">
        <v>0</v>
      </c>
    </row>
    <row r="97" spans="1:5" s="12" customFormat="1">
      <c r="A97" s="12" t="s">
        <v>106</v>
      </c>
      <c r="B97" s="12">
        <v>260413</v>
      </c>
      <c r="C97" s="12" t="s">
        <v>112</v>
      </c>
      <c r="D97" s="41" t="s">
        <v>478</v>
      </c>
      <c r="E97" s="5">
        <v>0</v>
      </c>
    </row>
    <row r="98" spans="1:5" s="12" customFormat="1">
      <c r="A98" s="12" t="s">
        <v>106</v>
      </c>
      <c r="B98" s="12">
        <v>260414</v>
      </c>
      <c r="C98" s="12" t="s">
        <v>113</v>
      </c>
      <c r="D98" s="41" t="s">
        <v>478</v>
      </c>
      <c r="E98" s="5">
        <v>0</v>
      </c>
    </row>
    <row r="99" spans="1:5" s="12" customFormat="1">
      <c r="A99" s="12" t="s">
        <v>106</v>
      </c>
      <c r="B99" s="12">
        <v>260415</v>
      </c>
      <c r="C99" s="12" t="s">
        <v>114</v>
      </c>
      <c r="D99" s="41" t="s">
        <v>478</v>
      </c>
      <c r="E99" s="5">
        <v>0</v>
      </c>
    </row>
    <row r="100" spans="1:5" s="12" customFormat="1">
      <c r="A100" s="12" t="s">
        <v>106</v>
      </c>
      <c r="B100" s="12">
        <v>260418</v>
      </c>
      <c r="C100" s="12" t="s">
        <v>115</v>
      </c>
      <c r="D100" s="41" t="s">
        <v>478</v>
      </c>
      <c r="E100" s="5">
        <v>0</v>
      </c>
    </row>
    <row r="101" spans="1:5" s="12" customFormat="1">
      <c r="A101" s="12" t="s">
        <v>106</v>
      </c>
      <c r="B101" s="12">
        <v>260419</v>
      </c>
      <c r="C101" s="12" t="s">
        <v>116</v>
      </c>
      <c r="D101" s="41" t="s">
        <v>478</v>
      </c>
      <c r="E101" s="5">
        <v>0</v>
      </c>
    </row>
    <row r="102" spans="1:5" s="12" customFormat="1">
      <c r="A102" s="12" t="s">
        <v>106</v>
      </c>
      <c r="B102" s="12">
        <v>260421</v>
      </c>
      <c r="C102" s="12" t="s">
        <v>117</v>
      </c>
      <c r="D102" s="41" t="s">
        <v>478</v>
      </c>
      <c r="E102" s="5">
        <v>0</v>
      </c>
    </row>
    <row r="103" spans="1:5" s="12" customFormat="1">
      <c r="A103" s="12" t="s">
        <v>118</v>
      </c>
      <c r="B103" s="12">
        <v>270428</v>
      </c>
      <c r="C103" s="12" t="s">
        <v>119</v>
      </c>
      <c r="D103" s="41" t="s">
        <v>478</v>
      </c>
      <c r="E103" s="5">
        <v>0</v>
      </c>
    </row>
    <row r="104" spans="1:5" s="12" customFormat="1">
      <c r="A104" s="12" t="s">
        <v>118</v>
      </c>
      <c r="B104" s="12">
        <v>270429</v>
      </c>
      <c r="C104" s="12" t="s">
        <v>120</v>
      </c>
      <c r="D104" s="41" t="s">
        <v>478</v>
      </c>
      <c r="E104" s="5">
        <v>0</v>
      </c>
    </row>
    <row r="105" spans="1:5" s="12" customFormat="1">
      <c r="A105" s="12" t="s">
        <v>118</v>
      </c>
      <c r="B105" s="12">
        <v>270432</v>
      </c>
      <c r="C105" s="12" t="s">
        <v>121</v>
      </c>
      <c r="D105" s="41" t="s">
        <v>478</v>
      </c>
      <c r="E105" s="5">
        <v>0</v>
      </c>
    </row>
    <row r="106" spans="1:5" s="12" customFormat="1">
      <c r="A106" s="12" t="s">
        <v>118</v>
      </c>
      <c r="B106" s="12">
        <v>270433</v>
      </c>
      <c r="C106" s="12" t="s">
        <v>122</v>
      </c>
      <c r="D106" s="41" t="s">
        <v>478</v>
      </c>
      <c r="E106" s="5">
        <v>0</v>
      </c>
    </row>
    <row r="107" spans="1:5" s="12" customFormat="1">
      <c r="A107" s="12" t="s">
        <v>118</v>
      </c>
      <c r="B107" s="12">
        <v>270435</v>
      </c>
      <c r="C107" s="12" t="s">
        <v>123</v>
      </c>
      <c r="D107" s="41" t="s">
        <v>478</v>
      </c>
      <c r="E107" s="5">
        <v>0</v>
      </c>
    </row>
    <row r="108" spans="1:5" s="12" customFormat="1">
      <c r="A108" s="12" t="s">
        <v>118</v>
      </c>
      <c r="B108" s="12">
        <v>270438</v>
      </c>
      <c r="C108" s="12" t="s">
        <v>124</v>
      </c>
      <c r="D108" s="41" t="s">
        <v>478</v>
      </c>
      <c r="E108" s="5">
        <v>0</v>
      </c>
    </row>
    <row r="109" spans="1:5" s="12" customFormat="1">
      <c r="A109" s="12" t="s">
        <v>118</v>
      </c>
      <c r="B109" s="12">
        <v>270441</v>
      </c>
      <c r="C109" s="12" t="s">
        <v>125</v>
      </c>
      <c r="D109" s="41" t="s">
        <v>478</v>
      </c>
      <c r="E109" s="5">
        <v>0</v>
      </c>
    </row>
    <row r="110" spans="1:5" s="12" customFormat="1">
      <c r="A110" s="12" t="s">
        <v>126</v>
      </c>
      <c r="B110" s="12">
        <v>280457</v>
      </c>
      <c r="C110" s="12" t="s">
        <v>127</v>
      </c>
      <c r="D110" s="41" t="s">
        <v>478</v>
      </c>
      <c r="E110" s="5">
        <v>0</v>
      </c>
    </row>
    <row r="111" spans="1:5" s="12" customFormat="1">
      <c r="A111" s="12" t="s">
        <v>126</v>
      </c>
      <c r="B111" s="12">
        <v>280461</v>
      </c>
      <c r="C111" s="12" t="s">
        <v>128</v>
      </c>
      <c r="D111" s="41" t="s">
        <v>478</v>
      </c>
      <c r="E111" s="5">
        <v>0</v>
      </c>
    </row>
    <row r="112" spans="1:5" s="12" customFormat="1">
      <c r="A112" s="12" t="s">
        <v>126</v>
      </c>
      <c r="B112" s="12">
        <v>280466</v>
      </c>
      <c r="C112" s="12" t="s">
        <v>129</v>
      </c>
      <c r="D112" s="41" t="s">
        <v>478</v>
      </c>
      <c r="E112" s="5">
        <v>0</v>
      </c>
    </row>
    <row r="113" spans="1:5" s="12" customFormat="1">
      <c r="A113" s="12" t="s">
        <v>131</v>
      </c>
      <c r="B113" s="12">
        <v>290280</v>
      </c>
      <c r="C113" s="12" t="s">
        <v>132</v>
      </c>
      <c r="D113" s="41" t="s">
        <v>478</v>
      </c>
      <c r="E113" s="5">
        <v>0</v>
      </c>
    </row>
    <row r="114" spans="1:5" s="12" customFormat="1">
      <c r="A114" s="12" t="s">
        <v>131</v>
      </c>
      <c r="B114" s="12">
        <v>290553</v>
      </c>
      <c r="C114" s="12" t="s">
        <v>133</v>
      </c>
      <c r="D114" s="41" t="s">
        <v>478</v>
      </c>
      <c r="E114" s="5">
        <v>0</v>
      </c>
    </row>
    <row r="115" spans="1:5" s="12" customFormat="1">
      <c r="A115" s="12" t="s">
        <v>131</v>
      </c>
      <c r="B115" s="12">
        <v>290554</v>
      </c>
      <c r="C115" s="12" t="s">
        <v>134</v>
      </c>
      <c r="D115" s="41" t="s">
        <v>478</v>
      </c>
      <c r="E115" s="5">
        <v>0</v>
      </c>
    </row>
    <row r="116" spans="1:5" s="12" customFormat="1">
      <c r="A116" s="12" t="s">
        <v>131</v>
      </c>
      <c r="B116" s="12">
        <v>290570</v>
      </c>
      <c r="C116" s="12" t="s">
        <v>135</v>
      </c>
      <c r="D116" s="41" t="s">
        <v>478</v>
      </c>
      <c r="E116" s="5">
        <v>0</v>
      </c>
    </row>
    <row r="117" spans="1:5" s="12" customFormat="1">
      <c r="A117" s="12" t="s">
        <v>131</v>
      </c>
      <c r="B117" s="12">
        <v>290573</v>
      </c>
      <c r="C117" s="12" t="s">
        <v>136</v>
      </c>
      <c r="D117" s="41" t="s">
        <v>478</v>
      </c>
      <c r="E117" s="5">
        <v>0</v>
      </c>
    </row>
    <row r="118" spans="1:5" s="12" customFormat="1">
      <c r="A118" s="12" t="s">
        <v>131</v>
      </c>
      <c r="B118" s="12">
        <v>290579</v>
      </c>
      <c r="C118" s="12" t="s">
        <v>137</v>
      </c>
      <c r="D118" s="41" t="s">
        <v>478</v>
      </c>
      <c r="E118" s="5">
        <v>0</v>
      </c>
    </row>
    <row r="119" spans="1:5" s="12" customFormat="1">
      <c r="A119" s="12" t="s">
        <v>131</v>
      </c>
      <c r="B119" s="12">
        <v>290581</v>
      </c>
      <c r="C119" s="12" t="s">
        <v>138</v>
      </c>
      <c r="D119" s="41" t="s">
        <v>478</v>
      </c>
      <c r="E119" s="5">
        <v>0</v>
      </c>
    </row>
    <row r="120" spans="1:5" s="12" customFormat="1">
      <c r="A120" s="12" t="s">
        <v>131</v>
      </c>
      <c r="B120" s="12">
        <v>290598</v>
      </c>
      <c r="C120" s="12" t="s">
        <v>139</v>
      </c>
      <c r="D120" s="41" t="s">
        <v>478</v>
      </c>
      <c r="E120" s="5">
        <v>0</v>
      </c>
    </row>
    <row r="121" spans="1:5" s="12" customFormat="1">
      <c r="A121" s="12" t="s">
        <v>140</v>
      </c>
      <c r="B121" s="12">
        <v>300586</v>
      </c>
      <c r="C121" s="12" t="s">
        <v>141</v>
      </c>
      <c r="D121" s="41" t="s">
        <v>478</v>
      </c>
      <c r="E121" s="5">
        <v>0</v>
      </c>
    </row>
    <row r="122" spans="1:5" s="12" customFormat="1">
      <c r="A122" s="12" t="s">
        <v>140</v>
      </c>
      <c r="B122" s="12">
        <v>300588</v>
      </c>
      <c r="C122" s="12" t="s">
        <v>142</v>
      </c>
      <c r="D122" s="41" t="s">
        <v>478</v>
      </c>
      <c r="E122" s="5">
        <v>0</v>
      </c>
    </row>
    <row r="123" spans="1:5" s="12" customFormat="1">
      <c r="A123" s="12" t="s">
        <v>140</v>
      </c>
      <c r="B123" s="12">
        <v>300589</v>
      </c>
      <c r="C123" s="12" t="s">
        <v>143</v>
      </c>
      <c r="D123" s="41" t="s">
        <v>478</v>
      </c>
      <c r="E123" s="5">
        <v>0</v>
      </c>
    </row>
    <row r="124" spans="1:5" s="12" customFormat="1">
      <c r="A124" s="12" t="s">
        <v>140</v>
      </c>
      <c r="B124" s="12">
        <v>300590</v>
      </c>
      <c r="C124" s="12" t="s">
        <v>144</v>
      </c>
      <c r="D124" s="41" t="s">
        <v>478</v>
      </c>
      <c r="E124" s="5">
        <v>0</v>
      </c>
    </row>
    <row r="125" spans="1:5" s="12" customFormat="1">
      <c r="A125" s="12" t="s">
        <v>140</v>
      </c>
      <c r="B125" s="12">
        <v>300594</v>
      </c>
      <c r="C125" s="12" t="s">
        <v>145</v>
      </c>
      <c r="D125" s="41" t="s">
        <v>478</v>
      </c>
      <c r="E125" s="5">
        <v>0</v>
      </c>
    </row>
    <row r="126" spans="1:5" s="12" customFormat="1">
      <c r="A126" s="12" t="s">
        <v>140</v>
      </c>
      <c r="B126" s="12">
        <v>300598</v>
      </c>
      <c r="C126" s="12" t="s">
        <v>146</v>
      </c>
      <c r="D126" s="41" t="s">
        <v>478</v>
      </c>
      <c r="E126" s="5">
        <v>0</v>
      </c>
    </row>
    <row r="127" spans="1:5" s="12" customFormat="1">
      <c r="A127" s="12" t="s">
        <v>140</v>
      </c>
      <c r="B127" s="12">
        <v>300606</v>
      </c>
      <c r="C127" s="12" t="s">
        <v>147</v>
      </c>
      <c r="D127" s="41" t="s">
        <v>478</v>
      </c>
      <c r="E127" s="5">
        <v>0</v>
      </c>
    </row>
    <row r="128" spans="1:5" s="12" customFormat="1">
      <c r="A128" s="12" t="s">
        <v>140</v>
      </c>
      <c r="B128" s="12">
        <v>300609</v>
      </c>
      <c r="C128" s="12" t="s">
        <v>148</v>
      </c>
      <c r="D128" s="41" t="s">
        <v>478</v>
      </c>
      <c r="E128" s="5">
        <v>0</v>
      </c>
    </row>
    <row r="129" spans="1:5" s="12" customFormat="1">
      <c r="A129" s="12" t="s">
        <v>140</v>
      </c>
      <c r="B129" s="12">
        <v>300612</v>
      </c>
      <c r="C129" s="12" t="s">
        <v>149</v>
      </c>
      <c r="D129" s="41" t="s">
        <v>478</v>
      </c>
      <c r="E129" s="5">
        <v>0</v>
      </c>
    </row>
    <row r="130" spans="1:5" s="12" customFormat="1">
      <c r="A130" s="12" t="s">
        <v>140</v>
      </c>
      <c r="B130" s="12">
        <v>300614</v>
      </c>
      <c r="C130" s="12" t="s">
        <v>150</v>
      </c>
      <c r="D130" s="41" t="s">
        <v>478</v>
      </c>
      <c r="E130" s="5">
        <v>0</v>
      </c>
    </row>
    <row r="131" spans="1:5" s="12" customFormat="1">
      <c r="A131" s="12" t="s">
        <v>140</v>
      </c>
      <c r="B131" s="12">
        <v>300619</v>
      </c>
      <c r="C131" s="12" t="s">
        <v>151</v>
      </c>
      <c r="D131" s="41" t="s">
        <v>478</v>
      </c>
      <c r="E131" s="5">
        <v>0</v>
      </c>
    </row>
    <row r="132" spans="1:5" s="12" customFormat="1">
      <c r="A132" s="12" t="s">
        <v>140</v>
      </c>
      <c r="B132" s="12">
        <v>300625</v>
      </c>
      <c r="C132" s="12" t="s">
        <v>152</v>
      </c>
      <c r="D132" s="41" t="s">
        <v>478</v>
      </c>
      <c r="E132" s="5">
        <v>0</v>
      </c>
    </row>
    <row r="133" spans="1:5" s="12" customFormat="1">
      <c r="A133" s="12" t="s">
        <v>140</v>
      </c>
      <c r="B133" s="12">
        <v>300634</v>
      </c>
      <c r="C133" s="12" t="s">
        <v>153</v>
      </c>
      <c r="D133" s="41" t="s">
        <v>478</v>
      </c>
      <c r="E133" s="5">
        <v>0</v>
      </c>
    </row>
    <row r="134" spans="1:5" s="12" customFormat="1">
      <c r="A134" s="12" t="s">
        <v>140</v>
      </c>
      <c r="B134" s="12">
        <v>300650</v>
      </c>
      <c r="C134" s="12" t="s">
        <v>154</v>
      </c>
      <c r="D134" s="41" t="s">
        <v>478</v>
      </c>
      <c r="E134" s="5">
        <v>0</v>
      </c>
    </row>
    <row r="135" spans="1:5" s="12" customFormat="1">
      <c r="A135" s="12" t="s">
        <v>140</v>
      </c>
      <c r="B135" s="12">
        <v>300656</v>
      </c>
      <c r="C135" s="12" t="s">
        <v>155</v>
      </c>
      <c r="D135" s="41" t="s">
        <v>478</v>
      </c>
      <c r="E135" s="5">
        <v>0</v>
      </c>
    </row>
    <row r="136" spans="1:5" s="12" customFormat="1">
      <c r="A136" s="12" t="s">
        <v>140</v>
      </c>
      <c r="B136" s="12">
        <v>300663</v>
      </c>
      <c r="C136" s="12" t="s">
        <v>156</v>
      </c>
      <c r="D136" s="41" t="s">
        <v>478</v>
      </c>
      <c r="E136" s="5">
        <v>0</v>
      </c>
    </row>
    <row r="137" spans="1:5" s="12" customFormat="1">
      <c r="A137" s="12" t="s">
        <v>157</v>
      </c>
      <c r="B137" s="12">
        <v>310669</v>
      </c>
      <c r="C137" s="12" t="s">
        <v>158</v>
      </c>
      <c r="D137" s="41" t="s">
        <v>478</v>
      </c>
      <c r="E137" s="5">
        <v>0</v>
      </c>
    </row>
    <row r="138" spans="1:5" s="12" customFormat="1">
      <c r="A138" s="12" t="s">
        <v>157</v>
      </c>
      <c r="B138" s="12">
        <v>310678</v>
      </c>
      <c r="C138" s="12" t="s">
        <v>159</v>
      </c>
      <c r="D138" s="41" t="s">
        <v>478</v>
      </c>
      <c r="E138" s="5">
        <v>0</v>
      </c>
    </row>
    <row r="139" spans="1:5" s="12" customFormat="1">
      <c r="A139" s="12" t="s">
        <v>157</v>
      </c>
      <c r="B139" s="12">
        <v>310679</v>
      </c>
      <c r="C139" s="12" t="s">
        <v>160</v>
      </c>
      <c r="D139" s="41" t="s">
        <v>478</v>
      </c>
      <c r="E139" s="5">
        <v>0</v>
      </c>
    </row>
    <row r="140" spans="1:5" s="12" customFormat="1">
      <c r="A140" s="12" t="s">
        <v>157</v>
      </c>
      <c r="B140" s="12">
        <v>310688</v>
      </c>
      <c r="C140" s="12" t="s">
        <v>161</v>
      </c>
      <c r="D140" s="41" t="s">
        <v>478</v>
      </c>
      <c r="E140" s="5">
        <v>0</v>
      </c>
    </row>
    <row r="141" spans="1:5" s="12" customFormat="1">
      <c r="A141" s="12" t="s">
        <v>157</v>
      </c>
      <c r="B141" s="12">
        <v>310691</v>
      </c>
      <c r="C141" s="12" t="s">
        <v>162</v>
      </c>
      <c r="D141" s="41" t="s">
        <v>478</v>
      </c>
      <c r="E141" s="5">
        <v>0</v>
      </c>
    </row>
    <row r="142" spans="1:5" s="12" customFormat="1">
      <c r="A142" s="12" t="s">
        <v>157</v>
      </c>
      <c r="B142" s="12">
        <v>310692</v>
      </c>
      <c r="C142" s="12" t="s">
        <v>163</v>
      </c>
      <c r="D142" s="41" t="s">
        <v>478</v>
      </c>
      <c r="E142" s="5">
        <v>0</v>
      </c>
    </row>
    <row r="143" spans="1:5" s="12" customFormat="1">
      <c r="A143" s="12" t="s">
        <v>157</v>
      </c>
      <c r="B143" s="12">
        <v>310704</v>
      </c>
      <c r="C143" s="12" t="s">
        <v>164</v>
      </c>
      <c r="D143" s="41" t="s">
        <v>478</v>
      </c>
      <c r="E143" s="5">
        <v>0</v>
      </c>
    </row>
    <row r="144" spans="1:5" s="12" customFormat="1">
      <c r="A144" s="12" t="s">
        <v>157</v>
      </c>
      <c r="B144" s="12">
        <v>310708</v>
      </c>
      <c r="C144" s="12" t="s">
        <v>165</v>
      </c>
      <c r="D144" s="41" t="s">
        <v>478</v>
      </c>
      <c r="E144" s="5">
        <v>0</v>
      </c>
    </row>
    <row r="145" spans="1:5" s="12" customFormat="1">
      <c r="A145" s="12" t="s">
        <v>157</v>
      </c>
      <c r="B145" s="12">
        <v>310714</v>
      </c>
      <c r="C145" s="12" t="s">
        <v>166</v>
      </c>
      <c r="D145" s="41" t="s">
        <v>478</v>
      </c>
      <c r="E145" s="5">
        <v>0</v>
      </c>
    </row>
    <row r="146" spans="1:5" s="12" customFormat="1">
      <c r="A146" s="12" t="s">
        <v>157</v>
      </c>
      <c r="B146" s="12">
        <v>310721</v>
      </c>
      <c r="C146" s="12" t="s">
        <v>167</v>
      </c>
      <c r="D146" s="41" t="s">
        <v>478</v>
      </c>
      <c r="E146" s="5">
        <v>0</v>
      </c>
    </row>
    <row r="147" spans="1:5" s="12" customFormat="1">
      <c r="A147" s="12" t="s">
        <v>157</v>
      </c>
      <c r="B147" s="12">
        <v>310728</v>
      </c>
      <c r="C147" s="12" t="s">
        <v>168</v>
      </c>
      <c r="D147" s="41" t="s">
        <v>478</v>
      </c>
      <c r="E147" s="5">
        <v>0</v>
      </c>
    </row>
    <row r="148" spans="1:5" s="12" customFormat="1">
      <c r="A148" s="12" t="s">
        <v>157</v>
      </c>
      <c r="B148" s="12">
        <v>310734</v>
      </c>
      <c r="C148" s="12" t="s">
        <v>169</v>
      </c>
      <c r="D148" s="41" t="s">
        <v>478</v>
      </c>
      <c r="E148" s="5">
        <v>0</v>
      </c>
    </row>
    <row r="149" spans="1:5" s="12" customFormat="1">
      <c r="A149" s="12" t="s">
        <v>157</v>
      </c>
      <c r="B149" s="12">
        <v>310737</v>
      </c>
      <c r="C149" s="12" t="s">
        <v>170</v>
      </c>
      <c r="D149" s="41" t="s">
        <v>478</v>
      </c>
      <c r="E149" s="5">
        <v>0</v>
      </c>
    </row>
    <row r="150" spans="1:5" s="12" customFormat="1">
      <c r="A150" s="12" t="s">
        <v>157</v>
      </c>
      <c r="B150" s="12">
        <v>310777</v>
      </c>
      <c r="C150" s="12" t="s">
        <v>171</v>
      </c>
      <c r="D150" s="41" t="s">
        <v>478</v>
      </c>
      <c r="E150" s="5">
        <v>0</v>
      </c>
    </row>
    <row r="151" spans="1:5" s="12" customFormat="1">
      <c r="A151" s="12" t="s">
        <v>172</v>
      </c>
      <c r="B151" s="12">
        <v>320751</v>
      </c>
      <c r="C151" s="12" t="s">
        <v>173</v>
      </c>
      <c r="D151" s="41" t="s">
        <v>478</v>
      </c>
      <c r="E151" s="5">
        <v>0</v>
      </c>
    </row>
    <row r="152" spans="1:5" s="12" customFormat="1">
      <c r="A152" s="12" t="s">
        <v>172</v>
      </c>
      <c r="B152" s="12">
        <v>320753</v>
      </c>
      <c r="C152" s="12" t="s">
        <v>174</v>
      </c>
      <c r="D152" s="41" t="s">
        <v>478</v>
      </c>
      <c r="E152" s="5">
        <v>0</v>
      </c>
    </row>
    <row r="153" spans="1:5" s="12" customFormat="1">
      <c r="A153" s="12" t="s">
        <v>172</v>
      </c>
      <c r="B153" s="12">
        <v>320756</v>
      </c>
      <c r="C153" s="12" t="s">
        <v>175</v>
      </c>
      <c r="D153" s="41" t="s">
        <v>478</v>
      </c>
      <c r="E153" s="5">
        <v>0</v>
      </c>
    </row>
    <row r="154" spans="1:5" s="12" customFormat="1">
      <c r="A154" s="12" t="s">
        <v>172</v>
      </c>
      <c r="B154" s="12">
        <v>320759</v>
      </c>
      <c r="C154" s="12" t="s">
        <v>176</v>
      </c>
      <c r="D154" s="41" t="s">
        <v>478</v>
      </c>
      <c r="E154" s="5">
        <v>0</v>
      </c>
    </row>
    <row r="155" spans="1:5" s="12" customFormat="1">
      <c r="A155" s="12" t="s">
        <v>172</v>
      </c>
      <c r="B155" s="12">
        <v>320771</v>
      </c>
      <c r="C155" s="12" t="s">
        <v>177</v>
      </c>
      <c r="D155" s="41" t="s">
        <v>478</v>
      </c>
      <c r="E155" s="5">
        <v>0</v>
      </c>
    </row>
    <row r="156" spans="1:5" s="12" customFormat="1">
      <c r="A156" s="12" t="s">
        <v>172</v>
      </c>
      <c r="B156" s="12">
        <v>320775</v>
      </c>
      <c r="C156" s="12" t="s">
        <v>178</v>
      </c>
      <c r="D156" s="41" t="s">
        <v>478</v>
      </c>
      <c r="E156" s="5">
        <v>0</v>
      </c>
    </row>
    <row r="157" spans="1:5" s="12" customFormat="1">
      <c r="A157" s="12" t="s">
        <v>172</v>
      </c>
      <c r="B157" s="12">
        <v>320783</v>
      </c>
      <c r="C157" s="12" t="s">
        <v>179</v>
      </c>
      <c r="D157" s="41" t="s">
        <v>478</v>
      </c>
      <c r="E157" s="5">
        <v>0</v>
      </c>
    </row>
    <row r="158" spans="1:5" s="12" customFormat="1">
      <c r="A158" s="12" t="s">
        <v>172</v>
      </c>
      <c r="B158" s="12">
        <v>320790</v>
      </c>
      <c r="C158" s="12" t="s">
        <v>180</v>
      </c>
      <c r="D158" s="41" t="s">
        <v>478</v>
      </c>
      <c r="E158" s="5">
        <v>0</v>
      </c>
    </row>
    <row r="159" spans="1:5" s="12" customFormat="1">
      <c r="A159" s="12" t="s">
        <v>172</v>
      </c>
      <c r="B159" s="12">
        <v>320792</v>
      </c>
      <c r="C159" s="12" t="s">
        <v>181</v>
      </c>
      <c r="D159" s="41" t="s">
        <v>478</v>
      </c>
      <c r="E159" s="5">
        <v>0</v>
      </c>
    </row>
    <row r="160" spans="1:5" s="12" customFormat="1">
      <c r="A160" s="12" t="s">
        <v>172</v>
      </c>
      <c r="B160" s="12">
        <v>320796</v>
      </c>
      <c r="C160" s="12" t="s">
        <v>182</v>
      </c>
      <c r="D160" s="41" t="s">
        <v>478</v>
      </c>
      <c r="E160" s="5">
        <v>0</v>
      </c>
    </row>
    <row r="161" spans="1:5" s="12" customFormat="1">
      <c r="A161" s="12" t="s">
        <v>172</v>
      </c>
      <c r="B161" s="12">
        <v>320797</v>
      </c>
      <c r="C161" s="12" t="s">
        <v>183</v>
      </c>
      <c r="D161" s="41" t="s">
        <v>478</v>
      </c>
      <c r="E161" s="5">
        <v>0</v>
      </c>
    </row>
    <row r="162" spans="1:5" s="12" customFormat="1">
      <c r="A162" s="12" t="s">
        <v>172</v>
      </c>
      <c r="B162" s="12">
        <v>320800</v>
      </c>
      <c r="C162" s="12" t="s">
        <v>184</v>
      </c>
      <c r="D162" s="41" t="s">
        <v>478</v>
      </c>
      <c r="E162" s="5">
        <v>0</v>
      </c>
    </row>
    <row r="163" spans="1:5" s="12" customFormat="1">
      <c r="A163" s="12" t="s">
        <v>172</v>
      </c>
      <c r="B163" s="12">
        <v>320807</v>
      </c>
      <c r="C163" s="12" t="s">
        <v>185</v>
      </c>
      <c r="D163" s="41" t="s">
        <v>478</v>
      </c>
      <c r="E163" s="5">
        <v>0</v>
      </c>
    </row>
    <row r="164" spans="1:5" s="12" customFormat="1">
      <c r="A164" s="12" t="s">
        <v>172</v>
      </c>
      <c r="B164" s="12">
        <v>320813</v>
      </c>
      <c r="C164" s="12" t="s">
        <v>186</v>
      </c>
      <c r="D164" s="41" t="s">
        <v>478</v>
      </c>
      <c r="E164" s="5">
        <v>0</v>
      </c>
    </row>
    <row r="165" spans="1:5" s="12" customFormat="1">
      <c r="A165" s="12" t="s">
        <v>172</v>
      </c>
      <c r="B165" s="12">
        <v>320815</v>
      </c>
      <c r="C165" s="12" t="s">
        <v>187</v>
      </c>
      <c r="D165" s="41" t="s">
        <v>478</v>
      </c>
      <c r="E165" s="5">
        <v>0</v>
      </c>
    </row>
    <row r="166" spans="1:5" s="12" customFormat="1">
      <c r="A166" s="12" t="s">
        <v>172</v>
      </c>
      <c r="B166" s="12">
        <v>320818</v>
      </c>
      <c r="C166" s="12" t="s">
        <v>130</v>
      </c>
      <c r="D166" s="41" t="s">
        <v>478</v>
      </c>
      <c r="E166" s="5">
        <v>0</v>
      </c>
    </row>
    <row r="167" spans="1:5" s="12" customFormat="1">
      <c r="A167" s="12" t="s">
        <v>172</v>
      </c>
      <c r="B167" s="12">
        <v>320819</v>
      </c>
      <c r="C167" s="12" t="s">
        <v>188</v>
      </c>
      <c r="D167" s="41" t="s">
        <v>478</v>
      </c>
      <c r="E167" s="5">
        <v>0</v>
      </c>
    </row>
    <row r="168" spans="1:5" s="12" customFormat="1">
      <c r="A168" s="12" t="s">
        <v>172</v>
      </c>
      <c r="B168" s="12">
        <v>320825</v>
      </c>
      <c r="C168" s="12" t="s">
        <v>189</v>
      </c>
      <c r="D168" s="41" t="s">
        <v>478</v>
      </c>
      <c r="E168" s="5">
        <v>0</v>
      </c>
    </row>
    <row r="169" spans="1:5" s="12" customFormat="1">
      <c r="A169" s="12" t="s">
        <v>172</v>
      </c>
      <c r="B169" s="12">
        <v>320826</v>
      </c>
      <c r="C169" s="12" t="s">
        <v>190</v>
      </c>
      <c r="D169" s="41" t="s">
        <v>478</v>
      </c>
      <c r="E169" s="5">
        <v>0</v>
      </c>
    </row>
    <row r="170" spans="1:5" s="12" customFormat="1">
      <c r="A170" s="12" t="s">
        <v>172</v>
      </c>
      <c r="B170" s="12">
        <v>320827</v>
      </c>
      <c r="C170" s="12" t="s">
        <v>191</v>
      </c>
      <c r="D170" s="41" t="s">
        <v>478</v>
      </c>
      <c r="E170" s="5">
        <v>0</v>
      </c>
    </row>
    <row r="171" spans="1:5" s="12" customFormat="1">
      <c r="A171" s="12" t="s">
        <v>172</v>
      </c>
      <c r="B171" s="12">
        <v>320834</v>
      </c>
      <c r="C171" s="12" t="s">
        <v>192</v>
      </c>
      <c r="D171" s="41" t="s">
        <v>478</v>
      </c>
      <c r="E171" s="5">
        <v>0</v>
      </c>
    </row>
    <row r="172" spans="1:5" s="12" customFormat="1">
      <c r="A172" s="12" t="s">
        <v>172</v>
      </c>
      <c r="B172" s="12">
        <v>320839</v>
      </c>
      <c r="C172" s="12" t="s">
        <v>193</v>
      </c>
      <c r="D172" s="41" t="s">
        <v>478</v>
      </c>
      <c r="E172" s="5">
        <v>0</v>
      </c>
    </row>
    <row r="173" spans="1:5" s="12" customFormat="1">
      <c r="A173" s="12" t="s">
        <v>194</v>
      </c>
      <c r="B173" s="12">
        <v>330860</v>
      </c>
      <c r="C173" s="12" t="s">
        <v>195</v>
      </c>
      <c r="D173" s="41" t="s">
        <v>478</v>
      </c>
      <c r="E173" s="5">
        <v>0</v>
      </c>
    </row>
    <row r="174" spans="1:5" s="12" customFormat="1">
      <c r="A174" s="12" t="s">
        <v>194</v>
      </c>
      <c r="B174" s="12">
        <v>330861</v>
      </c>
      <c r="C174" s="12" t="s">
        <v>196</v>
      </c>
      <c r="D174" s="41" t="s">
        <v>478</v>
      </c>
      <c r="E174" s="5">
        <v>0</v>
      </c>
    </row>
    <row r="175" spans="1:5" s="12" customFormat="1">
      <c r="A175" s="12" t="s">
        <v>194</v>
      </c>
      <c r="B175" s="12">
        <v>330863</v>
      </c>
      <c r="C175" s="12" t="s">
        <v>197</v>
      </c>
      <c r="D175" s="41" t="s">
        <v>478</v>
      </c>
      <c r="E175" s="5">
        <v>0</v>
      </c>
    </row>
    <row r="176" spans="1:5" s="12" customFormat="1">
      <c r="A176" s="12" t="s">
        <v>194</v>
      </c>
      <c r="B176" s="12">
        <v>330866</v>
      </c>
      <c r="C176" s="12" t="s">
        <v>198</v>
      </c>
      <c r="D176" s="41" t="s">
        <v>478</v>
      </c>
      <c r="E176" s="5">
        <v>0</v>
      </c>
    </row>
    <row r="177" spans="1:5" s="12" customFormat="1">
      <c r="A177" s="12" t="s">
        <v>194</v>
      </c>
      <c r="B177" s="12">
        <v>330896</v>
      </c>
      <c r="C177" s="12" t="s">
        <v>199</v>
      </c>
      <c r="D177" s="41" t="s">
        <v>478</v>
      </c>
      <c r="E177" s="5">
        <v>0</v>
      </c>
    </row>
    <row r="178" spans="1:5" s="12" customFormat="1">
      <c r="A178" s="12" t="s">
        <v>194</v>
      </c>
      <c r="B178" s="12">
        <v>330899</v>
      </c>
      <c r="C178" s="12" t="s">
        <v>200</v>
      </c>
      <c r="D178" s="41" t="s">
        <v>478</v>
      </c>
      <c r="E178" s="5">
        <v>0</v>
      </c>
    </row>
    <row r="179" spans="1:5" s="12" customFormat="1">
      <c r="A179" s="12" t="s">
        <v>194</v>
      </c>
      <c r="B179" s="12">
        <v>330900</v>
      </c>
      <c r="C179" s="12" t="s">
        <v>201</v>
      </c>
      <c r="D179" s="41" t="s">
        <v>478</v>
      </c>
      <c r="E179" s="5">
        <v>0</v>
      </c>
    </row>
    <row r="180" spans="1:5" s="12" customFormat="1">
      <c r="A180" s="12" t="s">
        <v>194</v>
      </c>
      <c r="B180" s="12">
        <v>330902</v>
      </c>
      <c r="C180" s="12" t="s">
        <v>202</v>
      </c>
      <c r="D180" s="41" t="s">
        <v>478</v>
      </c>
      <c r="E180" s="5">
        <v>0</v>
      </c>
    </row>
    <row r="181" spans="1:5" s="12" customFormat="1">
      <c r="A181" s="12" t="s">
        <v>194</v>
      </c>
      <c r="B181" s="12">
        <v>330908</v>
      </c>
      <c r="C181" s="12" t="s">
        <v>203</v>
      </c>
      <c r="D181" s="41" t="s">
        <v>478</v>
      </c>
      <c r="E181" s="5">
        <v>0</v>
      </c>
    </row>
    <row r="182" spans="1:5" s="12" customFormat="1">
      <c r="A182" s="12" t="s">
        <v>194</v>
      </c>
      <c r="B182" s="12">
        <v>330910</v>
      </c>
      <c r="C182" s="12" t="s">
        <v>204</v>
      </c>
      <c r="D182" s="41" t="s">
        <v>478</v>
      </c>
      <c r="E182" s="5">
        <v>0</v>
      </c>
    </row>
    <row r="183" spans="1:5" s="12" customFormat="1">
      <c r="A183" s="12" t="s">
        <v>194</v>
      </c>
      <c r="B183" s="12">
        <v>330918</v>
      </c>
      <c r="C183" s="12" t="s">
        <v>205</v>
      </c>
      <c r="D183" s="41" t="s">
        <v>478</v>
      </c>
      <c r="E183" s="5">
        <v>0</v>
      </c>
    </row>
    <row r="184" spans="1:5" s="12" customFormat="1">
      <c r="A184" s="12" t="s">
        <v>194</v>
      </c>
      <c r="B184" s="12">
        <v>330920</v>
      </c>
      <c r="C184" s="12" t="s">
        <v>206</v>
      </c>
      <c r="D184" s="41" t="s">
        <v>478</v>
      </c>
      <c r="E184" s="5">
        <v>0</v>
      </c>
    </row>
    <row r="185" spans="1:5" s="12" customFormat="1">
      <c r="A185" s="12" t="s">
        <v>194</v>
      </c>
      <c r="B185" s="12">
        <v>330925</v>
      </c>
      <c r="C185" s="12" t="s">
        <v>207</v>
      </c>
      <c r="D185" s="41" t="s">
        <v>478</v>
      </c>
      <c r="E185" s="5">
        <v>0</v>
      </c>
    </row>
    <row r="186" spans="1:5" s="12" customFormat="1">
      <c r="A186" s="12" t="s">
        <v>194</v>
      </c>
      <c r="B186" s="12">
        <v>330937</v>
      </c>
      <c r="C186" s="12" t="s">
        <v>208</v>
      </c>
      <c r="D186" s="41" t="s">
        <v>478</v>
      </c>
      <c r="E186" s="5">
        <v>0</v>
      </c>
    </row>
    <row r="187" spans="1:5" s="12" customFormat="1">
      <c r="A187" s="12" t="s">
        <v>194</v>
      </c>
      <c r="B187" s="12">
        <v>330938</v>
      </c>
      <c r="C187" s="12" t="s">
        <v>209</v>
      </c>
      <c r="D187" s="41" t="s">
        <v>478</v>
      </c>
      <c r="E187" s="5">
        <v>0</v>
      </c>
    </row>
    <row r="188" spans="1:5" s="12" customFormat="1">
      <c r="A188" s="12" t="s">
        <v>194</v>
      </c>
      <c r="B188" s="12">
        <v>330946</v>
      </c>
      <c r="C188" s="12" t="s">
        <v>210</v>
      </c>
      <c r="D188" s="41" t="s">
        <v>478</v>
      </c>
      <c r="E188" s="5">
        <v>0</v>
      </c>
    </row>
    <row r="189" spans="1:5" s="12" customFormat="1">
      <c r="A189" s="12" t="s">
        <v>194</v>
      </c>
      <c r="B189" s="12">
        <v>330949</v>
      </c>
      <c r="C189" s="12" t="s">
        <v>211</v>
      </c>
      <c r="D189" s="41" t="s">
        <v>478</v>
      </c>
      <c r="E189" s="5">
        <v>0</v>
      </c>
    </row>
    <row r="190" spans="1:5" s="12" customFormat="1">
      <c r="A190" s="12" t="s">
        <v>194</v>
      </c>
      <c r="B190" s="12">
        <v>330953</v>
      </c>
      <c r="C190" s="12" t="s">
        <v>212</v>
      </c>
      <c r="D190" s="41" t="s">
        <v>478</v>
      </c>
      <c r="E190" s="5">
        <v>0</v>
      </c>
    </row>
    <row r="191" spans="1:5" s="12" customFormat="1">
      <c r="A191" s="12" t="s">
        <v>194</v>
      </c>
      <c r="B191" s="12">
        <v>330971</v>
      </c>
      <c r="C191" s="12" t="s">
        <v>213</v>
      </c>
      <c r="D191" s="41" t="s">
        <v>478</v>
      </c>
      <c r="E191" s="5">
        <v>0</v>
      </c>
    </row>
    <row r="192" spans="1:5" s="12" customFormat="1">
      <c r="A192" s="12" t="s">
        <v>194</v>
      </c>
      <c r="B192" s="12">
        <v>330974</v>
      </c>
      <c r="C192" s="12" t="s">
        <v>214</v>
      </c>
      <c r="D192" s="41" t="s">
        <v>478</v>
      </c>
      <c r="E192" s="5">
        <v>0</v>
      </c>
    </row>
    <row r="193" spans="1:5" s="12" customFormat="1">
      <c r="A193" s="12" t="s">
        <v>215</v>
      </c>
      <c r="B193" s="12">
        <v>341003</v>
      </c>
      <c r="C193" s="12" t="s">
        <v>216</v>
      </c>
      <c r="D193" s="41" t="s">
        <v>478</v>
      </c>
      <c r="E193" s="5">
        <v>0</v>
      </c>
    </row>
    <row r="194" spans="1:5" s="12" customFormat="1">
      <c r="A194" s="12" t="s">
        <v>215</v>
      </c>
      <c r="B194" s="12">
        <v>341021</v>
      </c>
      <c r="C194" s="12" t="s">
        <v>217</v>
      </c>
      <c r="D194" s="41" t="s">
        <v>478</v>
      </c>
      <c r="E194" s="5">
        <v>0</v>
      </c>
    </row>
    <row r="195" spans="1:5" s="12" customFormat="1">
      <c r="A195" s="12" t="s">
        <v>215</v>
      </c>
      <c r="B195" s="12">
        <v>341023</v>
      </c>
      <c r="C195" s="12" t="s">
        <v>218</v>
      </c>
      <c r="D195" s="41" t="s">
        <v>478</v>
      </c>
      <c r="E195" s="5">
        <v>0</v>
      </c>
    </row>
    <row r="196" spans="1:5" s="12" customFormat="1">
      <c r="A196" s="12" t="s">
        <v>215</v>
      </c>
      <c r="B196" s="12">
        <v>341026</v>
      </c>
      <c r="C196" s="12" t="s">
        <v>219</v>
      </c>
      <c r="D196" s="41" t="s">
        <v>478</v>
      </c>
      <c r="E196" s="5">
        <v>0</v>
      </c>
    </row>
    <row r="197" spans="1:5" s="12" customFormat="1">
      <c r="A197" s="12" t="s">
        <v>215</v>
      </c>
      <c r="B197" s="12">
        <v>341032</v>
      </c>
      <c r="C197" s="12" t="s">
        <v>220</v>
      </c>
      <c r="D197" s="41" t="s">
        <v>478</v>
      </c>
      <c r="E197" s="5">
        <v>0</v>
      </c>
    </row>
    <row r="198" spans="1:5" s="12" customFormat="1">
      <c r="A198" s="12" t="s">
        <v>215</v>
      </c>
      <c r="B198" s="12">
        <v>341043</v>
      </c>
      <c r="C198" s="12" t="s">
        <v>221</v>
      </c>
      <c r="D198" s="41" t="s">
        <v>478</v>
      </c>
      <c r="E198" s="5">
        <v>0</v>
      </c>
    </row>
    <row r="199" spans="1:5" s="12" customFormat="1">
      <c r="A199" s="12" t="s">
        <v>215</v>
      </c>
      <c r="B199" s="12">
        <v>341045</v>
      </c>
      <c r="C199" s="12" t="s">
        <v>222</v>
      </c>
      <c r="D199" s="41" t="s">
        <v>478</v>
      </c>
      <c r="E199" s="5">
        <v>0</v>
      </c>
    </row>
    <row r="200" spans="1:5" s="12" customFormat="1">
      <c r="A200" s="12" t="s">
        <v>215</v>
      </c>
      <c r="B200" s="12">
        <v>341047</v>
      </c>
      <c r="C200" s="12" t="s">
        <v>223</v>
      </c>
      <c r="D200" s="41" t="s">
        <v>478</v>
      </c>
      <c r="E200" s="5">
        <v>0</v>
      </c>
    </row>
    <row r="201" spans="1:5" s="12" customFormat="1">
      <c r="A201" s="12" t="s">
        <v>215</v>
      </c>
      <c r="B201" s="12">
        <v>341049</v>
      </c>
      <c r="C201" s="12" t="s">
        <v>224</v>
      </c>
      <c r="D201" s="24" t="s">
        <v>478</v>
      </c>
      <c r="E201" s="5">
        <v>0</v>
      </c>
    </row>
    <row r="202" spans="1:5" s="12" customFormat="1">
      <c r="A202" s="12" t="s">
        <v>215</v>
      </c>
      <c r="B202" s="12">
        <v>341050</v>
      </c>
      <c r="C202" s="12" t="s">
        <v>225</v>
      </c>
      <c r="D202" s="41" t="s">
        <v>478</v>
      </c>
      <c r="E202" s="5">
        <v>0</v>
      </c>
    </row>
    <row r="203" spans="1:5" s="12" customFormat="1">
      <c r="A203" s="12" t="s">
        <v>215</v>
      </c>
      <c r="B203" s="12">
        <v>341053</v>
      </c>
      <c r="C203" s="12" t="s">
        <v>226</v>
      </c>
      <c r="D203" s="41" t="s">
        <v>478</v>
      </c>
      <c r="E203" s="5">
        <v>0</v>
      </c>
    </row>
    <row r="204" spans="1:5" s="12" customFormat="1">
      <c r="A204" s="12" t="s">
        <v>215</v>
      </c>
      <c r="B204" s="12">
        <v>341058</v>
      </c>
      <c r="C204" s="12" t="s">
        <v>227</v>
      </c>
      <c r="D204" s="41" t="s">
        <v>478</v>
      </c>
      <c r="E204" s="5">
        <v>0</v>
      </c>
    </row>
    <row r="205" spans="1:5" s="12" customFormat="1">
      <c r="A205" s="12" t="s">
        <v>215</v>
      </c>
      <c r="B205" s="12">
        <v>341066</v>
      </c>
      <c r="C205" s="12" t="s">
        <v>228</v>
      </c>
      <c r="D205" s="41" t="s">
        <v>478</v>
      </c>
      <c r="E205" s="5">
        <v>0</v>
      </c>
    </row>
    <row r="206" spans="1:5" s="12" customFormat="1">
      <c r="A206" s="12" t="s">
        <v>215</v>
      </c>
      <c r="B206" s="12">
        <v>341087</v>
      </c>
      <c r="C206" s="12" t="s">
        <v>229</v>
      </c>
      <c r="D206" s="41" t="s">
        <v>478</v>
      </c>
      <c r="E206" s="5">
        <v>0</v>
      </c>
    </row>
    <row r="207" spans="1:5" s="12" customFormat="1">
      <c r="A207" s="12" t="s">
        <v>215</v>
      </c>
      <c r="B207" s="12">
        <v>341088</v>
      </c>
      <c r="C207" s="12" t="s">
        <v>230</v>
      </c>
      <c r="D207" s="41" t="s">
        <v>478</v>
      </c>
      <c r="E207" s="5">
        <v>0</v>
      </c>
    </row>
    <row r="208" spans="1:5" s="12" customFormat="1">
      <c r="A208" s="12" t="s">
        <v>231</v>
      </c>
      <c r="B208" s="12">
        <v>351106</v>
      </c>
      <c r="C208" s="12" t="s">
        <v>232</v>
      </c>
      <c r="D208" s="41" t="s">
        <v>478</v>
      </c>
      <c r="E208" s="5">
        <v>0</v>
      </c>
    </row>
    <row r="209" spans="1:5" s="12" customFormat="1">
      <c r="A209" s="12" t="s">
        <v>231</v>
      </c>
      <c r="B209" s="12">
        <v>351118</v>
      </c>
      <c r="C209" s="12" t="s">
        <v>233</v>
      </c>
      <c r="D209" s="41" t="s">
        <v>478</v>
      </c>
      <c r="E209" s="5">
        <v>0</v>
      </c>
    </row>
    <row r="210" spans="1:5" s="12" customFormat="1">
      <c r="A210" s="12" t="s">
        <v>231</v>
      </c>
      <c r="B210" s="12">
        <v>351132</v>
      </c>
      <c r="C210" s="12" t="s">
        <v>234</v>
      </c>
      <c r="D210" s="41" t="s">
        <v>478</v>
      </c>
      <c r="E210" s="5">
        <v>0</v>
      </c>
    </row>
    <row r="211" spans="1:5" s="12" customFormat="1">
      <c r="A211" s="12" t="s">
        <v>231</v>
      </c>
      <c r="B211" s="12">
        <v>351134</v>
      </c>
      <c r="C211" s="12" t="s">
        <v>235</v>
      </c>
      <c r="D211" s="41" t="s">
        <v>478</v>
      </c>
      <c r="E211" s="5">
        <v>0</v>
      </c>
    </row>
    <row r="212" spans="1:5" s="12" customFormat="1">
      <c r="A212" s="12" t="s">
        <v>231</v>
      </c>
      <c r="B212" s="12">
        <v>351152</v>
      </c>
      <c r="C212" s="12" t="s">
        <v>236</v>
      </c>
      <c r="D212" s="41" t="s">
        <v>478</v>
      </c>
      <c r="E212" s="5">
        <v>0</v>
      </c>
    </row>
    <row r="213" spans="1:5" s="12" customFormat="1">
      <c r="A213" s="12" t="s">
        <v>231</v>
      </c>
      <c r="B213" s="12">
        <v>351153</v>
      </c>
      <c r="C213" s="12" t="s">
        <v>237</v>
      </c>
      <c r="D213" s="41" t="s">
        <v>478</v>
      </c>
      <c r="E213" s="5">
        <v>0</v>
      </c>
    </row>
    <row r="214" spans="1:5" s="12" customFormat="1">
      <c r="A214" s="12" t="s">
        <v>231</v>
      </c>
      <c r="B214" s="12">
        <v>351157</v>
      </c>
      <c r="C214" s="12" t="s">
        <v>238</v>
      </c>
      <c r="D214" s="41" t="s">
        <v>478</v>
      </c>
      <c r="E214" s="5">
        <v>0</v>
      </c>
    </row>
    <row r="215" spans="1:5" s="12" customFormat="1">
      <c r="A215" s="12" t="s">
        <v>231</v>
      </c>
      <c r="B215" s="12">
        <v>351158</v>
      </c>
      <c r="C215" s="12" t="s">
        <v>239</v>
      </c>
      <c r="D215" s="41" t="s">
        <v>478</v>
      </c>
      <c r="E215" s="5">
        <v>0</v>
      </c>
    </row>
    <row r="216" spans="1:5" s="12" customFormat="1">
      <c r="A216" s="12" t="s">
        <v>231</v>
      </c>
      <c r="B216" s="12">
        <v>351162</v>
      </c>
      <c r="C216" s="12" t="s">
        <v>240</v>
      </c>
      <c r="D216" s="41" t="s">
        <v>478</v>
      </c>
      <c r="E216" s="5">
        <v>0</v>
      </c>
    </row>
    <row r="217" spans="1:5" s="12" customFormat="1">
      <c r="A217" s="12" t="s">
        <v>231</v>
      </c>
      <c r="B217" s="12">
        <v>351166</v>
      </c>
      <c r="C217" s="12" t="s">
        <v>241</v>
      </c>
      <c r="D217" s="41" t="s">
        <v>478</v>
      </c>
      <c r="E217" s="5">
        <v>0</v>
      </c>
    </row>
    <row r="218" spans="1:5" s="12" customFormat="1">
      <c r="A218" s="12" t="s">
        <v>231</v>
      </c>
      <c r="B218" s="12">
        <v>351172</v>
      </c>
      <c r="C218" s="12" t="s">
        <v>149</v>
      </c>
      <c r="D218" s="41" t="s">
        <v>478</v>
      </c>
      <c r="E218" s="5">
        <v>0</v>
      </c>
    </row>
    <row r="219" spans="1:5" s="12" customFormat="1">
      <c r="A219" s="12" t="s">
        <v>231</v>
      </c>
      <c r="B219" s="12">
        <v>351173</v>
      </c>
      <c r="C219" s="12" t="s">
        <v>242</v>
      </c>
      <c r="D219" s="41" t="s">
        <v>478</v>
      </c>
      <c r="E219" s="5">
        <v>0</v>
      </c>
    </row>
    <row r="220" spans="1:5" s="12" customFormat="1">
      <c r="A220" s="12" t="s">
        <v>231</v>
      </c>
      <c r="B220" s="12">
        <v>351174</v>
      </c>
      <c r="C220" s="12" t="s">
        <v>149</v>
      </c>
      <c r="D220" s="41" t="s">
        <v>478</v>
      </c>
      <c r="E220" s="5">
        <v>0</v>
      </c>
    </row>
    <row r="221" spans="1:5" s="12" customFormat="1">
      <c r="A221" s="12" t="s">
        <v>231</v>
      </c>
      <c r="B221" s="12">
        <v>351175</v>
      </c>
      <c r="C221" s="12" t="s">
        <v>243</v>
      </c>
      <c r="D221" s="41" t="s">
        <v>478</v>
      </c>
      <c r="E221" s="5">
        <v>0</v>
      </c>
    </row>
    <row r="222" spans="1:5" s="12" customFormat="1">
      <c r="A222" s="12" t="s">
        <v>231</v>
      </c>
      <c r="B222" s="12">
        <v>351177</v>
      </c>
      <c r="C222" s="12" t="s">
        <v>244</v>
      </c>
      <c r="D222" s="41" t="s">
        <v>478</v>
      </c>
      <c r="E222" s="5">
        <v>0</v>
      </c>
    </row>
    <row r="223" spans="1:5" s="12" customFormat="1">
      <c r="A223" s="12" t="s">
        <v>231</v>
      </c>
      <c r="B223" s="12">
        <v>351188</v>
      </c>
      <c r="C223" s="12" t="s">
        <v>245</v>
      </c>
      <c r="D223" s="41" t="s">
        <v>478</v>
      </c>
      <c r="E223" s="5">
        <v>0</v>
      </c>
    </row>
    <row r="224" spans="1:5" s="12" customFormat="1">
      <c r="A224" s="12" t="s">
        <v>231</v>
      </c>
      <c r="B224" s="12">
        <v>351195</v>
      </c>
      <c r="C224" s="12" t="s">
        <v>246</v>
      </c>
      <c r="D224" s="41" t="s">
        <v>478</v>
      </c>
      <c r="E224" s="5">
        <v>0</v>
      </c>
    </row>
    <row r="225" spans="1:5" s="12" customFormat="1">
      <c r="A225" s="12" t="s">
        <v>231</v>
      </c>
      <c r="B225" s="12">
        <v>351205</v>
      </c>
      <c r="C225" s="12" t="s">
        <v>247</v>
      </c>
      <c r="D225" s="41" t="s">
        <v>478</v>
      </c>
      <c r="E225" s="5">
        <v>0</v>
      </c>
    </row>
    <row r="226" spans="1:5" s="12" customFormat="1">
      <c r="A226" s="12" t="s">
        <v>231</v>
      </c>
      <c r="B226" s="12">
        <v>351206</v>
      </c>
      <c r="C226" s="12" t="s">
        <v>248</v>
      </c>
      <c r="D226" s="41" t="s">
        <v>478</v>
      </c>
      <c r="E226" s="5">
        <v>0</v>
      </c>
    </row>
    <row r="227" spans="1:5" s="12" customFormat="1">
      <c r="A227" s="12" t="s">
        <v>231</v>
      </c>
      <c r="B227" s="12">
        <v>351209</v>
      </c>
      <c r="C227" s="12" t="s">
        <v>500</v>
      </c>
      <c r="D227" s="41" t="s">
        <v>478</v>
      </c>
      <c r="E227" s="5">
        <v>0</v>
      </c>
    </row>
    <row r="228" spans="1:5" s="12" customFormat="1">
      <c r="A228" s="12" t="s">
        <v>231</v>
      </c>
      <c r="B228" s="12">
        <v>351214</v>
      </c>
      <c r="C228" s="12" t="s">
        <v>249</v>
      </c>
      <c r="D228" s="41" t="s">
        <v>478</v>
      </c>
      <c r="E228" s="5">
        <v>0</v>
      </c>
    </row>
    <row r="229" spans="1:5" s="12" customFormat="1">
      <c r="A229" s="12" t="s">
        <v>231</v>
      </c>
      <c r="B229" s="12">
        <v>351217</v>
      </c>
      <c r="C229" s="12" t="s">
        <v>250</v>
      </c>
      <c r="D229" s="41" t="s">
        <v>478</v>
      </c>
      <c r="E229" s="5">
        <v>0</v>
      </c>
    </row>
    <row r="230" spans="1:5" s="12" customFormat="1">
      <c r="A230" s="12" t="s">
        <v>231</v>
      </c>
      <c r="B230" s="12">
        <v>351220</v>
      </c>
      <c r="C230" s="12" t="s">
        <v>251</v>
      </c>
      <c r="D230" s="41" t="s">
        <v>478</v>
      </c>
      <c r="E230" s="5">
        <v>0</v>
      </c>
    </row>
    <row r="231" spans="1:5" s="12" customFormat="1">
      <c r="A231" s="12" t="s">
        <v>231</v>
      </c>
      <c r="B231" s="12">
        <v>351225</v>
      </c>
      <c r="C231" s="12" t="s">
        <v>252</v>
      </c>
      <c r="D231" s="41" t="s">
        <v>478</v>
      </c>
      <c r="E231" s="5">
        <v>0</v>
      </c>
    </row>
    <row r="232" spans="1:5" s="12" customFormat="1">
      <c r="A232" s="12" t="s">
        <v>231</v>
      </c>
      <c r="B232" s="12">
        <v>351245</v>
      </c>
      <c r="C232" s="12" t="s">
        <v>253</v>
      </c>
      <c r="D232" s="41" t="s">
        <v>478</v>
      </c>
      <c r="E232" s="5">
        <v>0</v>
      </c>
    </row>
    <row r="233" spans="1:5" s="12" customFormat="1">
      <c r="A233" s="12" t="s">
        <v>231</v>
      </c>
      <c r="B233" s="12">
        <v>351251</v>
      </c>
      <c r="C233" s="12" t="s">
        <v>255</v>
      </c>
      <c r="D233" s="41" t="s">
        <v>478</v>
      </c>
      <c r="E233" s="5">
        <v>0</v>
      </c>
    </row>
    <row r="234" spans="1:5" s="12" customFormat="1">
      <c r="A234" s="12" t="s">
        <v>231</v>
      </c>
      <c r="B234" s="12">
        <v>351263</v>
      </c>
      <c r="C234" s="12" t="s">
        <v>256</v>
      </c>
      <c r="D234" s="41" t="s">
        <v>478</v>
      </c>
      <c r="E234" s="5">
        <v>0</v>
      </c>
    </row>
    <row r="235" spans="1:5" s="12" customFormat="1">
      <c r="A235" s="12" t="s">
        <v>231</v>
      </c>
      <c r="B235" s="12">
        <v>351269</v>
      </c>
      <c r="C235" s="12" t="s">
        <v>257</v>
      </c>
      <c r="D235" s="41" t="s">
        <v>478</v>
      </c>
      <c r="E235" s="5">
        <v>0</v>
      </c>
    </row>
    <row r="236" spans="1:5" s="12" customFormat="1">
      <c r="A236" s="12" t="s">
        <v>231</v>
      </c>
      <c r="B236" s="12">
        <v>351271</v>
      </c>
      <c r="C236" s="12" t="s">
        <v>258</v>
      </c>
      <c r="D236" s="22" t="s">
        <v>478</v>
      </c>
      <c r="E236" s="5">
        <v>3432</v>
      </c>
    </row>
    <row r="237" spans="1:5" s="12" customFormat="1">
      <c r="A237" s="12" t="s">
        <v>231</v>
      </c>
      <c r="B237" s="12">
        <v>351275</v>
      </c>
      <c r="C237" s="12" t="s">
        <v>259</v>
      </c>
      <c r="D237" s="41" t="s">
        <v>478</v>
      </c>
      <c r="E237" s="5">
        <v>0</v>
      </c>
    </row>
    <row r="238" spans="1:5" s="12" customFormat="1">
      <c r="A238" s="12" t="s">
        <v>231</v>
      </c>
      <c r="B238" s="12">
        <v>351276</v>
      </c>
      <c r="C238" s="12" t="s">
        <v>260</v>
      </c>
      <c r="D238" s="41" t="s">
        <v>478</v>
      </c>
      <c r="E238" s="5">
        <v>0</v>
      </c>
    </row>
    <row r="239" spans="1:5" s="12" customFormat="1">
      <c r="A239" s="12" t="s">
        <v>231</v>
      </c>
      <c r="B239" s="12">
        <v>351280</v>
      </c>
      <c r="C239" s="12" t="s">
        <v>261</v>
      </c>
      <c r="D239" s="41" t="s">
        <v>478</v>
      </c>
      <c r="E239" s="5">
        <v>0</v>
      </c>
    </row>
    <row r="240" spans="1:5" s="12" customFormat="1">
      <c r="A240" s="12" t="s">
        <v>231</v>
      </c>
      <c r="B240" s="12">
        <v>351283</v>
      </c>
      <c r="C240" s="12" t="s">
        <v>262</v>
      </c>
      <c r="D240" s="41" t="s">
        <v>478</v>
      </c>
      <c r="E240" s="5">
        <v>0</v>
      </c>
    </row>
    <row r="241" spans="1:5" s="12" customFormat="1">
      <c r="A241" s="12" t="s">
        <v>231</v>
      </c>
      <c r="B241" s="12">
        <v>351293</v>
      </c>
      <c r="C241" s="12" t="s">
        <v>210</v>
      </c>
      <c r="D241" s="41" t="s">
        <v>478</v>
      </c>
      <c r="E241" s="5">
        <v>0</v>
      </c>
    </row>
    <row r="242" spans="1:5" s="12" customFormat="1">
      <c r="A242" s="12" t="s">
        <v>231</v>
      </c>
      <c r="B242" s="12">
        <v>351298</v>
      </c>
      <c r="C242" s="12" t="s">
        <v>263</v>
      </c>
      <c r="D242" s="22" t="s">
        <v>478</v>
      </c>
      <c r="E242" s="5">
        <v>0</v>
      </c>
    </row>
    <row r="243" spans="1:5" s="12" customFormat="1">
      <c r="A243" s="12" t="s">
        <v>231</v>
      </c>
      <c r="B243" s="12">
        <v>351301</v>
      </c>
      <c r="C243" s="12" t="s">
        <v>500</v>
      </c>
      <c r="D243" s="41" t="s">
        <v>478</v>
      </c>
      <c r="E243" s="5">
        <v>0</v>
      </c>
    </row>
    <row r="244" spans="1:5" s="12" customFormat="1">
      <c r="A244" s="12" t="s">
        <v>231</v>
      </c>
      <c r="B244" s="12">
        <v>351302</v>
      </c>
      <c r="C244" s="12" t="s">
        <v>264</v>
      </c>
      <c r="D244" s="41" t="s">
        <v>478</v>
      </c>
      <c r="E244" s="5">
        <v>0</v>
      </c>
    </row>
    <row r="245" spans="1:5" s="12" customFormat="1">
      <c r="A245" s="12" t="s">
        <v>231</v>
      </c>
      <c r="B245" s="12">
        <v>351304</v>
      </c>
      <c r="C245" s="12" t="s">
        <v>265</v>
      </c>
      <c r="D245" s="41" t="s">
        <v>478</v>
      </c>
      <c r="E245" s="5">
        <v>0</v>
      </c>
    </row>
    <row r="246" spans="1:5" s="12" customFormat="1">
      <c r="A246" s="12" t="s">
        <v>231</v>
      </c>
      <c r="B246" s="12">
        <v>351305</v>
      </c>
      <c r="C246" s="12" t="s">
        <v>266</v>
      </c>
      <c r="D246" s="41" t="s">
        <v>478</v>
      </c>
      <c r="E246" s="5">
        <v>0</v>
      </c>
    </row>
    <row r="247" spans="1:5" s="12" customFormat="1">
      <c r="A247" s="12" t="s">
        <v>231</v>
      </c>
      <c r="B247" s="12">
        <v>351316</v>
      </c>
      <c r="C247" s="12" t="s">
        <v>267</v>
      </c>
      <c r="D247" s="41" t="s">
        <v>478</v>
      </c>
      <c r="E247" s="5">
        <v>0</v>
      </c>
    </row>
    <row r="248" spans="1:5" s="12" customFormat="1">
      <c r="A248" s="12" t="s">
        <v>231</v>
      </c>
      <c r="B248" s="12">
        <v>351320</v>
      </c>
      <c r="C248" s="12" t="s">
        <v>268</v>
      </c>
      <c r="D248" s="41" t="s">
        <v>478</v>
      </c>
      <c r="E248" s="5">
        <v>0</v>
      </c>
    </row>
    <row r="249" spans="1:5" s="12" customFormat="1">
      <c r="A249" s="12" t="s">
        <v>231</v>
      </c>
      <c r="B249" s="12">
        <v>351322</v>
      </c>
      <c r="C249" s="12" t="s">
        <v>269</v>
      </c>
      <c r="D249" s="41" t="s">
        <v>478</v>
      </c>
      <c r="E249" s="5">
        <v>0</v>
      </c>
    </row>
    <row r="250" spans="1:5" s="12" customFormat="1">
      <c r="A250" s="12" t="s">
        <v>231</v>
      </c>
      <c r="B250" s="12">
        <v>351324</v>
      </c>
      <c r="C250" s="12" t="s">
        <v>270</v>
      </c>
      <c r="D250" s="41" t="s">
        <v>478</v>
      </c>
      <c r="E250" s="5">
        <v>0</v>
      </c>
    </row>
    <row r="251" spans="1:5" s="12" customFormat="1">
      <c r="A251" s="12" t="s">
        <v>231</v>
      </c>
      <c r="B251" s="12">
        <v>351329</v>
      </c>
      <c r="C251" s="12" t="s">
        <v>271</v>
      </c>
      <c r="D251" s="41" t="s">
        <v>478</v>
      </c>
      <c r="E251" s="5">
        <v>0</v>
      </c>
    </row>
    <row r="252" spans="1:5" s="12" customFormat="1">
      <c r="A252" s="12" t="s">
        <v>231</v>
      </c>
      <c r="B252" s="12">
        <v>351332</v>
      </c>
      <c r="C252" s="12" t="s">
        <v>272</v>
      </c>
      <c r="D252" s="41" t="s">
        <v>478</v>
      </c>
      <c r="E252" s="5">
        <v>0</v>
      </c>
    </row>
    <row r="253" spans="1:5" s="12" customFormat="1">
      <c r="A253" s="12" t="s">
        <v>231</v>
      </c>
      <c r="B253" s="12">
        <v>351336</v>
      </c>
      <c r="C253" s="12" t="s">
        <v>273</v>
      </c>
      <c r="D253" s="41" t="s">
        <v>478</v>
      </c>
      <c r="E253" s="5">
        <v>0</v>
      </c>
    </row>
    <row r="254" spans="1:5" s="12" customFormat="1">
      <c r="A254" s="12" t="s">
        <v>274</v>
      </c>
      <c r="B254" s="12">
        <v>361346</v>
      </c>
      <c r="C254" s="12" t="s">
        <v>275</v>
      </c>
      <c r="D254" s="41" t="s">
        <v>478</v>
      </c>
      <c r="E254" s="5">
        <v>0</v>
      </c>
    </row>
    <row r="255" spans="1:5" s="12" customFormat="1">
      <c r="A255" s="12" t="s">
        <v>274</v>
      </c>
      <c r="B255" s="12">
        <v>361353</v>
      </c>
      <c r="C255" s="12" t="s">
        <v>276</v>
      </c>
      <c r="D255" s="41" t="s">
        <v>478</v>
      </c>
      <c r="E255" s="5">
        <v>0</v>
      </c>
    </row>
    <row r="256" spans="1:5" s="12" customFormat="1">
      <c r="A256" s="12" t="s">
        <v>274</v>
      </c>
      <c r="B256" s="12">
        <v>361373</v>
      </c>
      <c r="C256" s="12" t="s">
        <v>277</v>
      </c>
      <c r="D256" s="41" t="s">
        <v>478</v>
      </c>
      <c r="E256" s="5">
        <v>0</v>
      </c>
    </row>
    <row r="257" spans="1:5" s="12" customFormat="1">
      <c r="A257" s="12" t="s">
        <v>274</v>
      </c>
      <c r="B257" s="12">
        <v>361387</v>
      </c>
      <c r="C257" s="12" t="s">
        <v>278</v>
      </c>
      <c r="D257" s="41" t="s">
        <v>478</v>
      </c>
      <c r="E257" s="5">
        <v>0</v>
      </c>
    </row>
    <row r="258" spans="1:5" s="12" customFormat="1">
      <c r="A258" s="12" t="s">
        <v>274</v>
      </c>
      <c r="B258" s="12">
        <v>361426</v>
      </c>
      <c r="C258" s="12" t="s">
        <v>279</v>
      </c>
      <c r="D258" s="41" t="s">
        <v>478</v>
      </c>
      <c r="E258" s="5">
        <v>0</v>
      </c>
    </row>
    <row r="259" spans="1:5" s="12" customFormat="1">
      <c r="A259" s="12" t="s">
        <v>274</v>
      </c>
      <c r="B259" s="12">
        <v>361479</v>
      </c>
      <c r="C259" s="12" t="s">
        <v>280</v>
      </c>
      <c r="D259" s="41" t="s">
        <v>478</v>
      </c>
      <c r="E259" s="5">
        <v>0</v>
      </c>
    </row>
    <row r="260" spans="1:5" s="12" customFormat="1">
      <c r="A260" s="12" t="s">
        <v>274</v>
      </c>
      <c r="B260" s="12">
        <v>361499</v>
      </c>
      <c r="C260" s="12" t="s">
        <v>281</v>
      </c>
      <c r="D260" s="41" t="s">
        <v>478</v>
      </c>
      <c r="E260" s="5">
        <v>0</v>
      </c>
    </row>
    <row r="261" spans="1:5" s="12" customFormat="1">
      <c r="A261" s="12" t="s">
        <v>282</v>
      </c>
      <c r="B261" s="12">
        <v>371525</v>
      </c>
      <c r="C261" s="12" t="s">
        <v>283</v>
      </c>
      <c r="D261" s="41" t="s">
        <v>478</v>
      </c>
      <c r="E261" s="5">
        <v>0</v>
      </c>
    </row>
    <row r="262" spans="1:5" s="12" customFormat="1">
      <c r="A262" s="12" t="s">
        <v>282</v>
      </c>
      <c r="B262" s="12">
        <v>371526</v>
      </c>
      <c r="C262" s="12" t="s">
        <v>284</v>
      </c>
      <c r="D262" s="41" t="s">
        <v>478</v>
      </c>
      <c r="E262" s="5">
        <v>0</v>
      </c>
    </row>
    <row r="263" spans="1:5" s="12" customFormat="1">
      <c r="A263" s="12" t="s">
        <v>282</v>
      </c>
      <c r="B263" s="12">
        <v>371534</v>
      </c>
      <c r="C263" s="12" t="s">
        <v>285</v>
      </c>
      <c r="D263" s="41" t="s">
        <v>478</v>
      </c>
      <c r="E263" s="5">
        <v>0</v>
      </c>
    </row>
    <row r="264" spans="1:5" s="12" customFormat="1">
      <c r="A264" s="12" t="s">
        <v>282</v>
      </c>
      <c r="B264" s="12">
        <v>371540</v>
      </c>
      <c r="C264" s="12" t="s">
        <v>286</v>
      </c>
      <c r="D264" s="41" t="s">
        <v>478</v>
      </c>
      <c r="E264" s="5">
        <v>0</v>
      </c>
    </row>
    <row r="265" spans="1:5" s="12" customFormat="1">
      <c r="A265" s="12" t="s">
        <v>282</v>
      </c>
      <c r="B265" s="12">
        <v>371553</v>
      </c>
      <c r="C265" s="12" t="s">
        <v>287</v>
      </c>
      <c r="D265" s="41" t="s">
        <v>478</v>
      </c>
      <c r="E265" s="5">
        <v>0</v>
      </c>
    </row>
    <row r="266" spans="1:5" s="12" customFormat="1">
      <c r="A266" s="12" t="s">
        <v>282</v>
      </c>
      <c r="B266" s="12">
        <v>371556</v>
      </c>
      <c r="C266" s="12" t="s">
        <v>288</v>
      </c>
      <c r="D266" s="41" t="s">
        <v>478</v>
      </c>
      <c r="E266" s="5">
        <v>0</v>
      </c>
    </row>
    <row r="267" spans="1:5" s="12" customFormat="1">
      <c r="A267" s="12" t="s">
        <v>282</v>
      </c>
      <c r="B267" s="12">
        <v>371557</v>
      </c>
      <c r="C267" s="12" t="s">
        <v>289</v>
      </c>
      <c r="D267" s="41" t="s">
        <v>478</v>
      </c>
      <c r="E267" s="5">
        <v>0</v>
      </c>
    </row>
    <row r="268" spans="1:5" s="12" customFormat="1">
      <c r="A268" s="12" t="s">
        <v>282</v>
      </c>
      <c r="B268" s="12">
        <v>371558</v>
      </c>
      <c r="C268" s="12" t="s">
        <v>290</v>
      </c>
      <c r="D268" s="41" t="s">
        <v>478</v>
      </c>
      <c r="E268" s="5">
        <v>0</v>
      </c>
    </row>
    <row r="269" spans="1:5" s="12" customFormat="1">
      <c r="A269" s="12" t="s">
        <v>282</v>
      </c>
      <c r="B269" s="12">
        <v>371559</v>
      </c>
      <c r="C269" s="12" t="s">
        <v>291</v>
      </c>
      <c r="D269" s="41" t="s">
        <v>478</v>
      </c>
      <c r="E269" s="5">
        <v>0</v>
      </c>
    </row>
    <row r="270" spans="1:5" s="12" customFormat="1">
      <c r="A270" s="12" t="s">
        <v>282</v>
      </c>
      <c r="B270" s="12">
        <v>371561</v>
      </c>
      <c r="C270" s="12" t="s">
        <v>292</v>
      </c>
      <c r="D270" s="41" t="s">
        <v>478</v>
      </c>
      <c r="E270" s="5">
        <v>0</v>
      </c>
    </row>
    <row r="271" spans="1:5" s="12" customFormat="1">
      <c r="A271" s="12" t="s">
        <v>282</v>
      </c>
      <c r="B271" s="12">
        <v>371567</v>
      </c>
      <c r="C271" s="12" t="s">
        <v>293</v>
      </c>
      <c r="D271" s="41" t="s">
        <v>478</v>
      </c>
      <c r="E271" s="5">
        <v>0</v>
      </c>
    </row>
    <row r="272" spans="1:5" s="12" customFormat="1">
      <c r="A272" s="12" t="s">
        <v>282</v>
      </c>
      <c r="B272" s="12">
        <v>371582</v>
      </c>
      <c r="C272" s="12" t="s">
        <v>294</v>
      </c>
      <c r="D272" s="41" t="s">
        <v>478</v>
      </c>
      <c r="E272" s="5">
        <v>0</v>
      </c>
    </row>
    <row r="273" spans="1:5" s="12" customFormat="1">
      <c r="A273" s="12" t="s">
        <v>282</v>
      </c>
      <c r="B273" s="12">
        <v>371591</v>
      </c>
      <c r="C273" s="12" t="s">
        <v>295</v>
      </c>
      <c r="D273" s="41" t="s">
        <v>478</v>
      </c>
      <c r="E273" s="5">
        <v>0</v>
      </c>
    </row>
    <row r="274" spans="1:5" s="12" customFormat="1">
      <c r="A274" s="12" t="s">
        <v>282</v>
      </c>
      <c r="B274" s="12">
        <v>371592</v>
      </c>
      <c r="C274" s="12" t="s">
        <v>296</v>
      </c>
      <c r="D274" s="41" t="s">
        <v>478</v>
      </c>
      <c r="E274" s="5">
        <v>0</v>
      </c>
    </row>
    <row r="275" spans="1:5" s="12" customFormat="1">
      <c r="A275" s="12" t="s">
        <v>282</v>
      </c>
      <c r="B275" s="12">
        <v>371597</v>
      </c>
      <c r="C275" s="12" t="s">
        <v>297</v>
      </c>
      <c r="D275" s="41" t="s">
        <v>478</v>
      </c>
      <c r="E275" s="5">
        <v>0</v>
      </c>
    </row>
    <row r="276" spans="1:5" s="12" customFormat="1">
      <c r="A276" s="12" t="s">
        <v>282</v>
      </c>
      <c r="B276" s="12">
        <v>372455</v>
      </c>
      <c r="C276" s="12" t="s">
        <v>298</v>
      </c>
      <c r="D276" s="41" t="s">
        <v>478</v>
      </c>
      <c r="E276" s="5">
        <v>0</v>
      </c>
    </row>
    <row r="277" spans="1:5" s="12" customFormat="1">
      <c r="A277" s="12" t="s">
        <v>299</v>
      </c>
      <c r="B277" s="12">
        <v>381607</v>
      </c>
      <c r="C277" s="12" t="s">
        <v>300</v>
      </c>
      <c r="D277" s="41" t="s">
        <v>478</v>
      </c>
      <c r="E277" s="5">
        <v>0</v>
      </c>
    </row>
    <row r="278" spans="1:5" s="12" customFormat="1">
      <c r="A278" s="12" t="s">
        <v>299</v>
      </c>
      <c r="B278" s="12">
        <v>381617</v>
      </c>
      <c r="C278" s="12" t="s">
        <v>301</v>
      </c>
      <c r="D278" s="41" t="s">
        <v>478</v>
      </c>
      <c r="E278" s="5">
        <v>0</v>
      </c>
    </row>
    <row r="279" spans="1:5" s="12" customFormat="1">
      <c r="A279" s="12" t="s">
        <v>299</v>
      </c>
      <c r="B279" s="12">
        <v>381625</v>
      </c>
      <c r="C279" s="12" t="s">
        <v>302</v>
      </c>
      <c r="D279" s="22" t="s">
        <v>478</v>
      </c>
      <c r="E279" s="5">
        <v>0</v>
      </c>
    </row>
    <row r="280" spans="1:5" s="12" customFormat="1">
      <c r="A280" s="12" t="s">
        <v>299</v>
      </c>
      <c r="B280" s="12">
        <v>381632</v>
      </c>
      <c r="C280" s="12" t="s">
        <v>303</v>
      </c>
      <c r="D280" s="41" t="s">
        <v>478</v>
      </c>
      <c r="E280" s="5">
        <v>409668</v>
      </c>
    </row>
    <row r="281" spans="1:5" s="12" customFormat="1">
      <c r="A281" s="12" t="s">
        <v>299</v>
      </c>
      <c r="B281" s="12">
        <v>381637</v>
      </c>
      <c r="C281" s="12" t="s">
        <v>304</v>
      </c>
      <c r="D281" s="41" t="s">
        <v>478</v>
      </c>
      <c r="E281" s="5">
        <v>0</v>
      </c>
    </row>
    <row r="282" spans="1:5" s="12" customFormat="1">
      <c r="A282" s="12" t="s">
        <v>299</v>
      </c>
      <c r="B282" s="12">
        <v>381638</v>
      </c>
      <c r="C282" s="12" t="s">
        <v>305</v>
      </c>
      <c r="D282" s="41" t="s">
        <v>478</v>
      </c>
      <c r="E282" s="5">
        <v>0</v>
      </c>
    </row>
    <row r="283" spans="1:5" s="12" customFormat="1">
      <c r="A283" s="12" t="s">
        <v>299</v>
      </c>
      <c r="B283" s="12">
        <v>383303</v>
      </c>
      <c r="C283" s="12" t="s">
        <v>306</v>
      </c>
      <c r="D283" s="41" t="s">
        <v>478</v>
      </c>
      <c r="E283" s="5">
        <v>3468</v>
      </c>
    </row>
    <row r="284" spans="1:5" s="12" customFormat="1">
      <c r="A284" s="12" t="s">
        <v>307</v>
      </c>
      <c r="B284" s="12">
        <v>391647</v>
      </c>
      <c r="C284" s="12" t="s">
        <v>308</v>
      </c>
      <c r="D284" s="41" t="s">
        <v>478</v>
      </c>
      <c r="E284" s="5">
        <v>0</v>
      </c>
    </row>
    <row r="285" spans="1:5" s="12" customFormat="1">
      <c r="A285" s="12" t="s">
        <v>307</v>
      </c>
      <c r="B285" s="12">
        <v>391649</v>
      </c>
      <c r="C285" s="12" t="s">
        <v>309</v>
      </c>
      <c r="D285" s="41" t="s">
        <v>478</v>
      </c>
      <c r="E285" s="5">
        <v>0</v>
      </c>
    </row>
    <row r="286" spans="1:5" s="12" customFormat="1">
      <c r="A286" s="12" t="s">
        <v>307</v>
      </c>
      <c r="B286" s="12">
        <v>391650</v>
      </c>
      <c r="C286" s="12" t="s">
        <v>310</v>
      </c>
      <c r="D286" s="41" t="s">
        <v>478</v>
      </c>
      <c r="E286" s="5">
        <v>0</v>
      </c>
    </row>
    <row r="287" spans="1:5" s="12" customFormat="1">
      <c r="A287" s="12" t="s">
        <v>307</v>
      </c>
      <c r="B287" s="12">
        <v>391653</v>
      </c>
      <c r="C287" s="12" t="s">
        <v>311</v>
      </c>
      <c r="D287" s="41" t="s">
        <v>478</v>
      </c>
      <c r="E287" s="5">
        <v>0</v>
      </c>
    </row>
    <row r="288" spans="1:5" s="12" customFormat="1">
      <c r="A288" s="12" t="s">
        <v>307</v>
      </c>
      <c r="B288" s="12">
        <v>391666</v>
      </c>
      <c r="C288" s="12" t="s">
        <v>312</v>
      </c>
      <c r="D288" s="41" t="s">
        <v>478</v>
      </c>
      <c r="E288" s="5">
        <v>0</v>
      </c>
    </row>
    <row r="289" spans="1:5" s="12" customFormat="1">
      <c r="A289" s="12" t="s">
        <v>307</v>
      </c>
      <c r="B289" s="12">
        <v>391668</v>
      </c>
      <c r="C289" s="12" t="s">
        <v>313</v>
      </c>
      <c r="D289" s="41" t="s">
        <v>478</v>
      </c>
      <c r="E289" s="5">
        <v>0</v>
      </c>
    </row>
    <row r="290" spans="1:5" s="12" customFormat="1">
      <c r="A290" s="12" t="s">
        <v>307</v>
      </c>
      <c r="B290" s="12">
        <v>391671</v>
      </c>
      <c r="C290" s="12" t="s">
        <v>314</v>
      </c>
      <c r="D290" s="41" t="s">
        <v>478</v>
      </c>
      <c r="E290" s="5">
        <v>0</v>
      </c>
    </row>
    <row r="291" spans="1:5" s="12" customFormat="1">
      <c r="A291" s="12" t="s">
        <v>307</v>
      </c>
      <c r="B291" s="12">
        <v>391674</v>
      </c>
      <c r="C291" s="12" t="s">
        <v>315</v>
      </c>
      <c r="D291" s="41" t="s">
        <v>478</v>
      </c>
      <c r="E291" s="5">
        <v>0</v>
      </c>
    </row>
    <row r="292" spans="1:5" s="12" customFormat="1">
      <c r="A292" s="12" t="s">
        <v>307</v>
      </c>
      <c r="B292" s="12">
        <v>391676</v>
      </c>
      <c r="C292" s="12" t="s">
        <v>316</v>
      </c>
      <c r="D292" s="41" t="s">
        <v>478</v>
      </c>
      <c r="E292" s="5">
        <v>0</v>
      </c>
    </row>
    <row r="293" spans="1:5" s="12" customFormat="1">
      <c r="A293" s="12" t="s">
        <v>307</v>
      </c>
      <c r="B293" s="12">
        <v>391685</v>
      </c>
      <c r="C293" s="12" t="s">
        <v>317</v>
      </c>
      <c r="D293" s="41" t="s">
        <v>478</v>
      </c>
      <c r="E293" s="5">
        <v>0</v>
      </c>
    </row>
    <row r="294" spans="1:5" s="12" customFormat="1">
      <c r="A294" s="12" t="s">
        <v>318</v>
      </c>
      <c r="B294" s="12">
        <v>401697</v>
      </c>
      <c r="C294" s="12" t="s">
        <v>319</v>
      </c>
      <c r="D294" s="41" t="s">
        <v>478</v>
      </c>
      <c r="E294" s="5">
        <v>0</v>
      </c>
    </row>
    <row r="295" spans="1:5" s="12" customFormat="1">
      <c r="A295" s="12" t="s">
        <v>318</v>
      </c>
      <c r="B295" s="12">
        <v>401698</v>
      </c>
      <c r="C295" s="12" t="s">
        <v>320</v>
      </c>
      <c r="D295" s="41" t="s">
        <v>478</v>
      </c>
      <c r="E295" s="5">
        <v>0</v>
      </c>
    </row>
    <row r="296" spans="1:5" s="12" customFormat="1">
      <c r="A296" s="12" t="s">
        <v>318</v>
      </c>
      <c r="B296" s="12">
        <v>401699</v>
      </c>
      <c r="C296" s="12" t="s">
        <v>321</v>
      </c>
      <c r="D296" s="41" t="s">
        <v>478</v>
      </c>
      <c r="E296" s="5">
        <v>0</v>
      </c>
    </row>
    <row r="297" spans="1:5" s="12" customFormat="1">
      <c r="A297" s="12" t="s">
        <v>318</v>
      </c>
      <c r="B297" s="12">
        <v>401704</v>
      </c>
      <c r="C297" s="12" t="s">
        <v>322</v>
      </c>
      <c r="D297" s="41" t="s">
        <v>478</v>
      </c>
      <c r="E297" s="5">
        <v>0</v>
      </c>
    </row>
    <row r="298" spans="1:5" s="12" customFormat="1">
      <c r="A298" s="12" t="s">
        <v>318</v>
      </c>
      <c r="B298" s="12">
        <v>401709</v>
      </c>
      <c r="C298" s="12" t="s">
        <v>323</v>
      </c>
      <c r="D298" s="41" t="s">
        <v>478</v>
      </c>
      <c r="E298" s="5">
        <v>0</v>
      </c>
    </row>
    <row r="299" spans="1:5" s="12" customFormat="1">
      <c r="A299" s="12" t="s">
        <v>318</v>
      </c>
      <c r="B299" s="12">
        <v>401713</v>
      </c>
      <c r="C299" s="12" t="s">
        <v>324</v>
      </c>
      <c r="D299" s="41" t="s">
        <v>478</v>
      </c>
      <c r="E299" s="5">
        <v>0</v>
      </c>
    </row>
    <row r="300" spans="1:5" s="12" customFormat="1">
      <c r="A300" s="12" t="s">
        <v>318</v>
      </c>
      <c r="B300" s="12">
        <v>401718</v>
      </c>
      <c r="C300" s="12" t="s">
        <v>325</v>
      </c>
      <c r="D300" s="41" t="s">
        <v>478</v>
      </c>
      <c r="E300" s="5">
        <v>0</v>
      </c>
    </row>
    <row r="301" spans="1:5" s="12" customFormat="1">
      <c r="A301" s="12" t="s">
        <v>318</v>
      </c>
      <c r="B301" s="12">
        <v>401721</v>
      </c>
      <c r="C301" s="12" t="s">
        <v>326</v>
      </c>
      <c r="D301" s="41" t="s">
        <v>478</v>
      </c>
      <c r="E301" s="5">
        <v>0</v>
      </c>
    </row>
    <row r="302" spans="1:5" s="12" customFormat="1">
      <c r="A302" s="12" t="s">
        <v>318</v>
      </c>
      <c r="B302" s="12">
        <v>401724</v>
      </c>
      <c r="C302" s="12" t="s">
        <v>327</v>
      </c>
      <c r="D302" s="41" t="s">
        <v>478</v>
      </c>
      <c r="E302" s="5">
        <v>0</v>
      </c>
    </row>
    <row r="303" spans="1:5" s="12" customFormat="1">
      <c r="A303" s="12" t="s">
        <v>328</v>
      </c>
      <c r="B303" s="12">
        <v>411746</v>
      </c>
      <c r="C303" s="12" t="s">
        <v>329</v>
      </c>
      <c r="D303" s="41" t="s">
        <v>478</v>
      </c>
      <c r="E303" s="5">
        <v>162756</v>
      </c>
    </row>
    <row r="304" spans="1:5" s="12" customFormat="1">
      <c r="A304" s="12" t="s">
        <v>328</v>
      </c>
      <c r="B304" s="12">
        <v>411756</v>
      </c>
      <c r="C304" s="12" t="s">
        <v>330</v>
      </c>
      <c r="D304" s="41" t="s">
        <v>478</v>
      </c>
      <c r="E304" s="5">
        <v>0</v>
      </c>
    </row>
    <row r="305" spans="1:5" s="12" customFormat="1">
      <c r="A305" s="12" t="s">
        <v>328</v>
      </c>
      <c r="B305" s="12">
        <v>411758</v>
      </c>
      <c r="C305" s="12" t="s">
        <v>331</v>
      </c>
      <c r="D305" s="41" t="s">
        <v>478</v>
      </c>
      <c r="E305" s="5">
        <v>0</v>
      </c>
    </row>
    <row r="306" spans="1:5" s="12" customFormat="1">
      <c r="A306" s="12" t="s">
        <v>328</v>
      </c>
      <c r="B306" s="12">
        <v>411761</v>
      </c>
      <c r="C306" s="12" t="s">
        <v>332</v>
      </c>
      <c r="D306" s="41" t="s">
        <v>478</v>
      </c>
      <c r="E306" s="5">
        <v>0</v>
      </c>
    </row>
    <row r="307" spans="1:5" s="12" customFormat="1">
      <c r="A307" s="12" t="s">
        <v>328</v>
      </c>
      <c r="B307" s="12">
        <v>411764</v>
      </c>
      <c r="C307" s="12" t="s">
        <v>333</v>
      </c>
      <c r="D307" s="41" t="s">
        <v>478</v>
      </c>
      <c r="E307" s="5">
        <v>0</v>
      </c>
    </row>
    <row r="308" spans="1:5" s="12" customFormat="1">
      <c r="A308" s="12" t="s">
        <v>328</v>
      </c>
      <c r="B308" s="12">
        <v>411777</v>
      </c>
      <c r="C308" s="12" t="s">
        <v>334</v>
      </c>
      <c r="D308" s="41" t="s">
        <v>478</v>
      </c>
      <c r="E308" s="5">
        <v>0</v>
      </c>
    </row>
    <row r="309" spans="1:5" s="12" customFormat="1">
      <c r="A309" s="12" t="s">
        <v>328</v>
      </c>
      <c r="B309" s="12">
        <v>411778</v>
      </c>
      <c r="C309" s="12" t="s">
        <v>335</v>
      </c>
      <c r="D309" s="22" t="s">
        <v>478</v>
      </c>
      <c r="E309" s="5">
        <v>0</v>
      </c>
    </row>
    <row r="310" spans="1:5" s="12" customFormat="1">
      <c r="A310" s="12" t="s">
        <v>328</v>
      </c>
      <c r="B310" s="12">
        <v>411782</v>
      </c>
      <c r="C310" s="12" t="s">
        <v>87</v>
      </c>
      <c r="D310" s="41" t="s">
        <v>478</v>
      </c>
      <c r="E310" s="5">
        <v>0</v>
      </c>
    </row>
    <row r="311" spans="1:5" s="12" customFormat="1">
      <c r="A311" s="12" t="s">
        <v>328</v>
      </c>
      <c r="B311" s="12">
        <v>411788</v>
      </c>
      <c r="C311" s="12" t="s">
        <v>336</v>
      </c>
      <c r="D311" s="41" t="s">
        <v>478</v>
      </c>
      <c r="E311" s="5">
        <v>0</v>
      </c>
    </row>
    <row r="312" spans="1:5" s="12" customFormat="1">
      <c r="A312" s="12" t="s">
        <v>328</v>
      </c>
      <c r="B312" s="12">
        <v>411801</v>
      </c>
      <c r="C312" s="12" t="s">
        <v>337</v>
      </c>
      <c r="D312" s="41" t="s">
        <v>478</v>
      </c>
      <c r="E312" s="5">
        <v>0</v>
      </c>
    </row>
    <row r="313" spans="1:5" s="12" customFormat="1">
      <c r="A313" s="12" t="s">
        <v>328</v>
      </c>
      <c r="B313" s="12">
        <v>411809</v>
      </c>
      <c r="C313" s="12" t="s">
        <v>254</v>
      </c>
      <c r="D313" s="41" t="s">
        <v>478</v>
      </c>
      <c r="E313" s="5">
        <v>0</v>
      </c>
    </row>
    <row r="314" spans="1:5" s="12" customFormat="1">
      <c r="A314" s="12" t="s">
        <v>328</v>
      </c>
      <c r="B314" s="12">
        <v>411814</v>
      </c>
      <c r="C314" s="12" t="s">
        <v>338</v>
      </c>
      <c r="D314" s="41" t="s">
        <v>478</v>
      </c>
      <c r="E314" s="5">
        <v>0</v>
      </c>
    </row>
    <row r="315" spans="1:5" s="12" customFormat="1">
      <c r="A315" s="12" t="s">
        <v>328</v>
      </c>
      <c r="B315" s="12">
        <v>411817</v>
      </c>
      <c r="C315" s="12" t="s">
        <v>339</v>
      </c>
      <c r="D315" s="41" t="s">
        <v>478</v>
      </c>
      <c r="E315" s="5">
        <v>0</v>
      </c>
    </row>
    <row r="316" spans="1:5" s="12" customFormat="1">
      <c r="A316" s="12" t="s">
        <v>328</v>
      </c>
      <c r="B316" s="12">
        <v>411818</v>
      </c>
      <c r="C316" s="12" t="s">
        <v>340</v>
      </c>
      <c r="D316" s="41" t="s">
        <v>478</v>
      </c>
      <c r="E316" s="5">
        <v>0</v>
      </c>
    </row>
    <row r="317" spans="1:5" s="12" customFormat="1">
      <c r="A317" s="12" t="s">
        <v>328</v>
      </c>
      <c r="B317" s="12">
        <v>411820</v>
      </c>
      <c r="C317" s="12" t="s">
        <v>341</v>
      </c>
      <c r="D317" s="41" t="s">
        <v>478</v>
      </c>
      <c r="E317" s="5">
        <v>0</v>
      </c>
    </row>
    <row r="318" spans="1:5" s="12" customFormat="1">
      <c r="A318" s="12" t="s">
        <v>328</v>
      </c>
      <c r="B318" s="12">
        <v>411827</v>
      </c>
      <c r="C318" s="12" t="s">
        <v>342</v>
      </c>
      <c r="D318" s="41" t="s">
        <v>478</v>
      </c>
      <c r="E318" s="5">
        <v>0</v>
      </c>
    </row>
    <row r="319" spans="1:5" s="12" customFormat="1">
      <c r="A319" s="12" t="s">
        <v>328</v>
      </c>
      <c r="B319" s="12">
        <v>411831</v>
      </c>
      <c r="C319" s="12" t="s">
        <v>343</v>
      </c>
      <c r="D319" s="41" t="s">
        <v>478</v>
      </c>
      <c r="E319" s="5">
        <v>0</v>
      </c>
    </row>
    <row r="320" spans="1:5" s="12" customFormat="1">
      <c r="A320" s="12" t="s">
        <v>328</v>
      </c>
      <c r="B320" s="12">
        <v>411833</v>
      </c>
      <c r="C320" s="12" t="s">
        <v>344</v>
      </c>
      <c r="D320" s="41" t="s">
        <v>478</v>
      </c>
      <c r="E320" s="5">
        <v>0</v>
      </c>
    </row>
    <row r="321" spans="1:5" s="12" customFormat="1">
      <c r="A321" s="12" t="s">
        <v>328</v>
      </c>
      <c r="B321" s="12">
        <v>411839</v>
      </c>
      <c r="C321" s="12" t="s">
        <v>345</v>
      </c>
      <c r="D321" s="41" t="s">
        <v>478</v>
      </c>
      <c r="E321" s="5">
        <v>0</v>
      </c>
    </row>
    <row r="322" spans="1:5" s="12" customFormat="1">
      <c r="A322" s="12" t="s">
        <v>328</v>
      </c>
      <c r="B322" s="12">
        <v>411841</v>
      </c>
      <c r="C322" s="12" t="s">
        <v>346</v>
      </c>
      <c r="D322" s="41" t="s">
        <v>478</v>
      </c>
      <c r="E322" s="5">
        <v>0</v>
      </c>
    </row>
    <row r="323" spans="1:5" s="12" customFormat="1">
      <c r="A323" s="12" t="s">
        <v>328</v>
      </c>
      <c r="B323" s="12">
        <v>411845</v>
      </c>
      <c r="C323" s="12" t="s">
        <v>347</v>
      </c>
      <c r="D323" s="41" t="s">
        <v>478</v>
      </c>
      <c r="E323" s="5">
        <v>0</v>
      </c>
    </row>
    <row r="324" spans="1:5" s="12" customFormat="1">
      <c r="A324" s="12" t="s">
        <v>328</v>
      </c>
      <c r="B324" s="12">
        <v>411847</v>
      </c>
      <c r="C324" s="12" t="s">
        <v>348</v>
      </c>
      <c r="D324" s="41" t="s">
        <v>478</v>
      </c>
      <c r="E324" s="5">
        <v>0</v>
      </c>
    </row>
    <row r="325" spans="1:5" s="12" customFormat="1">
      <c r="A325" s="12" t="s">
        <v>328</v>
      </c>
      <c r="B325" s="12">
        <v>411849</v>
      </c>
      <c r="C325" s="12" t="s">
        <v>349</v>
      </c>
      <c r="D325" s="41" t="s">
        <v>478</v>
      </c>
      <c r="E325" s="5">
        <v>0</v>
      </c>
    </row>
    <row r="326" spans="1:5" s="12" customFormat="1">
      <c r="A326" s="12" t="s">
        <v>351</v>
      </c>
      <c r="B326" s="12">
        <v>420463</v>
      </c>
      <c r="C326" s="12" t="s">
        <v>352</v>
      </c>
      <c r="D326" s="41" t="s">
        <v>478</v>
      </c>
      <c r="E326" s="5">
        <v>0</v>
      </c>
    </row>
    <row r="327" spans="1:5" s="12" customFormat="1">
      <c r="A327" s="12" t="s">
        <v>351</v>
      </c>
      <c r="B327" s="12">
        <v>421206</v>
      </c>
      <c r="C327" s="12" t="s">
        <v>353</v>
      </c>
      <c r="D327" s="41" t="s">
        <v>478</v>
      </c>
      <c r="E327" s="5">
        <v>0</v>
      </c>
    </row>
    <row r="328" spans="1:5" s="12" customFormat="1">
      <c r="A328" s="12" t="s">
        <v>351</v>
      </c>
      <c r="B328" s="12">
        <v>421860</v>
      </c>
      <c r="C328" s="12" t="s">
        <v>354</v>
      </c>
      <c r="D328" s="41" t="s">
        <v>478</v>
      </c>
      <c r="E328" s="5">
        <v>0</v>
      </c>
    </row>
    <row r="329" spans="1:5" s="12" customFormat="1">
      <c r="A329" s="12" t="s">
        <v>351</v>
      </c>
      <c r="B329" s="12">
        <v>421866</v>
      </c>
      <c r="C329" s="12" t="s">
        <v>355</v>
      </c>
      <c r="D329" s="41" t="s">
        <v>478</v>
      </c>
      <c r="E329" s="5">
        <v>0</v>
      </c>
    </row>
    <row r="330" spans="1:5" s="12" customFormat="1">
      <c r="A330" s="12" t="s">
        <v>351</v>
      </c>
      <c r="B330" s="12">
        <v>421876</v>
      </c>
      <c r="C330" s="12" t="s">
        <v>356</v>
      </c>
      <c r="D330" s="41" t="s">
        <v>478</v>
      </c>
      <c r="E330" s="5">
        <v>0</v>
      </c>
    </row>
    <row r="331" spans="1:5" s="12" customFormat="1">
      <c r="A331" s="12" t="s">
        <v>351</v>
      </c>
      <c r="B331" s="12">
        <v>421886</v>
      </c>
      <c r="C331" s="12" t="s">
        <v>357</v>
      </c>
      <c r="D331" s="41" t="s">
        <v>478</v>
      </c>
      <c r="E331" s="5">
        <v>0</v>
      </c>
    </row>
    <row r="332" spans="1:5" s="12" customFormat="1">
      <c r="A332" s="12" t="s">
        <v>351</v>
      </c>
      <c r="B332" s="12">
        <v>421887</v>
      </c>
      <c r="C332" s="12" t="s">
        <v>358</v>
      </c>
      <c r="D332" s="41" t="s">
        <v>478</v>
      </c>
      <c r="E332" s="5">
        <v>0</v>
      </c>
    </row>
    <row r="333" spans="1:5" s="12" customFormat="1">
      <c r="A333" s="12" t="s">
        <v>351</v>
      </c>
      <c r="B333" s="12">
        <v>421901</v>
      </c>
      <c r="C333" s="12" t="s">
        <v>359</v>
      </c>
      <c r="D333" s="41" t="s">
        <v>478</v>
      </c>
      <c r="E333" s="5">
        <v>0</v>
      </c>
    </row>
    <row r="334" spans="1:5" s="12" customFormat="1">
      <c r="A334" s="12" t="s">
        <v>351</v>
      </c>
      <c r="B334" s="12">
        <v>421912</v>
      </c>
      <c r="C334" s="12" t="s">
        <v>360</v>
      </c>
      <c r="D334" s="41" t="s">
        <v>478</v>
      </c>
      <c r="E334" s="5">
        <v>0</v>
      </c>
    </row>
    <row r="335" spans="1:5" s="12" customFormat="1">
      <c r="A335" s="12" t="s">
        <v>351</v>
      </c>
      <c r="B335" s="12">
        <v>421920</v>
      </c>
      <c r="C335" s="12" t="s">
        <v>361</v>
      </c>
      <c r="D335" s="41" t="s">
        <v>478</v>
      </c>
      <c r="E335" s="5">
        <v>0</v>
      </c>
    </row>
    <row r="336" spans="1:5" s="12" customFormat="1">
      <c r="A336" s="12" t="s">
        <v>351</v>
      </c>
      <c r="B336" s="12">
        <v>421931</v>
      </c>
      <c r="C336" s="12" t="s">
        <v>362</v>
      </c>
      <c r="D336" s="41" t="s">
        <v>478</v>
      </c>
      <c r="E336" s="5">
        <v>0</v>
      </c>
    </row>
    <row r="337" spans="1:5" s="12" customFormat="1">
      <c r="A337" s="12" t="s">
        <v>351</v>
      </c>
      <c r="B337" s="12">
        <v>421945</v>
      </c>
      <c r="C337" s="12" t="s">
        <v>363</v>
      </c>
      <c r="D337" s="41" t="s">
        <v>478</v>
      </c>
      <c r="E337" s="5">
        <v>0</v>
      </c>
    </row>
    <row r="338" spans="1:5" s="12" customFormat="1">
      <c r="A338" s="12" t="s">
        <v>364</v>
      </c>
      <c r="B338" s="12">
        <v>431704</v>
      </c>
      <c r="C338" s="12" t="s">
        <v>365</v>
      </c>
      <c r="D338" s="41" t="s">
        <v>478</v>
      </c>
      <c r="E338" s="5">
        <v>0</v>
      </c>
    </row>
    <row r="339" spans="1:5" s="12" customFormat="1">
      <c r="A339" s="12" t="s">
        <v>364</v>
      </c>
      <c r="B339" s="12">
        <v>431788</v>
      </c>
      <c r="C339" s="12" t="s">
        <v>366</v>
      </c>
      <c r="D339" s="41" t="s">
        <v>478</v>
      </c>
      <c r="E339" s="5">
        <v>0</v>
      </c>
    </row>
    <row r="340" spans="1:5" s="12" customFormat="1">
      <c r="A340" s="12" t="s">
        <v>364</v>
      </c>
      <c r="B340" s="12">
        <v>431831</v>
      </c>
      <c r="C340" s="12" t="s">
        <v>367</v>
      </c>
      <c r="D340" s="41" t="s">
        <v>478</v>
      </c>
      <c r="E340" s="5">
        <v>0</v>
      </c>
    </row>
    <row r="341" spans="1:5" s="12" customFormat="1">
      <c r="A341" s="12" t="s">
        <v>364</v>
      </c>
      <c r="B341" s="12">
        <v>431968</v>
      </c>
      <c r="C341" s="12" t="s">
        <v>368</v>
      </c>
      <c r="D341" s="41" t="s">
        <v>478</v>
      </c>
      <c r="E341" s="5">
        <v>0</v>
      </c>
    </row>
    <row r="342" spans="1:5" s="12" customFormat="1">
      <c r="A342" s="12" t="s">
        <v>364</v>
      </c>
      <c r="B342" s="12">
        <v>431969</v>
      </c>
      <c r="C342" s="12" t="s">
        <v>369</v>
      </c>
      <c r="D342" s="41" t="s">
        <v>478</v>
      </c>
      <c r="E342" s="5">
        <v>0</v>
      </c>
    </row>
    <row r="343" spans="1:5" s="12" customFormat="1">
      <c r="A343" s="12" t="s">
        <v>364</v>
      </c>
      <c r="B343" s="12">
        <v>431974</v>
      </c>
      <c r="C343" s="12" t="s">
        <v>370</v>
      </c>
      <c r="D343" s="41" t="s">
        <v>478</v>
      </c>
      <c r="E343" s="5">
        <v>0</v>
      </c>
    </row>
    <row r="344" spans="1:5" s="12" customFormat="1">
      <c r="A344" s="12" t="s">
        <v>364</v>
      </c>
      <c r="B344" s="12">
        <v>431977</v>
      </c>
      <c r="C344" s="12" t="s">
        <v>371</v>
      </c>
      <c r="D344" s="41" t="s">
        <v>478</v>
      </c>
      <c r="E344" s="5">
        <v>0</v>
      </c>
    </row>
    <row r="345" spans="1:5" s="12" customFormat="1">
      <c r="A345" s="12" t="s">
        <v>364</v>
      </c>
      <c r="B345" s="12">
        <v>431980</v>
      </c>
      <c r="C345" s="12" t="s">
        <v>372</v>
      </c>
      <c r="D345" s="41" t="s">
        <v>478</v>
      </c>
      <c r="E345" s="5">
        <v>0</v>
      </c>
    </row>
    <row r="346" spans="1:5" s="12" customFormat="1">
      <c r="A346" s="12" t="s">
        <v>364</v>
      </c>
      <c r="B346" s="12">
        <v>431994</v>
      </c>
      <c r="C346" s="12" t="s">
        <v>373</v>
      </c>
      <c r="D346" s="41" t="s">
        <v>478</v>
      </c>
      <c r="E346" s="5">
        <v>0</v>
      </c>
    </row>
    <row r="347" spans="1:5" s="12" customFormat="1">
      <c r="A347" s="12" t="s">
        <v>364</v>
      </c>
      <c r="B347" s="12">
        <v>432008</v>
      </c>
      <c r="C347" s="12" t="s">
        <v>374</v>
      </c>
      <c r="D347" s="41" t="s">
        <v>478</v>
      </c>
      <c r="E347" s="5">
        <v>0</v>
      </c>
    </row>
    <row r="348" spans="1:5" s="12" customFormat="1">
      <c r="A348" s="12" t="s">
        <v>364</v>
      </c>
      <c r="B348" s="12">
        <v>432016</v>
      </c>
      <c r="C348" s="12" t="s">
        <v>375</v>
      </c>
      <c r="D348" s="41" t="s">
        <v>478</v>
      </c>
      <c r="E348" s="5">
        <v>0</v>
      </c>
    </row>
    <row r="349" spans="1:5" s="12" customFormat="1">
      <c r="A349" s="12" t="s">
        <v>364</v>
      </c>
      <c r="B349" s="12">
        <v>432017</v>
      </c>
      <c r="C349" s="12" t="s">
        <v>376</v>
      </c>
      <c r="D349" s="41" t="s">
        <v>478</v>
      </c>
      <c r="E349" s="5">
        <v>0</v>
      </c>
    </row>
    <row r="350" spans="1:5" s="12" customFormat="1">
      <c r="A350" s="12" t="s">
        <v>364</v>
      </c>
      <c r="B350" s="12">
        <v>432023</v>
      </c>
      <c r="C350" s="12" t="s">
        <v>377</v>
      </c>
      <c r="D350" s="41" t="s">
        <v>478</v>
      </c>
      <c r="E350" s="5">
        <v>0</v>
      </c>
    </row>
    <row r="351" spans="1:5" s="12" customFormat="1">
      <c r="A351" s="12" t="s">
        <v>364</v>
      </c>
      <c r="B351" s="12">
        <v>432029</v>
      </c>
      <c r="C351" s="12" t="s">
        <v>378</v>
      </c>
      <c r="D351" s="41" t="s">
        <v>478</v>
      </c>
      <c r="E351" s="5">
        <v>0</v>
      </c>
    </row>
    <row r="352" spans="1:5" s="12" customFormat="1">
      <c r="A352" s="12" t="s">
        <v>364</v>
      </c>
      <c r="B352" s="12">
        <v>432030</v>
      </c>
      <c r="C352" s="12" t="s">
        <v>350</v>
      </c>
      <c r="D352" s="41" t="s">
        <v>478</v>
      </c>
      <c r="E352" s="5">
        <v>0</v>
      </c>
    </row>
    <row r="353" spans="1:5" s="12" customFormat="1">
      <c r="A353" s="12" t="s">
        <v>364</v>
      </c>
      <c r="B353" s="12">
        <v>432034</v>
      </c>
      <c r="C353" s="12" t="s">
        <v>379</v>
      </c>
      <c r="D353" s="41" t="s">
        <v>478</v>
      </c>
      <c r="E353" s="5">
        <v>0</v>
      </c>
    </row>
    <row r="354" spans="1:5" s="12" customFormat="1">
      <c r="A354" s="12" t="s">
        <v>380</v>
      </c>
      <c r="B354" s="12">
        <v>442038</v>
      </c>
      <c r="C354" s="12" t="s">
        <v>381</v>
      </c>
      <c r="D354" s="41" t="s">
        <v>478</v>
      </c>
      <c r="E354" s="5">
        <v>0</v>
      </c>
    </row>
    <row r="355" spans="1:5" s="12" customFormat="1">
      <c r="A355" s="12" t="s">
        <v>380</v>
      </c>
      <c r="B355" s="12">
        <v>442039</v>
      </c>
      <c r="C355" s="12" t="s">
        <v>382</v>
      </c>
      <c r="D355" s="41" t="s">
        <v>478</v>
      </c>
      <c r="E355" s="5">
        <v>0</v>
      </c>
    </row>
    <row r="356" spans="1:5" s="12" customFormat="1">
      <c r="A356" s="12" t="s">
        <v>380</v>
      </c>
      <c r="B356" s="12">
        <v>442040</v>
      </c>
      <c r="C356" s="12" t="s">
        <v>383</v>
      </c>
      <c r="D356" s="41" t="s">
        <v>478</v>
      </c>
      <c r="E356" s="5">
        <v>0</v>
      </c>
    </row>
    <row r="357" spans="1:5" s="12" customFormat="1">
      <c r="A357" s="12" t="s">
        <v>380</v>
      </c>
      <c r="B357" s="12">
        <v>442061</v>
      </c>
      <c r="C357" s="12" t="s">
        <v>384</v>
      </c>
      <c r="D357" s="41" t="s">
        <v>478</v>
      </c>
      <c r="E357" s="5">
        <v>0</v>
      </c>
    </row>
    <row r="358" spans="1:5" s="12" customFormat="1">
      <c r="A358" s="12" t="s">
        <v>380</v>
      </c>
      <c r="B358" s="12">
        <v>442066</v>
      </c>
      <c r="C358" s="12" t="s">
        <v>385</v>
      </c>
      <c r="D358" s="41" t="s">
        <v>478</v>
      </c>
      <c r="E358" s="5">
        <v>0</v>
      </c>
    </row>
    <row r="359" spans="1:5" s="12" customFormat="1">
      <c r="A359" s="12" t="s">
        <v>380</v>
      </c>
      <c r="B359" s="12">
        <v>442068</v>
      </c>
      <c r="C359" s="12" t="s">
        <v>386</v>
      </c>
      <c r="D359" s="41" t="s">
        <v>478</v>
      </c>
      <c r="E359" s="5">
        <v>0</v>
      </c>
    </row>
    <row r="360" spans="1:5" s="12" customFormat="1">
      <c r="A360" s="12" t="s">
        <v>380</v>
      </c>
      <c r="B360" s="12">
        <v>442069</v>
      </c>
      <c r="C360" s="12" t="s">
        <v>387</v>
      </c>
      <c r="D360" s="41" t="s">
        <v>478</v>
      </c>
      <c r="E360" s="5">
        <v>0</v>
      </c>
    </row>
    <row r="361" spans="1:5" s="12" customFormat="1">
      <c r="A361" s="12" t="s">
        <v>380</v>
      </c>
      <c r="B361" s="12">
        <v>442073</v>
      </c>
      <c r="C361" s="12" t="s">
        <v>388</v>
      </c>
      <c r="D361" s="41" t="s">
        <v>478</v>
      </c>
      <c r="E361" s="5">
        <v>0</v>
      </c>
    </row>
    <row r="362" spans="1:5" s="12" customFormat="1">
      <c r="A362" s="12" t="s">
        <v>380</v>
      </c>
      <c r="B362" s="12">
        <v>442076</v>
      </c>
      <c r="C362" s="12" t="s">
        <v>389</v>
      </c>
      <c r="D362" s="41" t="s">
        <v>478</v>
      </c>
      <c r="E362" s="5">
        <v>0</v>
      </c>
    </row>
    <row r="363" spans="1:5" s="12" customFormat="1">
      <c r="A363" s="12" t="s">
        <v>380</v>
      </c>
      <c r="B363" s="12">
        <v>442083</v>
      </c>
      <c r="C363" s="12" t="s">
        <v>390</v>
      </c>
      <c r="D363" s="41" t="s">
        <v>478</v>
      </c>
      <c r="E363" s="5">
        <v>0</v>
      </c>
    </row>
    <row r="364" spans="1:5" s="12" customFormat="1">
      <c r="A364" s="12" t="s">
        <v>380</v>
      </c>
      <c r="B364" s="12">
        <v>442090</v>
      </c>
      <c r="C364" s="12" t="s">
        <v>391</v>
      </c>
      <c r="D364" s="41" t="s">
        <v>478</v>
      </c>
      <c r="E364" s="5">
        <v>0</v>
      </c>
    </row>
    <row r="365" spans="1:5" s="12" customFormat="1">
      <c r="A365" s="12" t="s">
        <v>380</v>
      </c>
      <c r="B365" s="12">
        <v>442091</v>
      </c>
      <c r="C365" s="12" t="s">
        <v>392</v>
      </c>
      <c r="D365" s="41" t="s">
        <v>478</v>
      </c>
      <c r="E365" s="5">
        <v>0</v>
      </c>
    </row>
    <row r="366" spans="1:5" s="12" customFormat="1">
      <c r="A366" s="12" t="s">
        <v>380</v>
      </c>
      <c r="B366" s="12">
        <v>442103</v>
      </c>
      <c r="C366" s="12" t="s">
        <v>393</v>
      </c>
      <c r="D366" s="41" t="s">
        <v>478</v>
      </c>
      <c r="E366" s="5">
        <v>0</v>
      </c>
    </row>
    <row r="367" spans="1:5" s="12" customFormat="1">
      <c r="A367" s="12" t="s">
        <v>380</v>
      </c>
      <c r="B367" s="12">
        <v>442104</v>
      </c>
      <c r="C367" s="12" t="s">
        <v>394</v>
      </c>
      <c r="D367" s="41" t="s">
        <v>478</v>
      </c>
      <c r="E367" s="5">
        <v>0</v>
      </c>
    </row>
    <row r="368" spans="1:5" s="12" customFormat="1">
      <c r="A368" s="12" t="s">
        <v>380</v>
      </c>
      <c r="B368" s="12">
        <v>442105</v>
      </c>
      <c r="C368" s="12" t="s">
        <v>395</v>
      </c>
      <c r="D368" s="41" t="s">
        <v>478</v>
      </c>
      <c r="E368" s="5">
        <v>0</v>
      </c>
    </row>
    <row r="369" spans="1:5" s="12" customFormat="1">
      <c r="A369" s="12" t="s">
        <v>380</v>
      </c>
      <c r="B369" s="12">
        <v>442107</v>
      </c>
      <c r="C369" s="12" t="s">
        <v>396</v>
      </c>
      <c r="D369" s="41" t="s">
        <v>478</v>
      </c>
      <c r="E369" s="5">
        <v>0</v>
      </c>
    </row>
    <row r="370" spans="1:5" s="12" customFormat="1">
      <c r="A370" s="12" t="s">
        <v>380</v>
      </c>
      <c r="B370" s="12">
        <v>442116</v>
      </c>
      <c r="C370" s="12" t="s">
        <v>397</v>
      </c>
      <c r="D370" s="41" t="s">
        <v>478</v>
      </c>
      <c r="E370" s="5">
        <v>0</v>
      </c>
    </row>
    <row r="371" spans="1:5" s="12" customFormat="1">
      <c r="A371" s="12" t="s">
        <v>380</v>
      </c>
      <c r="B371" s="12">
        <v>442130</v>
      </c>
      <c r="C371" s="12" t="s">
        <v>398</v>
      </c>
      <c r="D371" s="41" t="s">
        <v>478</v>
      </c>
      <c r="E371" s="5">
        <v>0</v>
      </c>
    </row>
    <row r="372" spans="1:5" s="12" customFormat="1">
      <c r="A372" s="12" t="s">
        <v>380</v>
      </c>
      <c r="B372" s="12">
        <v>442135</v>
      </c>
      <c r="C372" s="12" t="s">
        <v>399</v>
      </c>
      <c r="D372" s="41" t="s">
        <v>478</v>
      </c>
      <c r="E372" s="5">
        <v>0</v>
      </c>
    </row>
    <row r="373" spans="1:5" s="12" customFormat="1">
      <c r="A373" s="12" t="s">
        <v>380</v>
      </c>
      <c r="B373" s="12">
        <v>442150</v>
      </c>
      <c r="C373" s="12" t="s">
        <v>400</v>
      </c>
      <c r="D373" s="41" t="s">
        <v>478</v>
      </c>
      <c r="E373" s="5">
        <v>0</v>
      </c>
    </row>
    <row r="374" spans="1:5" s="12" customFormat="1">
      <c r="A374" s="12" t="s">
        <v>380</v>
      </c>
      <c r="B374" s="12">
        <v>442159</v>
      </c>
      <c r="C374" s="12" t="s">
        <v>401</v>
      </c>
      <c r="D374" s="41" t="s">
        <v>478</v>
      </c>
      <c r="E374" s="5">
        <v>0</v>
      </c>
    </row>
    <row r="375" spans="1:5" s="12" customFormat="1">
      <c r="A375" s="12" t="s">
        <v>402</v>
      </c>
      <c r="B375" s="12">
        <v>452169</v>
      </c>
      <c r="C375" s="12" t="s">
        <v>403</v>
      </c>
      <c r="D375" s="41" t="s">
        <v>478</v>
      </c>
      <c r="E375" s="5">
        <v>0</v>
      </c>
    </row>
    <row r="376" spans="1:5" s="12" customFormat="1">
      <c r="A376" s="12" t="s">
        <v>402</v>
      </c>
      <c r="B376" s="12">
        <v>452179</v>
      </c>
      <c r="C376" s="12" t="s">
        <v>404</v>
      </c>
      <c r="D376" s="41" t="s">
        <v>478</v>
      </c>
      <c r="E376" s="5">
        <v>0</v>
      </c>
    </row>
    <row r="377" spans="1:5" s="12" customFormat="1">
      <c r="A377" s="12" t="s">
        <v>402</v>
      </c>
      <c r="B377" s="12">
        <v>452200</v>
      </c>
      <c r="C377" s="12" t="s">
        <v>405</v>
      </c>
      <c r="D377" s="41" t="s">
        <v>478</v>
      </c>
      <c r="E377" s="5">
        <v>0</v>
      </c>
    </row>
    <row r="378" spans="1:5" s="12" customFormat="1">
      <c r="A378" s="12" t="s">
        <v>402</v>
      </c>
      <c r="B378" s="12">
        <v>452226</v>
      </c>
      <c r="C378" s="12" t="s">
        <v>406</v>
      </c>
      <c r="D378" s="41" t="s">
        <v>478</v>
      </c>
      <c r="E378" s="5">
        <v>0</v>
      </c>
    </row>
    <row r="379" spans="1:5" s="12" customFormat="1">
      <c r="A379" s="12" t="s">
        <v>407</v>
      </c>
      <c r="B379" s="12">
        <v>462182</v>
      </c>
      <c r="C379" s="12" t="s">
        <v>408</v>
      </c>
      <c r="D379" s="41" t="s">
        <v>478</v>
      </c>
      <c r="E379" s="5">
        <v>0</v>
      </c>
    </row>
    <row r="380" spans="1:5" s="12" customFormat="1">
      <c r="A380" s="12" t="s">
        <v>407</v>
      </c>
      <c r="B380" s="12">
        <v>462194</v>
      </c>
      <c r="C380" s="12" t="s">
        <v>409</v>
      </c>
      <c r="D380" s="41" t="s">
        <v>478</v>
      </c>
      <c r="E380" s="5">
        <v>0</v>
      </c>
    </row>
    <row r="381" spans="1:5" s="12" customFormat="1">
      <c r="A381" s="12" t="s">
        <v>410</v>
      </c>
      <c r="B381" s="12">
        <v>472213</v>
      </c>
      <c r="C381" s="12" t="s">
        <v>411</v>
      </c>
      <c r="D381" s="41" t="s">
        <v>478</v>
      </c>
      <c r="E381" s="5">
        <v>0</v>
      </c>
    </row>
    <row r="382" spans="1:5" s="12" customFormat="1">
      <c r="A382" s="12" t="s">
        <v>410</v>
      </c>
      <c r="B382" s="12">
        <v>472218</v>
      </c>
      <c r="C382" s="12" t="s">
        <v>412</v>
      </c>
      <c r="D382" s="41" t="s">
        <v>478</v>
      </c>
      <c r="E382" s="5">
        <v>0</v>
      </c>
    </row>
    <row r="383" spans="1:5" s="12" customFormat="1">
      <c r="A383" s="12" t="s">
        <v>410</v>
      </c>
      <c r="B383" s="12">
        <v>472220</v>
      </c>
      <c r="C383" s="12" t="s">
        <v>413</v>
      </c>
      <c r="D383" s="41" t="s">
        <v>478</v>
      </c>
      <c r="E383" s="5">
        <v>0</v>
      </c>
    </row>
    <row r="384" spans="1:5" s="12" customFormat="1">
      <c r="A384" s="12" t="s">
        <v>410</v>
      </c>
      <c r="B384" s="12">
        <v>472221</v>
      </c>
      <c r="C384" s="12" t="s">
        <v>149</v>
      </c>
      <c r="D384" s="41" t="s">
        <v>478</v>
      </c>
      <c r="E384" s="5">
        <v>0</v>
      </c>
    </row>
    <row r="385" spans="1:5" s="12" customFormat="1">
      <c r="A385" s="12" t="s">
        <v>410</v>
      </c>
      <c r="B385" s="12">
        <v>472226</v>
      </c>
      <c r="C385" s="12" t="s">
        <v>414</v>
      </c>
      <c r="D385" s="41" t="s">
        <v>478</v>
      </c>
      <c r="E385" s="5">
        <v>0</v>
      </c>
    </row>
    <row r="386" spans="1:5" s="12" customFormat="1">
      <c r="A386" s="12" t="s">
        <v>410</v>
      </c>
      <c r="B386" s="12">
        <v>472232</v>
      </c>
      <c r="C386" s="12" t="s">
        <v>415</v>
      </c>
      <c r="D386" s="41" t="s">
        <v>478</v>
      </c>
      <c r="E386" s="5">
        <v>0</v>
      </c>
    </row>
    <row r="387" spans="1:5" s="12" customFormat="1">
      <c r="A387" s="12" t="s">
        <v>416</v>
      </c>
      <c r="B387" s="12">
        <v>482242</v>
      </c>
      <c r="C387" s="12" t="s">
        <v>417</v>
      </c>
      <c r="D387" s="41" t="s">
        <v>478</v>
      </c>
      <c r="E387" s="5">
        <v>0</v>
      </c>
    </row>
    <row r="388" spans="1:5" s="12" customFormat="1">
      <c r="A388" s="12" t="s">
        <v>416</v>
      </c>
      <c r="B388" s="12">
        <v>482255</v>
      </c>
      <c r="C388" s="12" t="s">
        <v>418</v>
      </c>
      <c r="D388" s="41" t="s">
        <v>478</v>
      </c>
      <c r="E388" s="5">
        <v>0</v>
      </c>
    </row>
    <row r="389" spans="1:5" s="12" customFormat="1">
      <c r="A389" s="12" t="s">
        <v>416</v>
      </c>
      <c r="B389" s="12">
        <v>482257</v>
      </c>
      <c r="C389" s="12" t="s">
        <v>419</v>
      </c>
      <c r="D389" s="41" t="s">
        <v>478</v>
      </c>
      <c r="E389" s="5">
        <v>0</v>
      </c>
    </row>
    <row r="390" spans="1:5" s="12" customFormat="1">
      <c r="A390" s="12" t="s">
        <v>416</v>
      </c>
      <c r="B390" s="12">
        <v>483310</v>
      </c>
      <c r="C390" s="12" t="s">
        <v>420</v>
      </c>
      <c r="D390" s="41" t="s">
        <v>478</v>
      </c>
      <c r="E390" s="5">
        <v>0</v>
      </c>
    </row>
    <row r="391" spans="1:5" s="12" customFormat="1">
      <c r="A391" s="12" t="s">
        <v>421</v>
      </c>
      <c r="B391" s="12">
        <v>491231</v>
      </c>
      <c r="C391" s="12" t="s">
        <v>422</v>
      </c>
      <c r="D391" s="41" t="s">
        <v>478</v>
      </c>
      <c r="E391" s="5">
        <v>0</v>
      </c>
    </row>
    <row r="392" spans="1:5" s="12" customFormat="1">
      <c r="A392" s="12" t="s">
        <v>421</v>
      </c>
      <c r="B392" s="12">
        <v>492066</v>
      </c>
      <c r="C392" s="12" t="s">
        <v>423</v>
      </c>
      <c r="D392" s="41" t="s">
        <v>478</v>
      </c>
      <c r="E392" s="5">
        <v>0</v>
      </c>
    </row>
    <row r="393" spans="1:5" s="12" customFormat="1">
      <c r="A393" s="12" t="s">
        <v>421</v>
      </c>
      <c r="B393" s="12">
        <v>492259</v>
      </c>
      <c r="C393" s="12" t="s">
        <v>424</v>
      </c>
      <c r="D393" s="41" t="s">
        <v>478</v>
      </c>
      <c r="E393" s="5">
        <v>0</v>
      </c>
    </row>
    <row r="394" spans="1:5" s="12" customFormat="1">
      <c r="A394" s="12" t="s">
        <v>421</v>
      </c>
      <c r="B394" s="12">
        <v>492262</v>
      </c>
      <c r="C394" s="12" t="s">
        <v>425</v>
      </c>
      <c r="D394" s="41" t="s">
        <v>478</v>
      </c>
      <c r="E394" s="5">
        <v>0</v>
      </c>
    </row>
    <row r="395" spans="1:5" s="12" customFormat="1">
      <c r="A395" s="12" t="s">
        <v>421</v>
      </c>
      <c r="B395" s="12">
        <v>492263</v>
      </c>
      <c r="C395" s="12" t="s">
        <v>426</v>
      </c>
      <c r="D395" s="41" t="s">
        <v>478</v>
      </c>
      <c r="E395" s="5">
        <v>0</v>
      </c>
    </row>
    <row r="396" spans="1:5" s="12" customFormat="1">
      <c r="A396" s="12" t="s">
        <v>421</v>
      </c>
      <c r="B396" s="12">
        <v>492264</v>
      </c>
      <c r="C396" s="12" t="s">
        <v>427</v>
      </c>
      <c r="D396" s="41" t="s">
        <v>478</v>
      </c>
      <c r="E396" s="5">
        <v>0</v>
      </c>
    </row>
    <row r="397" spans="1:5" s="12" customFormat="1">
      <c r="A397" s="12" t="s">
        <v>421</v>
      </c>
      <c r="B397" s="12">
        <v>492265</v>
      </c>
      <c r="C397" s="12" t="s">
        <v>428</v>
      </c>
      <c r="D397" s="41" t="s">
        <v>478</v>
      </c>
      <c r="E397" s="5">
        <v>0</v>
      </c>
    </row>
    <row r="398" spans="1:5" s="12" customFormat="1">
      <c r="A398" s="12" t="s">
        <v>421</v>
      </c>
      <c r="B398" s="12">
        <v>492270</v>
      </c>
      <c r="C398" s="12" t="s">
        <v>429</v>
      </c>
      <c r="D398" s="41" t="s">
        <v>478</v>
      </c>
      <c r="E398" s="5">
        <v>0</v>
      </c>
    </row>
    <row r="399" spans="1:5" s="12" customFormat="1">
      <c r="A399" s="12" t="s">
        <v>421</v>
      </c>
      <c r="B399" s="12">
        <v>493403</v>
      </c>
      <c r="C399" s="12" t="s">
        <v>430</v>
      </c>
      <c r="D399" s="41" t="s">
        <v>478</v>
      </c>
      <c r="E399" s="5">
        <v>0</v>
      </c>
    </row>
    <row r="400" spans="1:5" s="12" customFormat="1">
      <c r="A400" s="12" t="s">
        <v>431</v>
      </c>
      <c r="B400" s="12">
        <v>500758</v>
      </c>
      <c r="C400" s="12" t="s">
        <v>432</v>
      </c>
      <c r="D400" s="41" t="s">
        <v>478</v>
      </c>
      <c r="E400" s="5">
        <v>0</v>
      </c>
    </row>
    <row r="401" spans="1:5" s="12" customFormat="1">
      <c r="A401" s="12" t="s">
        <v>431</v>
      </c>
      <c r="B401" s="12">
        <v>502278</v>
      </c>
      <c r="C401" s="12" t="s">
        <v>433</v>
      </c>
      <c r="D401" s="22" t="s">
        <v>478</v>
      </c>
      <c r="E401" s="5">
        <v>0</v>
      </c>
    </row>
    <row r="402" spans="1:5" s="12" customFormat="1">
      <c r="A402" s="12" t="s">
        <v>431</v>
      </c>
      <c r="B402" s="12">
        <v>502282</v>
      </c>
      <c r="C402" s="12" t="s">
        <v>434</v>
      </c>
      <c r="D402" s="22" t="s">
        <v>478</v>
      </c>
      <c r="E402" s="5">
        <v>0</v>
      </c>
    </row>
    <row r="403" spans="1:5" s="12" customFormat="1">
      <c r="A403" s="12" t="s">
        <v>431</v>
      </c>
      <c r="B403" s="12">
        <v>502286</v>
      </c>
      <c r="C403" s="12" t="s">
        <v>435</v>
      </c>
      <c r="D403" s="41" t="s">
        <v>478</v>
      </c>
      <c r="E403" s="5">
        <v>0</v>
      </c>
    </row>
    <row r="404" spans="1:5" s="12" customFormat="1">
      <c r="A404" s="12" t="s">
        <v>436</v>
      </c>
      <c r="B404" s="12">
        <v>512296</v>
      </c>
      <c r="C404" s="12" t="s">
        <v>437</v>
      </c>
      <c r="D404" s="41" t="s">
        <v>478</v>
      </c>
      <c r="E404" s="5">
        <v>0</v>
      </c>
    </row>
    <row r="405" spans="1:5" s="12" customFormat="1">
      <c r="A405" s="12" t="s">
        <v>438</v>
      </c>
      <c r="B405" s="12">
        <v>520581</v>
      </c>
      <c r="C405" s="12" t="s">
        <v>439</v>
      </c>
      <c r="D405" s="41" t="s">
        <v>478</v>
      </c>
      <c r="E405" s="5">
        <v>0</v>
      </c>
    </row>
    <row r="406" spans="1:5" s="12" customFormat="1">
      <c r="A406" s="12" t="s">
        <v>438</v>
      </c>
      <c r="B406" s="12">
        <v>522417</v>
      </c>
      <c r="C406" s="12" t="s">
        <v>440</v>
      </c>
      <c r="D406" s="41" t="s">
        <v>478</v>
      </c>
      <c r="E406" s="5">
        <v>0</v>
      </c>
    </row>
    <row r="407" spans="1:5" s="12" customFormat="1">
      <c r="A407" s="12" t="s">
        <v>438</v>
      </c>
      <c r="B407" s="12">
        <v>522419</v>
      </c>
      <c r="C407" s="12" t="s">
        <v>441</v>
      </c>
      <c r="D407" s="41" t="s">
        <v>478</v>
      </c>
      <c r="E407" s="5">
        <v>0</v>
      </c>
    </row>
    <row r="408" spans="1:5" s="12" customFormat="1">
      <c r="A408" s="12" t="s">
        <v>438</v>
      </c>
      <c r="B408" s="12">
        <v>522426</v>
      </c>
      <c r="C408" s="12" t="s">
        <v>442</v>
      </c>
      <c r="D408" s="41" t="s">
        <v>478</v>
      </c>
      <c r="E408" s="5">
        <v>0</v>
      </c>
    </row>
    <row r="409" spans="1:5" s="12" customFormat="1">
      <c r="A409" s="12" t="s">
        <v>438</v>
      </c>
      <c r="B409" s="12">
        <v>522431</v>
      </c>
      <c r="C409" s="12" t="s">
        <v>443</v>
      </c>
      <c r="D409" s="41" t="s">
        <v>478</v>
      </c>
      <c r="E409" s="5">
        <v>0</v>
      </c>
    </row>
    <row r="410" spans="1:5" s="12" customFormat="1">
      <c r="A410" s="12" t="s">
        <v>438</v>
      </c>
      <c r="B410" s="12">
        <v>522442</v>
      </c>
      <c r="C410" s="12" t="s">
        <v>444</v>
      </c>
      <c r="D410" s="41" t="s">
        <v>478</v>
      </c>
      <c r="E410" s="5">
        <v>0</v>
      </c>
    </row>
    <row r="411" spans="1:5" s="12" customFormat="1">
      <c r="A411" s="12" t="s">
        <v>438</v>
      </c>
      <c r="B411" s="12">
        <v>522446</v>
      </c>
      <c r="C411" s="12" t="s">
        <v>445</v>
      </c>
      <c r="D411" s="41" t="s">
        <v>478</v>
      </c>
      <c r="E411" s="5">
        <v>0</v>
      </c>
    </row>
    <row r="412" spans="1:5" s="12" customFormat="1">
      <c r="A412" s="12" t="s">
        <v>438</v>
      </c>
      <c r="B412" s="12">
        <v>522447</v>
      </c>
      <c r="C412" s="12" t="s">
        <v>446</v>
      </c>
      <c r="D412" s="41" t="s">
        <v>478</v>
      </c>
      <c r="E412" s="5">
        <v>0</v>
      </c>
    </row>
    <row r="413" spans="1:5" s="12" customFormat="1">
      <c r="A413" s="12" t="s">
        <v>438</v>
      </c>
      <c r="B413" s="12">
        <v>522451</v>
      </c>
      <c r="C413" s="12" t="s">
        <v>447</v>
      </c>
      <c r="D413" s="41" t="s">
        <v>478</v>
      </c>
      <c r="E413" s="5">
        <v>0</v>
      </c>
    </row>
    <row r="414" spans="1:5" s="12" customFormat="1">
      <c r="A414" s="12" t="s">
        <v>438</v>
      </c>
      <c r="B414" s="12">
        <v>522452</v>
      </c>
      <c r="C414" s="12" t="s">
        <v>448</v>
      </c>
      <c r="D414" s="41" t="s">
        <v>478</v>
      </c>
      <c r="E414" s="5">
        <v>0</v>
      </c>
    </row>
    <row r="415" spans="1:5" s="12" customFormat="1">
      <c r="A415" s="12" t="s">
        <v>449</v>
      </c>
      <c r="B415" s="12">
        <v>532359</v>
      </c>
      <c r="C415" s="12" t="s">
        <v>450</v>
      </c>
      <c r="D415" s="41" t="s">
        <v>478</v>
      </c>
      <c r="E415" s="5">
        <v>0</v>
      </c>
    </row>
    <row r="416" spans="1:5" s="12" customFormat="1">
      <c r="A416" s="12" t="s">
        <v>449</v>
      </c>
      <c r="B416" s="12">
        <v>532362</v>
      </c>
      <c r="C416" s="12" t="s">
        <v>451</v>
      </c>
      <c r="D416" s="41" t="s">
        <v>478</v>
      </c>
      <c r="E416" s="5">
        <v>0</v>
      </c>
    </row>
    <row r="417" spans="1:5" s="12" customFormat="1">
      <c r="A417" s="12" t="s">
        <v>449</v>
      </c>
      <c r="B417" s="12">
        <v>532363</v>
      </c>
      <c r="C417" s="12" t="s">
        <v>452</v>
      </c>
      <c r="D417" s="41" t="s">
        <v>478</v>
      </c>
      <c r="E417" s="5">
        <v>0</v>
      </c>
    </row>
    <row r="418" spans="1:5" s="12" customFormat="1">
      <c r="A418" s="12" t="s">
        <v>449</v>
      </c>
      <c r="B418" s="12">
        <v>532364</v>
      </c>
      <c r="C418" s="12" t="s">
        <v>453</v>
      </c>
      <c r="D418" s="41" t="s">
        <v>478</v>
      </c>
      <c r="E418" s="5">
        <v>0</v>
      </c>
    </row>
    <row r="419" spans="1:5" s="12" customFormat="1">
      <c r="A419" s="12" t="s">
        <v>449</v>
      </c>
      <c r="B419" s="12">
        <v>532369</v>
      </c>
      <c r="C419" s="12" t="s">
        <v>454</v>
      </c>
      <c r="D419" s="41" t="s">
        <v>478</v>
      </c>
      <c r="E419" s="5">
        <v>0</v>
      </c>
    </row>
    <row r="420" spans="1:5" s="12" customFormat="1">
      <c r="A420" s="12" t="s">
        <v>449</v>
      </c>
      <c r="B420" s="12">
        <v>532373</v>
      </c>
      <c r="C420" s="12" t="s">
        <v>455</v>
      </c>
      <c r="D420" s="41" t="s">
        <v>478</v>
      </c>
      <c r="E420" s="5">
        <v>0</v>
      </c>
    </row>
    <row r="421" spans="1:5" s="12" customFormat="1">
      <c r="A421" s="12" t="s">
        <v>449</v>
      </c>
      <c r="B421" s="12">
        <v>532383</v>
      </c>
      <c r="C421" s="12" t="s">
        <v>456</v>
      </c>
      <c r="D421" s="41" t="s">
        <v>478</v>
      </c>
      <c r="E421" s="5">
        <v>0</v>
      </c>
    </row>
    <row r="422" spans="1:5" s="12" customFormat="1">
      <c r="A422" s="12" t="s">
        <v>449</v>
      </c>
      <c r="B422" s="12">
        <v>532384</v>
      </c>
      <c r="C422" s="12" t="s">
        <v>457</v>
      </c>
      <c r="D422" s="41" t="s">
        <v>478</v>
      </c>
      <c r="E422" s="5">
        <v>0</v>
      </c>
    </row>
    <row r="423" spans="1:5" s="12" customFormat="1">
      <c r="A423" s="12" t="s">
        <v>449</v>
      </c>
      <c r="B423" s="12">
        <v>532386</v>
      </c>
      <c r="C423" s="12" t="s">
        <v>458</v>
      </c>
      <c r="D423" s="41" t="s">
        <v>478</v>
      </c>
      <c r="E423" s="5">
        <v>0</v>
      </c>
    </row>
    <row r="424" spans="1:5" s="12" customFormat="1">
      <c r="A424" s="12" t="s">
        <v>449</v>
      </c>
      <c r="B424" s="12">
        <v>532387</v>
      </c>
      <c r="C424" s="12" t="s">
        <v>459</v>
      </c>
      <c r="D424" s="41" t="s">
        <v>478</v>
      </c>
      <c r="E424" s="5">
        <v>0</v>
      </c>
    </row>
    <row r="425" spans="1:5" s="12" customFormat="1">
      <c r="A425" s="12" t="s">
        <v>449</v>
      </c>
      <c r="B425" s="12">
        <v>532390</v>
      </c>
      <c r="C425" s="12" t="s">
        <v>460</v>
      </c>
      <c r="D425" s="41" t="s">
        <v>478</v>
      </c>
      <c r="E425" s="5">
        <v>0</v>
      </c>
    </row>
    <row r="426" spans="1:5" s="12" customFormat="1">
      <c r="A426" s="12" t="s">
        <v>449</v>
      </c>
      <c r="B426" s="12">
        <v>532391</v>
      </c>
      <c r="C426" s="12" t="s">
        <v>461</v>
      </c>
      <c r="D426" s="41" t="s">
        <v>478</v>
      </c>
      <c r="E426" s="5">
        <v>0</v>
      </c>
    </row>
    <row r="427" spans="1:5" s="12" customFormat="1">
      <c r="A427" s="12" t="s">
        <v>449</v>
      </c>
      <c r="B427" s="12">
        <v>532397</v>
      </c>
      <c r="C427" s="12" t="s">
        <v>462</v>
      </c>
      <c r="D427" s="41" t="s">
        <v>478</v>
      </c>
      <c r="E427" s="5">
        <v>0</v>
      </c>
    </row>
    <row r="428" spans="1:5" s="12" customFormat="1">
      <c r="A428" s="12" t="s">
        <v>449</v>
      </c>
      <c r="B428" s="12">
        <v>532399</v>
      </c>
      <c r="C428" s="12" t="s">
        <v>463</v>
      </c>
      <c r="D428" s="41" t="s">
        <v>478</v>
      </c>
      <c r="E428" s="5">
        <v>0</v>
      </c>
    </row>
    <row r="429" spans="1:5" s="12" customFormat="1">
      <c r="A429" s="12" t="s">
        <v>464</v>
      </c>
      <c r="B429" s="12">
        <v>542301</v>
      </c>
      <c r="C429" s="12" t="s">
        <v>465</v>
      </c>
      <c r="D429" s="41" t="s">
        <v>478</v>
      </c>
      <c r="E429" s="5">
        <v>0</v>
      </c>
    </row>
    <row r="430" spans="1:5" s="12" customFormat="1">
      <c r="A430" s="12" t="s">
        <v>464</v>
      </c>
      <c r="B430" s="12">
        <v>542318</v>
      </c>
      <c r="C430" s="12" t="s">
        <v>466</v>
      </c>
      <c r="D430" s="41" t="s">
        <v>478</v>
      </c>
      <c r="E430" s="5">
        <v>0</v>
      </c>
    </row>
    <row r="431" spans="1:5" s="12" customFormat="1">
      <c r="A431" s="12" t="s">
        <v>464</v>
      </c>
      <c r="B431" s="12">
        <v>542324</v>
      </c>
      <c r="C431" s="12" t="s">
        <v>467</v>
      </c>
      <c r="D431" s="41" t="s">
        <v>478</v>
      </c>
      <c r="E431" s="5">
        <v>0</v>
      </c>
    </row>
    <row r="432" spans="1:5" s="12" customFormat="1">
      <c r="A432" s="12" t="s">
        <v>464</v>
      </c>
      <c r="B432" s="12">
        <v>542332</v>
      </c>
      <c r="C432" s="12" t="s">
        <v>468</v>
      </c>
      <c r="D432" s="41" t="s">
        <v>478</v>
      </c>
      <c r="E432" s="5">
        <v>0</v>
      </c>
    </row>
    <row r="433" spans="1:5" s="12" customFormat="1">
      <c r="A433" s="12" t="s">
        <v>464</v>
      </c>
      <c r="B433" s="12">
        <v>542338</v>
      </c>
      <c r="C433" s="12" t="s">
        <v>469</v>
      </c>
      <c r="D433" s="41" t="s">
        <v>478</v>
      </c>
      <c r="E433" s="5">
        <v>0</v>
      </c>
    </row>
    <row r="434" spans="1:5" s="12" customFormat="1">
      <c r="A434" s="12" t="s">
        <v>464</v>
      </c>
      <c r="B434" s="12">
        <v>542339</v>
      </c>
      <c r="C434" s="12" t="s">
        <v>470</v>
      </c>
      <c r="D434" s="41" t="s">
        <v>478</v>
      </c>
      <c r="E434" s="5">
        <v>0</v>
      </c>
    </row>
    <row r="435" spans="1:5" s="12" customFormat="1">
      <c r="A435" s="12" t="s">
        <v>464</v>
      </c>
      <c r="B435" s="12">
        <v>542343</v>
      </c>
      <c r="C435" s="12" t="s">
        <v>471</v>
      </c>
      <c r="D435" s="41" t="s">
        <v>478</v>
      </c>
      <c r="E435" s="5">
        <v>0</v>
      </c>
    </row>
    <row r="436" spans="1:5" s="12" customFormat="1">
      <c r="A436" s="12" t="s">
        <v>472</v>
      </c>
      <c r="B436" s="12">
        <v>552349</v>
      </c>
      <c r="C436" s="12" t="s">
        <v>473</v>
      </c>
      <c r="D436" s="41" t="s">
        <v>478</v>
      </c>
      <c r="E436" s="5">
        <v>0</v>
      </c>
    </row>
    <row r="437" spans="1:5" s="12" customFormat="1">
      <c r="A437" s="12" t="s">
        <v>472</v>
      </c>
      <c r="B437" s="12">
        <v>553304</v>
      </c>
      <c r="C437" s="12" t="s">
        <v>474</v>
      </c>
      <c r="D437" s="41" t="s">
        <v>478</v>
      </c>
      <c r="E437" s="5">
        <v>0</v>
      </c>
    </row>
    <row r="438" spans="1:5" s="12" customFormat="1">
      <c r="A438" s="12" t="s">
        <v>475</v>
      </c>
      <c r="B438" s="12">
        <v>663800</v>
      </c>
      <c r="C438" s="12" t="s">
        <v>476</v>
      </c>
      <c r="D438" s="41" t="s">
        <v>478</v>
      </c>
      <c r="E438" s="5">
        <v>0</v>
      </c>
    </row>
    <row r="439" spans="1:5" s="12" customFormat="1">
      <c r="A439"/>
      <c r="B439"/>
      <c r="C439"/>
      <c r="D439"/>
      <c r="E439"/>
    </row>
    <row r="440" spans="1:5" s="12" customFormat="1">
      <c r="A440" s="10" t="s">
        <v>480</v>
      </c>
      <c r="B440"/>
      <c r="C440"/>
      <c r="D440"/>
      <c r="E440" s="3">
        <f>SUM(E3:E439)</f>
        <v>579324</v>
      </c>
    </row>
    <row r="441" spans="1:5" s="12" customFormat="1">
      <c r="A441"/>
      <c r="B441"/>
      <c r="C441"/>
      <c r="D441"/>
      <c r="E441"/>
    </row>
    <row r="442" spans="1:5">
      <c r="D442" s="10"/>
    </row>
    <row r="443" spans="1:5" s="12" customFormat="1">
      <c r="A443"/>
      <c r="B443"/>
      <c r="C443"/>
      <c r="D443"/>
      <c r="E443"/>
    </row>
    <row r="444" spans="1:5" s="12" customFormat="1">
      <c r="A444"/>
      <c r="B444"/>
      <c r="C444"/>
      <c r="D444"/>
      <c r="E444"/>
    </row>
    <row r="445" spans="1:5" s="12" customFormat="1">
      <c r="A445"/>
      <c r="B445"/>
      <c r="C445"/>
      <c r="D445"/>
      <c r="E445"/>
    </row>
    <row r="446" spans="1:5" s="12" customFormat="1">
      <c r="A446"/>
      <c r="B446"/>
      <c r="C446"/>
      <c r="D446"/>
      <c r="E446"/>
    </row>
    <row r="447" spans="1:5" s="12" customFormat="1">
      <c r="A447"/>
      <c r="B447"/>
      <c r="C447"/>
      <c r="D447"/>
      <c r="E447"/>
    </row>
    <row r="448" spans="1:5" s="12" customFormat="1">
      <c r="A448"/>
      <c r="B448"/>
      <c r="C448"/>
      <c r="D448"/>
      <c r="E448"/>
    </row>
    <row r="449" spans="1:5" s="12" customFormat="1">
      <c r="A449"/>
      <c r="B449"/>
      <c r="C449"/>
      <c r="D449"/>
      <c r="E449"/>
    </row>
    <row r="450" spans="1:5" s="12" customFormat="1">
      <c r="A450"/>
      <c r="B450"/>
      <c r="C450"/>
      <c r="D450"/>
      <c r="E450"/>
    </row>
    <row r="451" spans="1:5" s="12" customFormat="1">
      <c r="A451"/>
      <c r="B451"/>
      <c r="C451"/>
      <c r="D451"/>
      <c r="E451"/>
    </row>
    <row r="452" spans="1:5" s="12" customFormat="1">
      <c r="A452" s="22"/>
      <c r="B452" s="26"/>
      <c r="D452" s="22"/>
      <c r="E452" s="5"/>
    </row>
    <row r="453" spans="1:5" s="12" customFormat="1">
      <c r="A453" s="22"/>
      <c r="B453" s="22"/>
      <c r="D453" s="22"/>
      <c r="E453" s="5"/>
    </row>
    <row r="454" spans="1:5" s="12" customFormat="1">
      <c r="A454" s="22"/>
      <c r="B454" s="22"/>
      <c r="D454" s="22"/>
      <c r="E454" s="5"/>
    </row>
    <row r="455" spans="1:5" s="12" customFormat="1">
      <c r="A455" s="22"/>
      <c r="B455" s="26"/>
      <c r="D455" s="22"/>
      <c r="E455" s="5"/>
    </row>
    <row r="456" spans="1:5" s="12" customFormat="1">
      <c r="A456" s="22"/>
      <c r="B456" s="22"/>
      <c r="D456" s="22"/>
      <c r="E456" s="5"/>
    </row>
    <row r="457" spans="1:5" s="12" customFormat="1">
      <c r="A457" s="22"/>
      <c r="B457" s="26"/>
      <c r="D457" s="22"/>
      <c r="E457" s="5"/>
    </row>
    <row r="458" spans="1:5" s="12" customFormat="1">
      <c r="A458" s="22"/>
      <c r="B458" s="26"/>
      <c r="D458" s="22"/>
      <c r="E458" s="5"/>
    </row>
    <row r="459" spans="1:5" s="12" customFormat="1">
      <c r="A459" s="22"/>
      <c r="B459" s="26"/>
      <c r="D459" s="22"/>
      <c r="E459" s="5"/>
    </row>
    <row r="460" spans="1:5" s="12" customFormat="1">
      <c r="A460" s="22"/>
      <c r="B460" s="26"/>
      <c r="D460" s="22"/>
      <c r="E460" s="5"/>
    </row>
    <row r="461" spans="1:5" s="12" customFormat="1">
      <c r="A461" s="22"/>
      <c r="B461" s="26"/>
      <c r="D461" s="22"/>
      <c r="E461" s="5"/>
    </row>
    <row r="462" spans="1:5" s="12" customFormat="1">
      <c r="A462" s="22"/>
      <c r="B462" s="26"/>
      <c r="D462" s="22"/>
      <c r="E462" s="5"/>
    </row>
    <row r="463" spans="1:5" s="12" customFormat="1">
      <c r="A463" s="22"/>
      <c r="B463" s="26"/>
      <c r="D463" s="22"/>
      <c r="E463" s="5"/>
    </row>
    <row r="464" spans="1:5" s="12" customFormat="1">
      <c r="A464" s="22"/>
      <c r="B464" s="22"/>
      <c r="D464" s="22"/>
      <c r="E464" s="5"/>
    </row>
    <row r="465" spans="1:5" s="12" customFormat="1">
      <c r="A465" s="22"/>
      <c r="B465" s="22"/>
      <c r="D465" s="22"/>
      <c r="E465" s="5"/>
    </row>
    <row r="466" spans="1:5" s="12" customFormat="1">
      <c r="A466" s="22"/>
      <c r="B466" s="22"/>
      <c r="D466" s="22"/>
      <c r="E466" s="5"/>
    </row>
    <row r="467" spans="1:5" s="12" customFormat="1">
      <c r="A467" s="22"/>
      <c r="B467" s="26"/>
      <c r="D467" s="22"/>
      <c r="E467" s="5"/>
    </row>
    <row r="468" spans="1:5" s="12" customFormat="1">
      <c r="A468" s="22"/>
      <c r="B468" s="22"/>
      <c r="D468" s="22"/>
      <c r="E468" s="5"/>
    </row>
    <row r="469" spans="1:5" s="12" customFormat="1">
      <c r="A469" s="22"/>
      <c r="B469" s="26"/>
      <c r="D469" s="22"/>
      <c r="E469" s="5"/>
    </row>
    <row r="470" spans="1:5" s="12" customFormat="1">
      <c r="A470" s="22"/>
      <c r="B470" s="22"/>
      <c r="D470" s="22"/>
      <c r="E470" s="5"/>
    </row>
    <row r="471" spans="1:5" s="12" customFormat="1">
      <c r="A471" s="22"/>
      <c r="B471" s="22"/>
      <c r="D471" s="22"/>
      <c r="E471" s="5"/>
    </row>
    <row r="472" spans="1:5" s="12" customFormat="1">
      <c r="A472" s="22"/>
      <c r="B472" s="26"/>
      <c r="D472" s="22"/>
      <c r="E472" s="5"/>
    </row>
    <row r="473" spans="1:5" s="12" customFormat="1">
      <c r="A473" s="22"/>
      <c r="B473" s="22"/>
      <c r="D473" s="22"/>
      <c r="E473" s="5"/>
    </row>
    <row r="474" spans="1:5" s="12" customFormat="1">
      <c r="A474" s="22"/>
      <c r="B474" s="26"/>
      <c r="D474" s="22"/>
      <c r="E474" s="5"/>
    </row>
    <row r="475" spans="1:5" s="12" customFormat="1">
      <c r="A475" s="22"/>
      <c r="B475" s="26"/>
      <c r="D475" s="22"/>
      <c r="E475" s="5"/>
    </row>
    <row r="476" spans="1:5" s="12" customFormat="1">
      <c r="A476" s="22"/>
      <c r="B476" s="26"/>
      <c r="D476" s="22"/>
      <c r="E476" s="5"/>
    </row>
    <row r="477" spans="1:5" s="12" customFormat="1">
      <c r="A477" s="22"/>
      <c r="B477" s="26"/>
      <c r="D477" s="22"/>
      <c r="E477" s="5"/>
    </row>
    <row r="478" spans="1:5" s="12" customFormat="1">
      <c r="A478" s="22"/>
      <c r="B478" s="26"/>
      <c r="D478" s="22"/>
      <c r="E478" s="5"/>
    </row>
    <row r="479" spans="1:5" s="12" customFormat="1">
      <c r="A479" s="22"/>
      <c r="B479" s="26"/>
      <c r="D479" s="22"/>
      <c r="E479" s="5"/>
    </row>
    <row r="480" spans="1:5" s="12" customFormat="1">
      <c r="A480" s="22"/>
      <c r="B480" s="26"/>
      <c r="D480" s="22"/>
      <c r="E480" s="5"/>
    </row>
    <row r="481" spans="1:5" s="12" customFormat="1">
      <c r="A481" s="22"/>
      <c r="B481" s="22"/>
      <c r="D481" s="22"/>
      <c r="E481" s="5"/>
    </row>
    <row r="482" spans="1:5" s="12" customFormat="1">
      <c r="A482" s="22"/>
      <c r="B482" s="26"/>
      <c r="D482" s="22"/>
      <c r="E482" s="5"/>
    </row>
    <row r="483" spans="1:5" s="12" customFormat="1">
      <c r="A483" s="22"/>
      <c r="B483" s="26"/>
      <c r="D483" s="22"/>
      <c r="E483" s="5"/>
    </row>
    <row r="484" spans="1:5" s="12" customFormat="1">
      <c r="A484" s="22"/>
      <c r="B484" s="26"/>
      <c r="D484" s="22"/>
      <c r="E484" s="5"/>
    </row>
    <row r="485" spans="1:5" s="12" customFormat="1">
      <c r="A485" s="22"/>
      <c r="B485" s="27"/>
      <c r="D485" s="22"/>
      <c r="E485" s="5"/>
    </row>
    <row r="486" spans="1:5" s="12" customFormat="1">
      <c r="A486" s="22"/>
      <c r="B486" s="26"/>
      <c r="D486" s="22"/>
      <c r="E486" s="5"/>
    </row>
    <row r="487" spans="1:5" s="12" customFormat="1">
      <c r="A487" s="22"/>
      <c r="B487" s="26"/>
      <c r="D487" s="22"/>
      <c r="E487" s="5"/>
    </row>
    <row r="488" spans="1:5" s="12" customFormat="1">
      <c r="A488" s="22"/>
      <c r="B488" s="22"/>
      <c r="D488" s="22"/>
      <c r="E488" s="5"/>
    </row>
    <row r="489" spans="1:5" s="12" customFormat="1">
      <c r="A489" s="22"/>
      <c r="B489" s="26"/>
      <c r="D489" s="22"/>
      <c r="E489" s="5"/>
    </row>
    <row r="490" spans="1:5" s="12" customFormat="1">
      <c r="A490" s="22"/>
      <c r="B490" s="26"/>
      <c r="D490" s="22"/>
      <c r="E490" s="5"/>
    </row>
    <row r="491" spans="1:5" s="12" customFormat="1">
      <c r="A491" s="22"/>
      <c r="B491" s="27"/>
      <c r="D491" s="22"/>
      <c r="E491" s="5"/>
    </row>
    <row r="492" spans="1:5" s="12" customFormat="1">
      <c r="A492" s="22"/>
      <c r="B492" s="26"/>
      <c r="D492" s="22"/>
      <c r="E492" s="5"/>
    </row>
    <row r="493" spans="1:5" s="12" customFormat="1">
      <c r="A493" s="22"/>
      <c r="B493" s="26"/>
      <c r="D493" s="22"/>
      <c r="E493" s="5"/>
    </row>
    <row r="494" spans="1:5" s="12" customFormat="1">
      <c r="A494" s="22"/>
      <c r="B494" s="27"/>
      <c r="D494" s="22"/>
      <c r="E494" s="5"/>
    </row>
    <row r="495" spans="1:5" s="12" customFormat="1">
      <c r="A495" s="22"/>
      <c r="B495" s="26"/>
      <c r="D495" s="22"/>
      <c r="E495" s="5"/>
    </row>
    <row r="496" spans="1:5" s="12" customFormat="1">
      <c r="A496" s="22"/>
      <c r="B496" s="26"/>
      <c r="D496" s="22"/>
      <c r="E496" s="5"/>
    </row>
    <row r="497" spans="1:5" s="12" customFormat="1">
      <c r="A497" s="22"/>
      <c r="B497" s="26"/>
      <c r="D497" s="22"/>
      <c r="E497" s="5"/>
    </row>
    <row r="498" spans="1:5" s="12" customFormat="1">
      <c r="A498" s="22"/>
      <c r="B498" s="26"/>
      <c r="D498" s="22"/>
      <c r="E498" s="5"/>
    </row>
    <row r="499" spans="1:5" s="12" customFormat="1">
      <c r="A499" s="22"/>
      <c r="B499" s="27"/>
      <c r="D499" s="22"/>
      <c r="E499" s="5"/>
    </row>
    <row r="500" spans="1:5" s="12" customFormat="1">
      <c r="A500" s="22"/>
      <c r="B500" s="27"/>
      <c r="D500" s="22"/>
      <c r="E500" s="5"/>
    </row>
    <row r="501" spans="1:5" s="12" customFormat="1">
      <c r="A501" s="22"/>
      <c r="B501" s="26"/>
      <c r="D501" s="22"/>
      <c r="E501" s="5"/>
    </row>
    <row r="502" spans="1:5" s="12" customFormat="1">
      <c r="A502" s="22"/>
      <c r="B502" s="26"/>
      <c r="D502" s="22"/>
      <c r="E502" s="5"/>
    </row>
    <row r="503" spans="1:5" s="12" customFormat="1">
      <c r="A503" s="22"/>
      <c r="B503" s="26"/>
      <c r="D503" s="22"/>
      <c r="E503" s="5"/>
    </row>
    <row r="504" spans="1:5" s="12" customFormat="1">
      <c r="A504" s="22"/>
      <c r="B504" s="26"/>
      <c r="D504" s="22"/>
      <c r="E504" s="5"/>
    </row>
    <row r="505" spans="1:5" s="12" customFormat="1">
      <c r="A505" s="22"/>
      <c r="B505" s="26"/>
      <c r="D505" s="22"/>
      <c r="E505" s="5"/>
    </row>
    <row r="506" spans="1:5" s="12" customFormat="1">
      <c r="A506" s="22"/>
      <c r="B506" s="22"/>
      <c r="D506" s="22"/>
      <c r="E506" s="5"/>
    </row>
    <row r="507" spans="1:5" s="12" customFormat="1">
      <c r="A507" s="22"/>
      <c r="B507" s="26"/>
      <c r="D507" s="22"/>
      <c r="E507" s="5"/>
    </row>
    <row r="508" spans="1:5" s="12" customFormat="1">
      <c r="A508" s="22"/>
      <c r="B508" s="26"/>
      <c r="D508" s="22"/>
      <c r="E508" s="5"/>
    </row>
    <row r="509" spans="1:5" s="12" customFormat="1">
      <c r="A509" s="22"/>
      <c r="B509" s="26"/>
      <c r="D509" s="22"/>
      <c r="E509" s="5"/>
    </row>
    <row r="510" spans="1:5" s="12" customFormat="1">
      <c r="A510" s="22"/>
      <c r="B510" s="26"/>
      <c r="D510" s="22"/>
      <c r="E510" s="5"/>
    </row>
    <row r="511" spans="1:5" s="12" customFormat="1">
      <c r="A511" s="22"/>
      <c r="B511" s="22"/>
      <c r="D511" s="22"/>
      <c r="E511" s="5"/>
    </row>
    <row r="512" spans="1:5" s="12" customFormat="1">
      <c r="A512" s="22"/>
      <c r="B512" s="22"/>
      <c r="D512" s="22"/>
      <c r="E512" s="5"/>
    </row>
    <row r="513" spans="1:5" s="12" customFormat="1">
      <c r="A513" s="22"/>
      <c r="B513" s="26"/>
      <c r="D513" s="22"/>
      <c r="E513" s="5"/>
    </row>
    <row r="514" spans="1:5" s="12" customFormat="1">
      <c r="A514" s="22"/>
      <c r="B514" s="26"/>
      <c r="D514" s="22"/>
      <c r="E514" s="5"/>
    </row>
    <row r="515" spans="1:5" s="12" customFormat="1">
      <c r="A515" s="22"/>
      <c r="B515" s="26"/>
      <c r="D515" s="22"/>
      <c r="E515" s="5"/>
    </row>
    <row r="516" spans="1:5" s="12" customFormat="1">
      <c r="A516" s="22"/>
      <c r="B516" s="26"/>
      <c r="D516" s="22"/>
      <c r="E516" s="5"/>
    </row>
    <row r="517" spans="1:5" s="12" customFormat="1">
      <c r="A517" s="22"/>
      <c r="B517" s="26"/>
      <c r="D517" s="22"/>
      <c r="E517" s="5"/>
    </row>
    <row r="518" spans="1:5" s="12" customFormat="1">
      <c r="A518" s="22"/>
      <c r="B518" s="26"/>
      <c r="D518" s="22"/>
      <c r="E518" s="5"/>
    </row>
    <row r="519" spans="1:5" s="12" customFormat="1">
      <c r="A519" s="22"/>
      <c r="B519" s="26"/>
      <c r="D519" s="22"/>
      <c r="E519" s="5"/>
    </row>
    <row r="520" spans="1:5" s="12" customFormat="1">
      <c r="A520" s="22"/>
      <c r="B520" s="26"/>
      <c r="D520" s="22"/>
      <c r="E520" s="5"/>
    </row>
    <row r="521" spans="1:5" s="12" customFormat="1">
      <c r="A521" s="22"/>
      <c r="B521" s="26"/>
      <c r="D521" s="22"/>
      <c r="E521" s="5"/>
    </row>
    <row r="522" spans="1:5" s="12" customFormat="1">
      <c r="A522" s="22"/>
      <c r="B522" s="26"/>
      <c r="D522" s="22"/>
      <c r="E522" s="5"/>
    </row>
    <row r="523" spans="1:5" s="12" customFormat="1">
      <c r="A523" s="22"/>
      <c r="B523" s="27"/>
      <c r="D523" s="22"/>
      <c r="E523" s="5"/>
    </row>
    <row r="524" spans="1:5" s="12" customFormat="1">
      <c r="A524" s="22"/>
      <c r="B524" s="26"/>
      <c r="D524" s="22"/>
      <c r="E524" s="5"/>
    </row>
    <row r="525" spans="1:5" s="12" customFormat="1">
      <c r="A525" s="22"/>
      <c r="B525" s="26"/>
      <c r="D525" s="22"/>
      <c r="E525" s="5"/>
    </row>
    <row r="526" spans="1:5" s="12" customFormat="1">
      <c r="A526" s="22"/>
      <c r="B526" s="26"/>
      <c r="D526" s="22"/>
      <c r="E526" s="5"/>
    </row>
    <row r="527" spans="1:5" s="12" customFormat="1">
      <c r="A527" s="22"/>
      <c r="B527" s="26"/>
      <c r="D527" s="22"/>
      <c r="E527" s="5"/>
    </row>
    <row r="528" spans="1:5" s="12" customFormat="1">
      <c r="A528" s="22"/>
      <c r="B528" s="26"/>
      <c r="D528" s="22"/>
      <c r="E528" s="5"/>
    </row>
    <row r="529" spans="1:5" s="12" customFormat="1">
      <c r="A529" s="22"/>
      <c r="B529" s="26"/>
      <c r="D529" s="22"/>
      <c r="E529" s="5"/>
    </row>
    <row r="530" spans="1:5" s="12" customFormat="1">
      <c r="A530" s="22"/>
      <c r="B530" s="22"/>
      <c r="D530" s="22"/>
      <c r="E530" s="5"/>
    </row>
    <row r="531" spans="1:5" s="12" customFormat="1">
      <c r="A531" s="22"/>
      <c r="B531" s="26"/>
      <c r="D531" s="22"/>
      <c r="E531" s="5"/>
    </row>
    <row r="532" spans="1:5" s="12" customFormat="1">
      <c r="A532" s="22"/>
      <c r="B532" s="26"/>
      <c r="D532" s="22"/>
      <c r="E532" s="5"/>
    </row>
    <row r="533" spans="1:5" s="12" customFormat="1">
      <c r="A533" s="22"/>
      <c r="B533" s="26"/>
      <c r="D533" s="22"/>
      <c r="E533" s="5"/>
    </row>
    <row r="534" spans="1:5" s="12" customFormat="1">
      <c r="A534" s="22"/>
      <c r="B534" s="26"/>
      <c r="D534" s="22"/>
      <c r="E534" s="5"/>
    </row>
    <row r="535" spans="1:5" s="12" customFormat="1">
      <c r="A535" s="22"/>
      <c r="B535" s="26"/>
      <c r="D535" s="22"/>
      <c r="E535" s="5"/>
    </row>
    <row r="536" spans="1:5" s="12" customFormat="1">
      <c r="A536" s="22"/>
      <c r="B536" s="26"/>
      <c r="D536" s="22"/>
      <c r="E536" s="5"/>
    </row>
    <row r="537" spans="1:5" s="12" customFormat="1">
      <c r="A537" s="22"/>
      <c r="B537" s="26"/>
      <c r="D537" s="22"/>
      <c r="E537" s="5"/>
    </row>
    <row r="538" spans="1:5" s="12" customFormat="1">
      <c r="A538" s="22"/>
      <c r="B538" s="22"/>
      <c r="D538" s="22"/>
      <c r="E538" s="5"/>
    </row>
    <row r="539" spans="1:5" s="12" customFormat="1">
      <c r="A539" s="22"/>
      <c r="B539" s="26"/>
      <c r="D539" s="22"/>
      <c r="E539" s="5"/>
    </row>
    <row r="540" spans="1:5" s="12" customFormat="1">
      <c r="A540" s="22"/>
      <c r="B540" s="26"/>
      <c r="D540" s="22"/>
      <c r="E540" s="5"/>
    </row>
    <row r="541" spans="1:5" s="12" customFormat="1">
      <c r="A541" s="22"/>
      <c r="B541" s="26"/>
      <c r="D541" s="22"/>
      <c r="E541" s="5"/>
    </row>
    <row r="542" spans="1:5" s="12" customFormat="1">
      <c r="A542" s="22"/>
      <c r="B542" s="22"/>
      <c r="D542" s="22"/>
      <c r="E542" s="5"/>
    </row>
    <row r="543" spans="1:5" s="12" customFormat="1">
      <c r="A543" s="22"/>
      <c r="B543" s="26"/>
      <c r="D543" s="22"/>
      <c r="E543" s="5"/>
    </row>
    <row r="544" spans="1:5" s="12" customFormat="1">
      <c r="A544" s="22"/>
      <c r="B544" s="22"/>
      <c r="D544" s="22"/>
      <c r="E544" s="5"/>
    </row>
    <row r="545" spans="1:5" s="12" customFormat="1">
      <c r="A545" s="22"/>
      <c r="B545" s="22"/>
      <c r="D545" s="22"/>
      <c r="E545" s="5"/>
    </row>
    <row r="546" spans="1:5" s="12" customFormat="1">
      <c r="A546" s="22"/>
      <c r="B546" s="22"/>
      <c r="D546" s="22"/>
      <c r="E546" s="5"/>
    </row>
    <row r="547" spans="1:5" s="12" customFormat="1">
      <c r="A547" s="22"/>
      <c r="B547" s="26"/>
      <c r="D547" s="22"/>
      <c r="E547" s="5"/>
    </row>
    <row r="548" spans="1:5" s="12" customFormat="1">
      <c r="A548" s="22"/>
      <c r="B548" s="22"/>
      <c r="D548" s="22"/>
      <c r="E548" s="5"/>
    </row>
    <row r="549" spans="1:5" s="12" customFormat="1">
      <c r="A549" s="22"/>
      <c r="B549" s="27"/>
      <c r="D549" s="22"/>
      <c r="E549" s="5"/>
    </row>
    <row r="550" spans="1:5" s="12" customFormat="1">
      <c r="A550" s="22"/>
      <c r="B550" s="26"/>
      <c r="D550" s="22"/>
      <c r="E550" s="5"/>
    </row>
    <row r="551" spans="1:5" s="12" customFormat="1">
      <c r="A551" s="22"/>
      <c r="B551" s="26"/>
      <c r="D551" s="22"/>
      <c r="E551" s="5"/>
    </row>
    <row r="552" spans="1:5" s="12" customFormat="1">
      <c r="A552" s="22"/>
      <c r="B552" s="26"/>
      <c r="D552" s="22"/>
      <c r="E552" s="5"/>
    </row>
    <row r="553" spans="1:5" s="12" customFormat="1">
      <c r="A553" s="22"/>
      <c r="B553" s="26"/>
      <c r="D553" s="22"/>
      <c r="E553" s="5"/>
    </row>
    <row r="554" spans="1:5" s="12" customFormat="1">
      <c r="A554" s="22"/>
      <c r="B554" s="26"/>
      <c r="D554" s="22"/>
      <c r="E554" s="5"/>
    </row>
    <row r="555" spans="1:5" s="12" customFormat="1">
      <c r="A555" s="22"/>
      <c r="B555" s="27"/>
      <c r="D555" s="22"/>
      <c r="E555" s="5"/>
    </row>
    <row r="556" spans="1:5" s="12" customFormat="1">
      <c r="A556" s="22"/>
      <c r="B556" s="22"/>
      <c r="D556" s="22"/>
      <c r="E556" s="5"/>
    </row>
    <row r="557" spans="1:5" s="12" customFormat="1">
      <c r="A557" s="22"/>
      <c r="B557" s="26"/>
      <c r="D557" s="22"/>
      <c r="E557" s="5"/>
    </row>
    <row r="558" spans="1:5" s="12" customFormat="1">
      <c r="A558" s="22"/>
      <c r="B558" s="26"/>
      <c r="D558" s="22"/>
      <c r="E558" s="5"/>
    </row>
    <row r="559" spans="1:5" s="12" customFormat="1">
      <c r="A559" s="22"/>
      <c r="B559" s="22"/>
      <c r="D559" s="22"/>
      <c r="E559" s="5"/>
    </row>
    <row r="560" spans="1:5" s="12" customFormat="1">
      <c r="A560" s="22"/>
      <c r="B560" s="26"/>
      <c r="D560" s="22"/>
      <c r="E560" s="5"/>
    </row>
    <row r="561" spans="1:5" s="12" customFormat="1">
      <c r="A561" s="22"/>
      <c r="B561" s="26"/>
      <c r="D561" s="22"/>
      <c r="E561" s="5"/>
    </row>
    <row r="562" spans="1:5" s="12" customFormat="1">
      <c r="A562" s="22"/>
      <c r="B562" s="26"/>
      <c r="D562" s="22"/>
      <c r="E562" s="5"/>
    </row>
    <row r="563" spans="1:5" s="12" customFormat="1">
      <c r="A563" s="22"/>
      <c r="B563" s="26"/>
      <c r="D563" s="22"/>
      <c r="E563" s="5"/>
    </row>
    <row r="564" spans="1:5" s="12" customFormat="1">
      <c r="A564" s="22"/>
      <c r="B564" s="22"/>
      <c r="D564" s="22"/>
      <c r="E564" s="5"/>
    </row>
    <row r="565" spans="1:5" s="12" customFormat="1">
      <c r="A565" s="22"/>
      <c r="B565" s="26"/>
      <c r="D565" s="22"/>
      <c r="E565" s="5"/>
    </row>
    <row r="566" spans="1:5" s="12" customFormat="1">
      <c r="A566" s="22"/>
      <c r="B566" s="26"/>
      <c r="D566" s="22"/>
      <c r="E566" s="5"/>
    </row>
    <row r="567" spans="1:5" s="12" customFormat="1">
      <c r="A567" s="22"/>
      <c r="B567" s="26"/>
      <c r="D567" s="22"/>
      <c r="E567" s="5"/>
    </row>
    <row r="568" spans="1:5" s="12" customFormat="1">
      <c r="A568" s="22"/>
      <c r="B568" s="26"/>
      <c r="D568" s="22"/>
      <c r="E568" s="5"/>
    </row>
    <row r="569" spans="1:5" s="12" customFormat="1">
      <c r="A569" s="22"/>
      <c r="B569" s="26"/>
      <c r="D569" s="22"/>
      <c r="E569" s="5"/>
    </row>
    <row r="570" spans="1:5" s="12" customFormat="1">
      <c r="A570" s="22"/>
      <c r="B570" s="27"/>
      <c r="D570" s="22"/>
      <c r="E570" s="5"/>
    </row>
    <row r="571" spans="1:5" s="12" customFormat="1">
      <c r="A571" s="22"/>
      <c r="B571" s="26"/>
      <c r="D571" s="22"/>
      <c r="E571" s="5"/>
    </row>
    <row r="572" spans="1:5" s="12" customFormat="1">
      <c r="A572" s="22"/>
      <c r="B572" s="22"/>
      <c r="D572" s="22"/>
      <c r="E572" s="5"/>
    </row>
    <row r="573" spans="1:5" s="12" customFormat="1">
      <c r="A573" s="22"/>
      <c r="B573" s="26"/>
      <c r="D573" s="22"/>
      <c r="E573" s="5"/>
    </row>
    <row r="574" spans="1:5" s="12" customFormat="1">
      <c r="A574" s="22"/>
      <c r="B574" s="26"/>
      <c r="D574" s="22"/>
      <c r="E574" s="5"/>
    </row>
    <row r="575" spans="1:5" s="12" customFormat="1">
      <c r="A575" s="22"/>
      <c r="B575" s="26"/>
      <c r="D575" s="22"/>
      <c r="E575" s="5"/>
    </row>
    <row r="576" spans="1:5" s="12" customFormat="1">
      <c r="A576" s="22"/>
      <c r="B576" s="27"/>
      <c r="D576" s="22"/>
      <c r="E576" s="5"/>
    </row>
    <row r="577" spans="1:5" s="12" customFormat="1">
      <c r="A577" s="22"/>
      <c r="B577" s="26"/>
      <c r="D577" s="22"/>
      <c r="E577" s="5"/>
    </row>
    <row r="578" spans="1:5" s="12" customFormat="1">
      <c r="A578" s="22"/>
      <c r="B578" s="26"/>
      <c r="D578" s="22"/>
      <c r="E578" s="5"/>
    </row>
    <row r="579" spans="1:5" s="12" customFormat="1">
      <c r="A579" s="22"/>
      <c r="B579" s="26"/>
      <c r="D579" s="22"/>
      <c r="E579" s="5"/>
    </row>
    <row r="580" spans="1:5" s="12" customFormat="1">
      <c r="A580" s="22"/>
      <c r="B580" s="26"/>
      <c r="D580" s="22"/>
      <c r="E580" s="5"/>
    </row>
    <row r="581" spans="1:5" s="12" customFormat="1">
      <c r="A581" s="22"/>
      <c r="B581" s="22"/>
      <c r="D581" s="22"/>
      <c r="E581" s="5"/>
    </row>
    <row r="582" spans="1:5" s="12" customFormat="1">
      <c r="A582" s="22"/>
      <c r="B582" s="22"/>
      <c r="D582" s="22"/>
      <c r="E582" s="5"/>
    </row>
    <row r="583" spans="1:5" s="12" customFormat="1">
      <c r="A583" s="22"/>
      <c r="B583" s="26"/>
      <c r="D583" s="22"/>
      <c r="E583" s="5"/>
    </row>
    <row r="584" spans="1:5" s="12" customFormat="1">
      <c r="A584" s="22"/>
      <c r="B584" s="26"/>
      <c r="D584" s="22"/>
      <c r="E584" s="5"/>
    </row>
    <row r="585" spans="1:5" s="12" customFormat="1">
      <c r="A585" s="22"/>
      <c r="B585" s="26"/>
      <c r="D585" s="22"/>
      <c r="E585" s="5"/>
    </row>
    <row r="586" spans="1:5" s="12" customFormat="1">
      <c r="A586" s="22"/>
      <c r="B586" s="26"/>
      <c r="D586" s="22"/>
      <c r="E586" s="5"/>
    </row>
    <row r="587" spans="1:5" s="12" customFormat="1">
      <c r="A587" s="22"/>
      <c r="B587" s="26"/>
      <c r="D587" s="22"/>
      <c r="E587" s="5"/>
    </row>
    <row r="588" spans="1:5" s="12" customFormat="1">
      <c r="A588" s="22"/>
      <c r="B588" s="26"/>
      <c r="D588" s="22"/>
      <c r="E588" s="5"/>
    </row>
    <row r="589" spans="1:5" s="12" customFormat="1">
      <c r="A589" s="22"/>
      <c r="B589" s="26"/>
      <c r="D589" s="22"/>
      <c r="E589" s="5"/>
    </row>
    <row r="590" spans="1:5" s="12" customFormat="1">
      <c r="A590" s="22"/>
      <c r="B590" s="26"/>
      <c r="D590" s="22"/>
      <c r="E590" s="5"/>
    </row>
    <row r="591" spans="1:5" s="12" customFormat="1">
      <c r="A591" s="22"/>
      <c r="B591" s="22"/>
      <c r="D591" s="22"/>
      <c r="E591" s="5"/>
    </row>
    <row r="592" spans="1:5" s="12" customFormat="1">
      <c r="A592" s="22"/>
      <c r="B592" s="26"/>
      <c r="D592" s="22"/>
      <c r="E592" s="5"/>
    </row>
    <row r="593" spans="1:5" s="12" customFormat="1">
      <c r="A593" s="22"/>
      <c r="B593" s="26"/>
      <c r="D593" s="22"/>
      <c r="E593" s="5"/>
    </row>
    <row r="594" spans="1:5" s="12" customFormat="1">
      <c r="A594" s="22"/>
      <c r="B594" s="26"/>
      <c r="D594" s="22"/>
      <c r="E594" s="5"/>
    </row>
    <row r="595" spans="1:5" s="12" customFormat="1">
      <c r="A595" s="22"/>
      <c r="B595" s="26"/>
      <c r="D595" s="22"/>
      <c r="E595" s="5"/>
    </row>
    <row r="596" spans="1:5" s="12" customFormat="1">
      <c r="A596" s="22"/>
      <c r="B596" s="22"/>
      <c r="D596" s="22"/>
      <c r="E596" s="5"/>
    </row>
    <row r="597" spans="1:5" s="12" customFormat="1">
      <c r="A597" s="22"/>
      <c r="B597" s="26"/>
      <c r="D597" s="22"/>
      <c r="E597" s="5"/>
    </row>
    <row r="598" spans="1:5" s="12" customFormat="1">
      <c r="A598" s="22"/>
      <c r="B598" s="26"/>
      <c r="D598" s="22"/>
      <c r="E598" s="5"/>
    </row>
    <row r="599" spans="1:5" s="12" customFormat="1">
      <c r="A599" s="22"/>
      <c r="B599" s="22"/>
      <c r="D599" s="22"/>
      <c r="E599" s="5"/>
    </row>
    <row r="600" spans="1:5" s="12" customFormat="1">
      <c r="A600" s="22"/>
      <c r="B600" s="26"/>
      <c r="D600" s="22"/>
      <c r="E600" s="5"/>
    </row>
    <row r="601" spans="1:5" s="12" customFormat="1">
      <c r="A601" s="22"/>
      <c r="B601" s="22"/>
      <c r="D601" s="22"/>
      <c r="E601" s="5"/>
    </row>
    <row r="602" spans="1:5" s="12" customFormat="1">
      <c r="A602" s="22"/>
      <c r="B602" s="26"/>
      <c r="D602" s="22"/>
      <c r="E602" s="5"/>
    </row>
    <row r="603" spans="1:5" s="12" customFormat="1">
      <c r="A603" s="22"/>
      <c r="B603" s="22"/>
      <c r="D603" s="22"/>
      <c r="E603" s="5"/>
    </row>
    <row r="604" spans="1:5" s="12" customFormat="1">
      <c r="A604" s="22"/>
      <c r="B604" s="22"/>
      <c r="D604" s="22"/>
      <c r="E604" s="5"/>
    </row>
    <row r="605" spans="1:5" s="12" customFormat="1">
      <c r="A605" s="22"/>
      <c r="B605" s="26"/>
      <c r="D605" s="22"/>
      <c r="E605" s="5"/>
    </row>
    <row r="606" spans="1:5" s="12" customFormat="1">
      <c r="A606" s="22"/>
      <c r="B606" s="22"/>
      <c r="D606" s="22"/>
      <c r="E606" s="5"/>
    </row>
    <row r="607" spans="1:5" s="12" customFormat="1">
      <c r="A607" s="22"/>
      <c r="B607" s="22"/>
      <c r="D607" s="22"/>
      <c r="E607" s="5"/>
    </row>
    <row r="608" spans="1:5" s="12" customFormat="1">
      <c r="A608" s="22"/>
      <c r="B608" s="22"/>
      <c r="D608" s="22"/>
      <c r="E608" s="5"/>
    </row>
    <row r="609" spans="1:5" s="12" customFormat="1">
      <c r="A609" s="22"/>
      <c r="B609" s="26"/>
      <c r="D609" s="22"/>
      <c r="E609" s="5"/>
    </row>
    <row r="610" spans="1:5" s="12" customFormat="1">
      <c r="A610" s="22"/>
      <c r="B610" s="22"/>
      <c r="D610" s="22"/>
      <c r="E610" s="5"/>
    </row>
    <row r="611" spans="1:5" s="12" customFormat="1">
      <c r="A611" s="22"/>
      <c r="B611" s="22"/>
      <c r="D611" s="22"/>
      <c r="E611" s="5"/>
    </row>
    <row r="612" spans="1:5" s="12" customFormat="1">
      <c r="A612" s="22"/>
      <c r="B612" s="26"/>
      <c r="D612" s="22"/>
      <c r="E612" s="5"/>
    </row>
    <row r="613" spans="1:5" s="12" customFormat="1">
      <c r="A613" s="22"/>
      <c r="B613" s="22"/>
      <c r="D613" s="22"/>
      <c r="E613" s="5"/>
    </row>
    <row r="614" spans="1:5" s="12" customFormat="1">
      <c r="A614" s="22"/>
      <c r="B614" s="26"/>
      <c r="D614" s="22"/>
      <c r="E614" s="5"/>
    </row>
    <row r="615" spans="1:5" s="12" customFormat="1">
      <c r="A615" s="22"/>
      <c r="B615" s="26"/>
      <c r="D615" s="22"/>
      <c r="E615" s="5"/>
    </row>
    <row r="616" spans="1:5" s="12" customFormat="1">
      <c r="A616" s="22"/>
      <c r="B616" s="26"/>
      <c r="D616" s="22"/>
      <c r="E616" s="5"/>
    </row>
    <row r="617" spans="1:5" s="12" customFormat="1">
      <c r="A617" s="22"/>
      <c r="B617" s="22"/>
      <c r="D617" s="22"/>
      <c r="E617" s="5"/>
    </row>
    <row r="618" spans="1:5" s="12" customFormat="1">
      <c r="A618" s="22"/>
      <c r="B618" s="26"/>
      <c r="D618" s="22"/>
      <c r="E618" s="5"/>
    </row>
    <row r="619" spans="1:5" s="12" customFormat="1">
      <c r="A619" s="22"/>
      <c r="B619" s="26"/>
      <c r="D619" s="22"/>
      <c r="E619" s="5"/>
    </row>
    <row r="620" spans="1:5" s="12" customFormat="1">
      <c r="A620" s="22"/>
      <c r="B620" s="26"/>
      <c r="D620" s="22"/>
      <c r="E620" s="5"/>
    </row>
    <row r="621" spans="1:5" s="12" customFormat="1">
      <c r="A621" s="22"/>
      <c r="B621" s="26"/>
      <c r="D621" s="22"/>
      <c r="E621" s="5"/>
    </row>
    <row r="622" spans="1:5" s="12" customFormat="1">
      <c r="A622" s="22"/>
      <c r="B622" s="26"/>
      <c r="D622" s="22"/>
      <c r="E622" s="5"/>
    </row>
    <row r="623" spans="1:5" s="12" customFormat="1">
      <c r="A623" s="22"/>
      <c r="B623" s="26"/>
      <c r="D623" s="22"/>
      <c r="E623" s="5"/>
    </row>
    <row r="624" spans="1:5" s="12" customFormat="1">
      <c r="A624" s="22"/>
      <c r="B624" s="26"/>
      <c r="D624" s="22"/>
      <c r="E624" s="5"/>
    </row>
    <row r="625" spans="1:5" s="12" customFormat="1">
      <c r="A625" s="22"/>
      <c r="B625" s="22"/>
      <c r="D625" s="22"/>
      <c r="E625" s="5"/>
    </row>
    <row r="626" spans="1:5" s="12" customFormat="1">
      <c r="A626" s="22"/>
      <c r="B626" s="26"/>
      <c r="D626" s="22"/>
      <c r="E626" s="5"/>
    </row>
    <row r="627" spans="1:5" s="12" customFormat="1">
      <c r="A627" s="22"/>
      <c r="B627" s="26"/>
      <c r="D627" s="22"/>
      <c r="E627" s="5"/>
    </row>
    <row r="628" spans="1:5" s="12" customFormat="1">
      <c r="A628" s="22"/>
      <c r="B628" s="26"/>
      <c r="D628" s="22"/>
      <c r="E628" s="5"/>
    </row>
    <row r="629" spans="1:5" s="12" customFormat="1">
      <c r="A629" s="22"/>
      <c r="B629" s="22"/>
      <c r="D629" s="22"/>
      <c r="E629" s="5"/>
    </row>
    <row r="630" spans="1:5" s="12" customFormat="1">
      <c r="A630" s="22"/>
      <c r="B630" s="22"/>
      <c r="D630" s="22"/>
      <c r="E630" s="5"/>
    </row>
    <row r="631" spans="1:5" s="12" customFormat="1">
      <c r="A631" s="22"/>
      <c r="B631" s="22"/>
      <c r="D631" s="22"/>
      <c r="E631" s="5"/>
    </row>
    <row r="632" spans="1:5" s="12" customFormat="1">
      <c r="A632" s="22"/>
      <c r="B632" s="22"/>
      <c r="D632" s="22"/>
      <c r="E632" s="5"/>
    </row>
    <row r="633" spans="1:5" s="12" customFormat="1">
      <c r="A633" s="22"/>
      <c r="B633" s="26"/>
      <c r="D633" s="22"/>
      <c r="E633" s="5"/>
    </row>
    <row r="634" spans="1:5" s="12" customFormat="1">
      <c r="A634" s="22"/>
      <c r="B634" s="26"/>
      <c r="D634" s="22"/>
      <c r="E634" s="5"/>
    </row>
    <row r="635" spans="1:5" s="12" customFormat="1">
      <c r="A635" s="22"/>
      <c r="B635" s="22"/>
      <c r="D635" s="22"/>
      <c r="E635" s="5"/>
    </row>
    <row r="636" spans="1:5" s="12" customFormat="1">
      <c r="A636" s="22"/>
      <c r="B636" s="26"/>
      <c r="D636" s="22"/>
      <c r="E636" s="5"/>
    </row>
    <row r="637" spans="1:5" s="12" customFormat="1">
      <c r="A637" s="22"/>
      <c r="B637" s="22"/>
      <c r="D637" s="22"/>
      <c r="E637" s="5"/>
    </row>
    <row r="638" spans="1:5" s="12" customFormat="1">
      <c r="A638" s="22"/>
      <c r="B638" s="26"/>
      <c r="D638" s="22"/>
      <c r="E638" s="5"/>
    </row>
    <row r="639" spans="1:5" s="12" customFormat="1">
      <c r="A639" s="22"/>
      <c r="B639" s="22"/>
      <c r="D639" s="22"/>
      <c r="E639" s="5"/>
    </row>
    <row r="640" spans="1:5" s="12" customFormat="1">
      <c r="A640" s="22"/>
      <c r="B640" s="26"/>
      <c r="D640" s="22"/>
      <c r="E640" s="5"/>
    </row>
    <row r="641" spans="1:5" s="12" customFormat="1">
      <c r="A641" s="22"/>
      <c r="B641" s="26"/>
      <c r="D641" s="22"/>
      <c r="E641" s="5"/>
    </row>
    <row r="642" spans="1:5" s="12" customFormat="1">
      <c r="A642" s="22"/>
      <c r="B642" s="22"/>
      <c r="D642" s="22"/>
      <c r="E642" s="5"/>
    </row>
    <row r="643" spans="1:5" s="12" customFormat="1">
      <c r="A643" s="22"/>
      <c r="B643" s="22"/>
      <c r="D643" s="22"/>
      <c r="E643" s="5"/>
    </row>
    <row r="644" spans="1:5" s="12" customFormat="1">
      <c r="A644" s="22"/>
      <c r="B644" s="22"/>
      <c r="D644" s="22"/>
      <c r="E644" s="5"/>
    </row>
    <row r="645" spans="1:5" s="12" customFormat="1">
      <c r="A645" s="22"/>
      <c r="B645" s="26"/>
      <c r="D645" s="22"/>
      <c r="E645" s="5"/>
    </row>
    <row r="646" spans="1:5" s="12" customFormat="1">
      <c r="A646" s="22"/>
      <c r="B646" s="22"/>
      <c r="D646" s="22"/>
      <c r="E646" s="5"/>
    </row>
    <row r="647" spans="1:5" s="12" customFormat="1">
      <c r="A647" s="22"/>
      <c r="B647" s="26"/>
      <c r="D647" s="22"/>
      <c r="E647" s="5"/>
    </row>
    <row r="648" spans="1:5" s="12" customFormat="1">
      <c r="A648" s="22"/>
      <c r="B648" s="26"/>
      <c r="D648" s="22"/>
      <c r="E648" s="5"/>
    </row>
    <row r="649" spans="1:5" s="12" customFormat="1">
      <c r="A649" s="22"/>
      <c r="B649" s="22"/>
      <c r="D649" s="22"/>
      <c r="E649" s="5"/>
    </row>
    <row r="650" spans="1:5" s="12" customFormat="1">
      <c r="A650" s="22"/>
      <c r="B650" s="26"/>
      <c r="D650" s="22"/>
      <c r="E650" s="5"/>
    </row>
    <row r="651" spans="1:5" s="12" customFormat="1">
      <c r="A651" s="22"/>
      <c r="B651" s="26"/>
      <c r="D651" s="22"/>
      <c r="E651" s="5"/>
    </row>
    <row r="652" spans="1:5" s="12" customFormat="1">
      <c r="A652" s="22"/>
      <c r="B652" s="26"/>
      <c r="D652" s="22"/>
      <c r="E652" s="5"/>
    </row>
    <row r="653" spans="1:5" s="12" customFormat="1">
      <c r="A653" s="22"/>
      <c r="B653" s="26"/>
      <c r="D653" s="22"/>
      <c r="E653" s="5"/>
    </row>
    <row r="654" spans="1:5" s="12" customFormat="1">
      <c r="A654" s="22"/>
      <c r="B654" s="26"/>
      <c r="D654" s="22"/>
      <c r="E654" s="5"/>
    </row>
    <row r="655" spans="1:5" s="12" customFormat="1">
      <c r="A655" s="22"/>
      <c r="B655" s="26"/>
      <c r="D655" s="22"/>
      <c r="E655" s="5"/>
    </row>
    <row r="656" spans="1:5" s="12" customFormat="1">
      <c r="A656" s="22"/>
      <c r="B656" s="22"/>
      <c r="D656" s="22"/>
      <c r="E656" s="5"/>
    </row>
    <row r="657" spans="1:5" s="12" customFormat="1">
      <c r="A657" s="22"/>
      <c r="B657" s="22"/>
      <c r="D657" s="22"/>
      <c r="E657" s="5"/>
    </row>
    <row r="658" spans="1:5" s="12" customFormat="1">
      <c r="A658" s="22"/>
      <c r="B658" s="26"/>
      <c r="D658" s="22"/>
      <c r="E658" s="5"/>
    </row>
    <row r="659" spans="1:5" s="12" customFormat="1">
      <c r="A659" s="22"/>
      <c r="B659" s="22"/>
      <c r="D659" s="22"/>
      <c r="E659" s="5"/>
    </row>
    <row r="660" spans="1:5" s="12" customFormat="1">
      <c r="A660" s="22"/>
      <c r="B660" s="26"/>
      <c r="D660" s="22"/>
      <c r="E660" s="5"/>
    </row>
    <row r="661" spans="1:5" s="12" customFormat="1">
      <c r="A661" s="22"/>
      <c r="B661" s="22"/>
      <c r="D661" s="22"/>
      <c r="E661" s="5"/>
    </row>
    <row r="662" spans="1:5" s="12" customFormat="1">
      <c r="A662" s="22"/>
      <c r="B662" s="22"/>
      <c r="D662" s="22"/>
      <c r="E662" s="5"/>
    </row>
    <row r="663" spans="1:5" s="12" customFormat="1">
      <c r="A663" s="22"/>
      <c r="B663" s="26"/>
      <c r="D663" s="22"/>
      <c r="E663" s="5"/>
    </row>
    <row r="664" spans="1:5" s="12" customFormat="1">
      <c r="A664" s="22"/>
      <c r="B664" s="26"/>
      <c r="D664" s="22"/>
      <c r="E664" s="5"/>
    </row>
    <row r="665" spans="1:5" s="12" customFormat="1">
      <c r="A665" s="22"/>
      <c r="B665" s="26"/>
      <c r="D665" s="22"/>
      <c r="E665" s="5"/>
    </row>
    <row r="666" spans="1:5" s="12" customFormat="1">
      <c r="A666" s="22"/>
      <c r="B666" s="26"/>
      <c r="D666" s="22"/>
      <c r="E666" s="5"/>
    </row>
    <row r="667" spans="1:5" s="12" customFormat="1">
      <c r="A667" s="22"/>
      <c r="B667" s="26"/>
      <c r="D667" s="22"/>
      <c r="E667" s="5"/>
    </row>
    <row r="668" spans="1:5" s="12" customFormat="1">
      <c r="A668" s="22"/>
      <c r="B668" s="22"/>
      <c r="D668" s="22"/>
      <c r="E668" s="5"/>
    </row>
    <row r="669" spans="1:5" s="12" customFormat="1">
      <c r="A669" s="22"/>
      <c r="B669" s="22"/>
      <c r="D669" s="22"/>
      <c r="E669" s="5"/>
    </row>
    <row r="670" spans="1:5" s="12" customFormat="1">
      <c r="A670" s="22"/>
      <c r="B670" s="26"/>
      <c r="D670" s="22"/>
      <c r="E670" s="5"/>
    </row>
    <row r="671" spans="1:5" s="12" customFormat="1">
      <c r="A671" s="22"/>
      <c r="B671" s="26"/>
      <c r="D671" s="22"/>
      <c r="E671" s="5"/>
    </row>
    <row r="672" spans="1:5" s="12" customFormat="1">
      <c r="A672" s="22"/>
      <c r="B672" s="26"/>
      <c r="D672" s="22"/>
      <c r="E672" s="5"/>
    </row>
    <row r="673" spans="1:5" s="12" customFormat="1">
      <c r="A673" s="22"/>
      <c r="B673" s="26"/>
      <c r="D673" s="22"/>
      <c r="E673" s="5"/>
    </row>
    <row r="674" spans="1:5" s="12" customFormat="1">
      <c r="A674" s="22"/>
      <c r="B674" s="26"/>
      <c r="D674" s="22"/>
      <c r="E674" s="5"/>
    </row>
    <row r="675" spans="1:5" s="12" customFormat="1">
      <c r="A675" s="22"/>
      <c r="B675" s="26"/>
      <c r="D675" s="22"/>
      <c r="E675" s="5"/>
    </row>
    <row r="676" spans="1:5" s="12" customFormat="1">
      <c r="A676" s="22"/>
      <c r="B676" s="22"/>
      <c r="D676" s="22"/>
      <c r="E676" s="5"/>
    </row>
    <row r="677" spans="1:5" s="12" customFormat="1">
      <c r="A677" s="22"/>
      <c r="B677" s="26"/>
      <c r="D677" s="22"/>
      <c r="E677" s="5"/>
    </row>
    <row r="678" spans="1:5" s="12" customFormat="1">
      <c r="A678" s="22"/>
      <c r="B678" s="26"/>
      <c r="D678" s="22"/>
      <c r="E678" s="5"/>
    </row>
    <row r="679" spans="1:5" s="12" customFormat="1">
      <c r="A679" s="22"/>
      <c r="B679" s="26"/>
      <c r="D679" s="22"/>
      <c r="E679" s="5"/>
    </row>
    <row r="680" spans="1:5" s="12" customFormat="1">
      <c r="A680" s="22"/>
      <c r="B680" s="26"/>
      <c r="D680" s="22"/>
      <c r="E680" s="5"/>
    </row>
    <row r="681" spans="1:5" s="12" customFormat="1">
      <c r="A681" s="22"/>
      <c r="B681" s="22"/>
      <c r="D681" s="22"/>
      <c r="E681" s="5"/>
    </row>
    <row r="682" spans="1:5" s="12" customFormat="1">
      <c r="A682" s="22"/>
      <c r="B682" s="26"/>
      <c r="D682" s="22"/>
      <c r="E682" s="5"/>
    </row>
    <row r="683" spans="1:5" s="12" customFormat="1">
      <c r="A683" s="22"/>
      <c r="B683" s="26"/>
      <c r="D683" s="22"/>
      <c r="E683" s="5"/>
    </row>
    <row r="684" spans="1:5" s="12" customFormat="1">
      <c r="A684" s="22"/>
      <c r="B684" s="22"/>
      <c r="D684" s="22"/>
      <c r="E684" s="5"/>
    </row>
    <row r="685" spans="1:5" s="12" customFormat="1">
      <c r="A685" s="22"/>
      <c r="B685" s="22"/>
      <c r="D685" s="22"/>
      <c r="E685" s="5"/>
    </row>
    <row r="686" spans="1:5" s="12" customFormat="1">
      <c r="A686" s="22"/>
      <c r="B686" s="26"/>
      <c r="D686" s="22"/>
      <c r="E686" s="5"/>
    </row>
    <row r="687" spans="1:5" s="12" customFormat="1">
      <c r="A687" s="22"/>
      <c r="B687" s="26"/>
      <c r="D687" s="22"/>
      <c r="E687" s="5"/>
    </row>
    <row r="688" spans="1:5" s="12" customFormat="1">
      <c r="A688" s="22"/>
      <c r="B688" s="26"/>
      <c r="D688" s="22"/>
      <c r="E688" s="5"/>
    </row>
    <row r="689" spans="1:5" s="12" customFormat="1">
      <c r="A689" s="22"/>
      <c r="B689" s="26"/>
      <c r="D689" s="22"/>
      <c r="E689" s="5"/>
    </row>
    <row r="690" spans="1:5" s="12" customFormat="1">
      <c r="A690" s="22"/>
      <c r="B690" s="22"/>
      <c r="D690" s="22"/>
      <c r="E690" s="5"/>
    </row>
    <row r="691" spans="1:5" s="12" customFormat="1">
      <c r="A691" s="22"/>
      <c r="B691" s="26"/>
      <c r="D691" s="22"/>
      <c r="E691" s="5"/>
    </row>
    <row r="692" spans="1:5" s="12" customFormat="1">
      <c r="A692" s="22"/>
      <c r="B692" s="22"/>
      <c r="D692" s="22"/>
      <c r="E692" s="5"/>
    </row>
    <row r="693" spans="1:5" s="12" customFormat="1">
      <c r="A693" s="22"/>
      <c r="B693" s="22"/>
      <c r="D693" s="22"/>
      <c r="E693" s="5"/>
    </row>
    <row r="694" spans="1:5" s="12" customFormat="1">
      <c r="A694" s="22"/>
      <c r="B694" s="26"/>
      <c r="D694" s="22"/>
      <c r="E694" s="5"/>
    </row>
    <row r="695" spans="1:5" s="12" customFormat="1">
      <c r="A695" s="22"/>
      <c r="B695" s="22"/>
      <c r="D695" s="22"/>
      <c r="E695" s="5"/>
    </row>
    <row r="696" spans="1:5" s="12" customFormat="1">
      <c r="A696" s="22"/>
      <c r="B696" s="22"/>
      <c r="D696" s="22"/>
      <c r="E696" s="5"/>
    </row>
    <row r="697" spans="1:5" s="12" customFormat="1">
      <c r="A697" s="22"/>
      <c r="B697" s="26"/>
      <c r="D697" s="22"/>
      <c r="E697" s="5"/>
    </row>
    <row r="698" spans="1:5" s="12" customFormat="1">
      <c r="A698" s="22"/>
      <c r="B698" s="22"/>
      <c r="D698" s="22"/>
      <c r="E698" s="5"/>
    </row>
    <row r="699" spans="1:5" s="12" customFormat="1">
      <c r="A699" s="22"/>
      <c r="B699" s="26"/>
      <c r="D699" s="22"/>
      <c r="E699" s="5"/>
    </row>
    <row r="700" spans="1:5" s="12" customFormat="1">
      <c r="A700" s="22"/>
      <c r="B700" s="22"/>
      <c r="D700" s="22"/>
      <c r="E700" s="5"/>
    </row>
    <row r="701" spans="1:5" s="12" customFormat="1">
      <c r="A701" s="22"/>
      <c r="B701" s="26"/>
      <c r="D701" s="22"/>
      <c r="E701" s="5"/>
    </row>
    <row r="702" spans="1:5" s="12" customFormat="1">
      <c r="A702" s="22"/>
      <c r="B702" s="26"/>
      <c r="D702" s="22"/>
      <c r="E702" s="5"/>
    </row>
    <row r="703" spans="1:5" s="12" customFormat="1">
      <c r="A703" s="22"/>
      <c r="B703" s="22"/>
      <c r="D703" s="22"/>
      <c r="E703" s="5"/>
    </row>
    <row r="704" spans="1:5" s="12" customFormat="1">
      <c r="A704" s="22"/>
      <c r="B704" s="26"/>
      <c r="D704" s="22"/>
      <c r="E704" s="5"/>
    </row>
    <row r="705" spans="1:5" s="12" customFormat="1">
      <c r="A705" s="22"/>
      <c r="B705" s="26"/>
      <c r="D705" s="22"/>
      <c r="E705" s="5"/>
    </row>
    <row r="706" spans="1:5" s="12" customFormat="1">
      <c r="A706" s="22"/>
      <c r="B706" s="26"/>
      <c r="D706" s="22"/>
      <c r="E706" s="5"/>
    </row>
    <row r="707" spans="1:5" s="12" customFormat="1">
      <c r="A707" s="22"/>
      <c r="B707" s="27"/>
      <c r="D707" s="22"/>
      <c r="E707" s="5"/>
    </row>
    <row r="708" spans="1:5" s="12" customFormat="1">
      <c r="A708" s="22"/>
      <c r="B708" s="26"/>
      <c r="D708" s="22"/>
      <c r="E708" s="5"/>
    </row>
    <row r="709" spans="1:5" s="12" customFormat="1">
      <c r="A709" s="22"/>
      <c r="B709" s="22"/>
      <c r="D709" s="22"/>
      <c r="E709" s="5"/>
    </row>
    <row r="710" spans="1:5" s="12" customFormat="1">
      <c r="A710" s="22"/>
      <c r="B710" s="26"/>
      <c r="D710" s="22"/>
      <c r="E710" s="5"/>
    </row>
    <row r="711" spans="1:5" s="12" customFormat="1">
      <c r="A711" s="22"/>
      <c r="B711" s="22"/>
      <c r="D711" s="22"/>
      <c r="E711" s="5"/>
    </row>
    <row r="712" spans="1:5" s="12" customFormat="1">
      <c r="A712" s="22"/>
      <c r="B712" s="26"/>
      <c r="D712" s="22"/>
      <c r="E712" s="5"/>
    </row>
    <row r="713" spans="1:5" s="12" customFormat="1">
      <c r="A713" s="22"/>
      <c r="B713" s="26"/>
      <c r="D713" s="22"/>
      <c r="E713" s="5"/>
    </row>
    <row r="714" spans="1:5" s="12" customFormat="1">
      <c r="A714" s="22"/>
      <c r="B714" s="22"/>
      <c r="D714" s="22"/>
      <c r="E714" s="5"/>
    </row>
    <row r="715" spans="1:5" s="12" customFormat="1">
      <c r="A715" s="22"/>
      <c r="B715" s="22"/>
      <c r="D715" s="22"/>
      <c r="E715" s="5"/>
    </row>
    <row r="716" spans="1:5" s="12" customFormat="1">
      <c r="A716" s="22"/>
      <c r="B716" s="26"/>
      <c r="D716" s="22"/>
      <c r="E716" s="5"/>
    </row>
    <row r="717" spans="1:5" s="12" customFormat="1">
      <c r="A717" s="22"/>
      <c r="B717" s="26"/>
      <c r="D717" s="22"/>
      <c r="E717" s="5"/>
    </row>
    <row r="718" spans="1:5" s="12" customFormat="1">
      <c r="A718" s="22"/>
      <c r="B718" s="26"/>
      <c r="D718" s="22"/>
      <c r="E718" s="5"/>
    </row>
    <row r="719" spans="1:5" s="12" customFormat="1">
      <c r="A719" s="22"/>
      <c r="B719" s="26"/>
      <c r="D719" s="22"/>
      <c r="E719" s="5"/>
    </row>
    <row r="720" spans="1:5" s="12" customFormat="1">
      <c r="A720" s="22"/>
      <c r="B720" s="22"/>
      <c r="D720" s="22"/>
      <c r="E720" s="5"/>
    </row>
    <row r="721" spans="1:5" s="12" customFormat="1">
      <c r="A721" s="22"/>
      <c r="B721" s="26"/>
      <c r="D721" s="22"/>
      <c r="E721" s="5"/>
    </row>
    <row r="722" spans="1:5" s="12" customFormat="1">
      <c r="A722" s="22"/>
      <c r="B722" s="22"/>
      <c r="D722" s="22"/>
      <c r="E722" s="5"/>
    </row>
    <row r="723" spans="1:5" s="12" customFormat="1">
      <c r="A723" s="22"/>
      <c r="B723" s="26"/>
      <c r="D723" s="22"/>
      <c r="E723" s="5"/>
    </row>
    <row r="724" spans="1:5" s="12" customFormat="1">
      <c r="A724" s="22"/>
      <c r="B724" s="26"/>
      <c r="D724" s="22"/>
      <c r="E724" s="5"/>
    </row>
    <row r="725" spans="1:5" s="12" customFormat="1">
      <c r="A725" s="22"/>
      <c r="B725" s="26"/>
      <c r="D725" s="22"/>
      <c r="E725" s="5"/>
    </row>
    <row r="726" spans="1:5" s="12" customFormat="1">
      <c r="A726" s="22"/>
      <c r="B726" s="22"/>
      <c r="D726" s="22"/>
      <c r="E726" s="5"/>
    </row>
    <row r="727" spans="1:5" s="12" customFormat="1">
      <c r="A727" s="22"/>
      <c r="B727" s="26"/>
      <c r="D727" s="22"/>
      <c r="E727" s="5"/>
    </row>
    <row r="728" spans="1:5" s="12" customFormat="1">
      <c r="A728" s="22"/>
      <c r="B728" s="26"/>
      <c r="D728" s="22"/>
      <c r="E728" s="5"/>
    </row>
    <row r="729" spans="1:5" s="12" customFormat="1">
      <c r="A729" s="22"/>
      <c r="B729" s="26"/>
      <c r="D729" s="22"/>
      <c r="E729" s="5"/>
    </row>
    <row r="730" spans="1:5" s="12" customFormat="1">
      <c r="A730" s="22"/>
      <c r="B730" s="22"/>
      <c r="D730" s="22"/>
      <c r="E730" s="5"/>
    </row>
    <row r="731" spans="1:5" s="12" customFormat="1">
      <c r="A731" s="22"/>
      <c r="B731" s="26"/>
      <c r="D731" s="22"/>
      <c r="E731" s="5"/>
    </row>
    <row r="732" spans="1:5" s="12" customFormat="1">
      <c r="A732" s="22"/>
      <c r="B732" s="26"/>
      <c r="D732" s="22"/>
      <c r="E732" s="5"/>
    </row>
    <row r="733" spans="1:5" s="12" customFormat="1">
      <c r="A733" s="22"/>
      <c r="B733" s="26"/>
      <c r="D733" s="22"/>
      <c r="E733" s="5"/>
    </row>
    <row r="734" spans="1:5" s="12" customFormat="1">
      <c r="A734" s="22"/>
      <c r="B734" s="26"/>
      <c r="D734" s="22"/>
      <c r="E734" s="5"/>
    </row>
    <row r="735" spans="1:5" s="12" customFormat="1">
      <c r="A735" s="22"/>
      <c r="B735" s="22"/>
      <c r="D735" s="22"/>
      <c r="E735" s="5"/>
    </row>
    <row r="736" spans="1:5" s="12" customFormat="1">
      <c r="A736" s="22"/>
      <c r="B736" s="22"/>
      <c r="D736" s="22"/>
      <c r="E736" s="5"/>
    </row>
    <row r="737" spans="1:5" s="12" customFormat="1">
      <c r="A737" s="22"/>
      <c r="B737" s="22"/>
      <c r="D737" s="22"/>
      <c r="E737" s="5"/>
    </row>
    <row r="738" spans="1:5" s="12" customFormat="1">
      <c r="A738" s="22"/>
      <c r="B738" s="26"/>
      <c r="D738" s="22"/>
      <c r="E738" s="5"/>
    </row>
    <row r="739" spans="1:5" s="12" customFormat="1">
      <c r="A739" s="22"/>
      <c r="B739" s="22"/>
      <c r="D739" s="22"/>
      <c r="E739" s="5"/>
    </row>
    <row r="740" spans="1:5" s="12" customFormat="1">
      <c r="A740" s="22"/>
      <c r="B740" s="26"/>
      <c r="D740" s="22"/>
      <c r="E740" s="5"/>
    </row>
    <row r="741" spans="1:5" s="12" customFormat="1">
      <c r="A741" s="22"/>
      <c r="B741" s="22"/>
      <c r="D741" s="22"/>
      <c r="E741" s="5"/>
    </row>
    <row r="742" spans="1:5" s="12" customFormat="1">
      <c r="A742" s="22"/>
      <c r="B742" s="22"/>
      <c r="D742" s="22"/>
      <c r="E742" s="5"/>
    </row>
    <row r="743" spans="1:5" s="12" customFormat="1">
      <c r="A743" s="22"/>
      <c r="B743" s="22"/>
      <c r="D743" s="22"/>
      <c r="E743" s="5"/>
    </row>
    <row r="744" spans="1:5" s="12" customFormat="1">
      <c r="A744" s="22"/>
      <c r="B744" s="22"/>
      <c r="D744" s="22"/>
      <c r="E744" s="5"/>
    </row>
    <row r="745" spans="1:5" s="12" customFormat="1">
      <c r="A745" s="22"/>
      <c r="B745" s="26"/>
      <c r="D745" s="22"/>
      <c r="E745" s="5"/>
    </row>
    <row r="746" spans="1:5" s="12" customFormat="1">
      <c r="A746" s="22"/>
      <c r="B746" s="22"/>
      <c r="D746" s="22"/>
      <c r="E746" s="5"/>
    </row>
    <row r="747" spans="1:5" s="12" customFormat="1">
      <c r="A747" s="22"/>
      <c r="B747" s="22"/>
      <c r="D747" s="22"/>
      <c r="E747" s="5"/>
    </row>
    <row r="748" spans="1:5" s="12" customFormat="1">
      <c r="A748" s="22"/>
      <c r="B748" s="26"/>
      <c r="D748" s="22"/>
      <c r="E748" s="5"/>
    </row>
    <row r="749" spans="1:5" s="12" customFormat="1">
      <c r="A749" s="22"/>
      <c r="B749" s="26"/>
      <c r="D749" s="22"/>
      <c r="E749" s="5"/>
    </row>
    <row r="750" spans="1:5" s="12" customFormat="1">
      <c r="A750" s="22"/>
      <c r="B750" s="26"/>
      <c r="D750" s="22"/>
      <c r="E750" s="5"/>
    </row>
    <row r="751" spans="1:5" s="12" customFormat="1">
      <c r="A751" s="22"/>
      <c r="B751" s="22"/>
      <c r="D751" s="22"/>
      <c r="E751" s="5"/>
    </row>
    <row r="752" spans="1:5" s="12" customFormat="1">
      <c r="A752" s="22"/>
      <c r="B752" s="22"/>
      <c r="D752" s="22"/>
      <c r="E752" s="5"/>
    </row>
    <row r="753" spans="1:5" s="12" customFormat="1">
      <c r="A753" s="22"/>
      <c r="B753" s="22"/>
      <c r="D753" s="22"/>
      <c r="E753" s="5"/>
    </row>
    <row r="754" spans="1:5" s="12" customFormat="1">
      <c r="A754" s="22"/>
      <c r="B754" s="26"/>
      <c r="D754" s="22"/>
      <c r="E754" s="5"/>
    </row>
    <row r="755" spans="1:5" s="12" customFormat="1">
      <c r="A755" s="22"/>
      <c r="B755" s="26"/>
      <c r="D755" s="22"/>
      <c r="E755" s="5"/>
    </row>
    <row r="756" spans="1:5" s="12" customFormat="1">
      <c r="A756" s="22"/>
      <c r="B756" s="22"/>
      <c r="D756" s="22"/>
      <c r="E756" s="5"/>
    </row>
    <row r="757" spans="1:5" s="12" customFormat="1">
      <c r="A757" s="22"/>
      <c r="B757" s="26"/>
      <c r="D757" s="22"/>
      <c r="E757" s="5"/>
    </row>
    <row r="758" spans="1:5" s="12" customFormat="1">
      <c r="A758" s="22"/>
      <c r="B758" s="26"/>
      <c r="D758" s="22"/>
      <c r="E758" s="5"/>
    </row>
    <row r="759" spans="1:5" s="12" customFormat="1">
      <c r="A759" s="22"/>
      <c r="B759" s="26"/>
      <c r="D759" s="22"/>
      <c r="E759" s="5"/>
    </row>
    <row r="760" spans="1:5" s="12" customFormat="1">
      <c r="A760" s="22"/>
      <c r="B760" s="26"/>
      <c r="D760" s="22"/>
      <c r="E760" s="5"/>
    </row>
    <row r="761" spans="1:5" s="12" customFormat="1">
      <c r="A761" s="22"/>
      <c r="B761" s="26"/>
      <c r="D761" s="22"/>
      <c r="E761" s="5"/>
    </row>
    <row r="762" spans="1:5" s="12" customFormat="1">
      <c r="A762" s="22"/>
      <c r="B762" s="26"/>
      <c r="D762" s="22"/>
      <c r="E762" s="5"/>
    </row>
    <row r="763" spans="1:5" s="12" customFormat="1">
      <c r="A763" s="22"/>
      <c r="B763" s="26"/>
      <c r="D763" s="22"/>
      <c r="E763" s="5"/>
    </row>
    <row r="764" spans="1:5" s="12" customFormat="1">
      <c r="A764" s="22"/>
      <c r="B764" s="26"/>
      <c r="D764" s="22"/>
      <c r="E764" s="5"/>
    </row>
    <row r="765" spans="1:5" s="12" customFormat="1">
      <c r="A765" s="22"/>
      <c r="B765" s="26"/>
      <c r="D765" s="22"/>
      <c r="E765" s="5"/>
    </row>
    <row r="766" spans="1:5" s="12" customFormat="1">
      <c r="A766" s="22"/>
      <c r="B766" s="22"/>
      <c r="D766" s="22"/>
      <c r="E766" s="5"/>
    </row>
    <row r="767" spans="1:5" s="12" customFormat="1">
      <c r="A767" s="22"/>
      <c r="B767" s="26"/>
      <c r="D767" s="22"/>
      <c r="E767" s="5"/>
    </row>
    <row r="768" spans="1:5" s="12" customFormat="1">
      <c r="A768" s="22"/>
      <c r="B768" s="22"/>
      <c r="D768" s="22"/>
      <c r="E768" s="5"/>
    </row>
    <row r="769" spans="1:5" s="12" customFormat="1">
      <c r="A769" s="22"/>
      <c r="B769" s="26"/>
      <c r="D769" s="22"/>
      <c r="E769" s="5"/>
    </row>
    <row r="770" spans="1:5" s="12" customFormat="1">
      <c r="A770" s="22"/>
      <c r="B770" s="26"/>
      <c r="D770" s="22"/>
      <c r="E770" s="5"/>
    </row>
    <row r="771" spans="1:5" s="12" customFormat="1">
      <c r="A771" s="22"/>
      <c r="B771" s="22"/>
      <c r="D771" s="22"/>
      <c r="E771" s="5"/>
    </row>
    <row r="772" spans="1:5" s="12" customFormat="1">
      <c r="A772" s="22"/>
      <c r="B772" s="27"/>
      <c r="D772" s="22"/>
      <c r="E772" s="5"/>
    </row>
    <row r="773" spans="1:5" s="12" customFormat="1">
      <c r="A773" s="22"/>
      <c r="B773" s="22"/>
      <c r="D773" s="22"/>
      <c r="E773" s="5"/>
    </row>
    <row r="774" spans="1:5" s="12" customFormat="1">
      <c r="A774" s="22"/>
      <c r="B774" s="27"/>
      <c r="D774" s="22"/>
      <c r="E774" s="5"/>
    </row>
    <row r="775" spans="1:5" s="12" customFormat="1">
      <c r="A775" s="22"/>
      <c r="B775" s="22"/>
      <c r="D775" s="22"/>
      <c r="E775" s="5"/>
    </row>
    <row r="776" spans="1:5" s="12" customFormat="1">
      <c r="A776" s="22"/>
      <c r="B776" s="26"/>
      <c r="D776" s="22"/>
      <c r="E776" s="5"/>
    </row>
    <row r="777" spans="1:5" s="12" customFormat="1">
      <c r="A777" s="22"/>
      <c r="B777" s="26"/>
      <c r="D777" s="22"/>
      <c r="E777" s="5"/>
    </row>
    <row r="778" spans="1:5" s="12" customFormat="1">
      <c r="A778" s="22"/>
      <c r="B778" s="22"/>
      <c r="D778" s="22"/>
      <c r="E778" s="5"/>
    </row>
    <row r="779" spans="1:5" s="12" customFormat="1">
      <c r="A779" s="22"/>
      <c r="B779" s="27"/>
      <c r="D779" s="22"/>
      <c r="E779" s="5"/>
    </row>
    <row r="780" spans="1:5" s="12" customFormat="1">
      <c r="A780" s="22"/>
      <c r="B780" s="22"/>
      <c r="D780" s="22"/>
      <c r="E780" s="5"/>
    </row>
    <row r="781" spans="1:5" s="12" customFormat="1">
      <c r="A781" s="22"/>
      <c r="B781" s="26"/>
      <c r="D781" s="22"/>
      <c r="E781" s="5"/>
    </row>
    <row r="782" spans="1:5" s="12" customFormat="1">
      <c r="A782" s="22"/>
      <c r="B782" s="22"/>
      <c r="D782" s="22"/>
      <c r="E782" s="5"/>
    </row>
    <row r="783" spans="1:5" s="12" customFormat="1">
      <c r="A783" s="22"/>
      <c r="B783" s="26"/>
      <c r="D783" s="22"/>
      <c r="E783" s="5"/>
    </row>
    <row r="784" spans="1:5" s="12" customFormat="1">
      <c r="A784" s="22"/>
      <c r="B784" s="26"/>
      <c r="D784" s="22"/>
      <c r="E784" s="5"/>
    </row>
    <row r="785" spans="1:5" s="12" customFormat="1">
      <c r="A785" s="22"/>
      <c r="B785" s="26"/>
      <c r="D785" s="22"/>
      <c r="E785" s="5"/>
    </row>
    <row r="786" spans="1:5" s="12" customFormat="1">
      <c r="A786" s="22"/>
      <c r="B786" s="26"/>
      <c r="D786" s="22"/>
      <c r="E786" s="5"/>
    </row>
    <row r="787" spans="1:5" s="12" customFormat="1">
      <c r="A787" s="22"/>
      <c r="B787" s="22"/>
      <c r="D787" s="22"/>
      <c r="E787" s="5"/>
    </row>
    <row r="788" spans="1:5" s="12" customFormat="1">
      <c r="A788" s="22"/>
      <c r="B788" s="26"/>
      <c r="D788" s="22"/>
      <c r="E788" s="5"/>
    </row>
    <row r="789" spans="1:5" s="12" customFormat="1">
      <c r="A789" s="22"/>
      <c r="B789" s="26"/>
      <c r="D789" s="22"/>
      <c r="E789" s="5"/>
    </row>
    <row r="790" spans="1:5" s="12" customFormat="1">
      <c r="A790" s="22"/>
      <c r="B790" s="22"/>
      <c r="D790" s="22"/>
      <c r="E790" s="5"/>
    </row>
    <row r="791" spans="1:5" s="12" customFormat="1">
      <c r="A791" s="22"/>
      <c r="B791" s="26"/>
      <c r="D791" s="22"/>
      <c r="E791" s="5"/>
    </row>
    <row r="792" spans="1:5" s="12" customFormat="1">
      <c r="A792" s="22"/>
      <c r="B792" s="22"/>
      <c r="D792" s="22"/>
      <c r="E792" s="5"/>
    </row>
    <row r="793" spans="1:5" s="12" customFormat="1">
      <c r="A793" s="22"/>
      <c r="B793" s="26"/>
      <c r="D793" s="22"/>
      <c r="E793" s="5"/>
    </row>
    <row r="794" spans="1:5" s="12" customFormat="1">
      <c r="A794" s="22"/>
      <c r="B794" s="26"/>
      <c r="D794" s="22"/>
      <c r="E794" s="5"/>
    </row>
    <row r="795" spans="1:5" s="12" customFormat="1">
      <c r="A795" s="22"/>
      <c r="B795" s="26"/>
      <c r="D795" s="22"/>
      <c r="E795" s="5"/>
    </row>
    <row r="796" spans="1:5" s="12" customFormat="1">
      <c r="A796" s="22"/>
      <c r="B796" s="22"/>
      <c r="D796" s="22"/>
      <c r="E796" s="5"/>
    </row>
    <row r="797" spans="1:5" s="12" customFormat="1">
      <c r="A797" s="22"/>
      <c r="B797" s="22"/>
      <c r="D797" s="22"/>
      <c r="E797" s="5"/>
    </row>
    <row r="798" spans="1:5" s="12" customFormat="1">
      <c r="A798" s="22"/>
      <c r="B798" s="26"/>
      <c r="D798" s="22"/>
      <c r="E798" s="5"/>
    </row>
    <row r="799" spans="1:5" s="12" customFormat="1">
      <c r="A799" s="22"/>
      <c r="B799" s="22"/>
      <c r="D799" s="22"/>
      <c r="E799" s="5"/>
    </row>
    <row r="800" spans="1:5" s="12" customFormat="1">
      <c r="A800" s="22"/>
      <c r="B800" s="26"/>
      <c r="D800" s="22"/>
      <c r="E800" s="5"/>
    </row>
    <row r="801" spans="1:5" s="12" customFormat="1">
      <c r="A801" s="22"/>
      <c r="B801" s="26"/>
      <c r="D801" s="22"/>
      <c r="E801" s="5"/>
    </row>
    <row r="802" spans="1:5" s="12" customFormat="1">
      <c r="A802" s="22"/>
      <c r="B802" s="26"/>
      <c r="D802" s="22"/>
      <c r="E802" s="5"/>
    </row>
    <row r="803" spans="1:5" s="12" customFormat="1">
      <c r="A803" s="22"/>
      <c r="B803" s="26"/>
      <c r="D803" s="22"/>
      <c r="E803" s="5"/>
    </row>
    <row r="804" spans="1:5" s="12" customFormat="1">
      <c r="A804" s="22"/>
      <c r="B804" s="26"/>
      <c r="D804" s="22"/>
      <c r="E804" s="5"/>
    </row>
    <row r="805" spans="1:5" s="12" customFormat="1">
      <c r="A805" s="22"/>
      <c r="B805" s="26"/>
      <c r="D805" s="22"/>
      <c r="E805" s="5"/>
    </row>
    <row r="806" spans="1:5" s="12" customFormat="1">
      <c r="A806" s="22"/>
      <c r="B806" s="26"/>
      <c r="D806" s="22"/>
      <c r="E806" s="5"/>
    </row>
    <row r="807" spans="1:5" s="12" customFormat="1">
      <c r="A807" s="22"/>
      <c r="B807" s="26"/>
      <c r="D807" s="22"/>
      <c r="E807" s="5"/>
    </row>
    <row r="808" spans="1:5" s="12" customFormat="1">
      <c r="A808" s="22"/>
      <c r="B808" s="26"/>
      <c r="D808" s="22"/>
      <c r="E808" s="5"/>
    </row>
    <row r="809" spans="1:5" s="12" customFormat="1">
      <c r="A809" s="22"/>
      <c r="B809" s="26"/>
      <c r="D809" s="22"/>
      <c r="E809" s="5"/>
    </row>
    <row r="810" spans="1:5" s="12" customFormat="1">
      <c r="A810" s="22"/>
      <c r="B810" s="22"/>
      <c r="D810" s="22"/>
      <c r="E810" s="5"/>
    </row>
    <row r="811" spans="1:5" s="12" customFormat="1">
      <c r="A811" s="22"/>
      <c r="B811" s="26"/>
      <c r="D811" s="22"/>
      <c r="E811" s="5"/>
    </row>
    <row r="812" spans="1:5" s="12" customFormat="1">
      <c r="A812" s="22"/>
      <c r="B812" s="22"/>
      <c r="D812" s="22"/>
      <c r="E812" s="5"/>
    </row>
    <row r="813" spans="1:5" s="12" customFormat="1">
      <c r="A813" s="22"/>
      <c r="B813" s="22"/>
      <c r="D813" s="22"/>
      <c r="E813" s="5"/>
    </row>
    <row r="814" spans="1:5" s="12" customFormat="1">
      <c r="A814" s="22"/>
      <c r="B814" s="26"/>
      <c r="D814" s="22"/>
      <c r="E814" s="5"/>
    </row>
    <row r="815" spans="1:5" s="12" customFormat="1">
      <c r="A815" s="22"/>
      <c r="B815" s="22"/>
      <c r="D815" s="22"/>
      <c r="E815" s="5"/>
    </row>
    <row r="816" spans="1:5" s="12" customFormat="1">
      <c r="A816" s="22"/>
      <c r="B816" s="26"/>
      <c r="D816" s="22"/>
      <c r="E816" s="5"/>
    </row>
    <row r="817" spans="1:5" s="12" customFormat="1">
      <c r="A817" s="22"/>
      <c r="B817" s="26"/>
      <c r="D817" s="22"/>
      <c r="E817" s="5"/>
    </row>
    <row r="818" spans="1:5" s="12" customFormat="1">
      <c r="A818" s="22"/>
      <c r="B818" s="22"/>
      <c r="D818" s="22"/>
      <c r="E818" s="5"/>
    </row>
    <row r="819" spans="1:5" s="12" customFormat="1">
      <c r="A819" s="22"/>
      <c r="B819" s="26"/>
      <c r="D819" s="22"/>
      <c r="E819" s="5"/>
    </row>
    <row r="820" spans="1:5" s="12" customFormat="1">
      <c r="A820" s="22"/>
      <c r="B820" s="26"/>
      <c r="D820" s="22"/>
      <c r="E820" s="5"/>
    </row>
    <row r="821" spans="1:5" s="12" customFormat="1">
      <c r="A821" s="22"/>
      <c r="B821" s="26"/>
      <c r="D821" s="22"/>
      <c r="E821" s="5"/>
    </row>
    <row r="822" spans="1:5" s="12" customFormat="1">
      <c r="A822" s="22"/>
      <c r="B822" s="26"/>
      <c r="D822" s="22"/>
      <c r="E822" s="5"/>
    </row>
    <row r="823" spans="1:5" s="12" customFormat="1">
      <c r="A823" s="22"/>
      <c r="B823" s="26"/>
      <c r="D823" s="22"/>
      <c r="E823" s="5"/>
    </row>
    <row r="824" spans="1:5" s="12" customFormat="1">
      <c r="A824" s="22"/>
      <c r="B824" s="26"/>
      <c r="D824" s="22"/>
      <c r="E824" s="5"/>
    </row>
    <row r="825" spans="1:5" s="12" customFormat="1">
      <c r="A825" s="22"/>
      <c r="B825" s="26"/>
      <c r="D825" s="22"/>
      <c r="E825" s="5"/>
    </row>
    <row r="826" spans="1:5" s="12" customFormat="1">
      <c r="A826" s="22"/>
      <c r="B826" s="22"/>
      <c r="D826" s="22"/>
      <c r="E826" s="5"/>
    </row>
    <row r="827" spans="1:5" s="12" customFormat="1">
      <c r="A827" s="22"/>
      <c r="B827" s="26"/>
      <c r="D827" s="22"/>
      <c r="E827" s="5"/>
    </row>
    <row r="828" spans="1:5" s="12" customFormat="1">
      <c r="A828" s="22"/>
      <c r="B828" s="26"/>
      <c r="D828" s="22"/>
      <c r="E828" s="5"/>
    </row>
    <row r="829" spans="1:5" s="12" customFormat="1">
      <c r="A829" s="22"/>
      <c r="B829" s="26"/>
      <c r="D829" s="22"/>
      <c r="E829" s="5"/>
    </row>
    <row r="830" spans="1:5" s="12" customFormat="1">
      <c r="A830" s="22"/>
      <c r="B830" s="22"/>
      <c r="D830" s="22"/>
      <c r="E830" s="5"/>
    </row>
    <row r="831" spans="1:5" s="12" customFormat="1">
      <c r="A831" s="22"/>
      <c r="B831" s="26"/>
      <c r="D831" s="22"/>
      <c r="E831" s="5"/>
    </row>
    <row r="832" spans="1:5" s="12" customFormat="1">
      <c r="A832" s="22"/>
      <c r="B832" s="26"/>
      <c r="D832" s="22"/>
      <c r="E832" s="5"/>
    </row>
    <row r="833" spans="1:5" s="12" customFormat="1">
      <c r="A833" s="22"/>
      <c r="B833" s="22"/>
      <c r="D833" s="22"/>
      <c r="E833" s="5"/>
    </row>
    <row r="834" spans="1:5" s="12" customFormat="1">
      <c r="A834" s="22"/>
      <c r="B834" s="26"/>
      <c r="D834" s="22"/>
      <c r="E834" s="5"/>
    </row>
    <row r="835" spans="1:5" s="12" customFormat="1">
      <c r="A835" s="22"/>
      <c r="B835" s="26"/>
      <c r="D835" s="22"/>
      <c r="E835" s="5"/>
    </row>
    <row r="836" spans="1:5" s="12" customFormat="1">
      <c r="A836" s="22"/>
      <c r="B836" s="22"/>
      <c r="D836" s="22"/>
      <c r="E836" s="5"/>
    </row>
    <row r="837" spans="1:5" s="12" customFormat="1">
      <c r="A837" s="22"/>
      <c r="B837" s="22"/>
      <c r="D837" s="22"/>
      <c r="E837" s="5"/>
    </row>
    <row r="838" spans="1:5" s="12" customFormat="1">
      <c r="A838" s="22"/>
      <c r="B838" s="22"/>
      <c r="D838" s="22"/>
      <c r="E838" s="5"/>
    </row>
    <row r="839" spans="1:5" s="12" customFormat="1">
      <c r="A839" s="22"/>
      <c r="B839" s="26"/>
      <c r="D839" s="22"/>
      <c r="E839" s="5"/>
    </row>
    <row r="840" spans="1:5" s="12" customFormat="1">
      <c r="A840" s="22"/>
      <c r="B840" s="26"/>
      <c r="D840" s="22"/>
      <c r="E840" s="5"/>
    </row>
    <row r="841" spans="1:5" s="12" customFormat="1">
      <c r="A841" s="22"/>
      <c r="B841" s="26"/>
      <c r="D841" s="22"/>
      <c r="E841" s="5"/>
    </row>
    <row r="842" spans="1:5" s="12" customFormat="1">
      <c r="A842" s="22"/>
      <c r="B842" s="26"/>
      <c r="D842" s="22"/>
      <c r="E842" s="5"/>
    </row>
    <row r="843" spans="1:5" s="12" customFormat="1">
      <c r="A843" s="22"/>
      <c r="B843" s="26"/>
      <c r="D843" s="22"/>
      <c r="E843" s="5"/>
    </row>
    <row r="844" spans="1:5" s="12" customFormat="1">
      <c r="A844" s="22"/>
      <c r="B844" s="22"/>
      <c r="D844" s="22"/>
      <c r="E844" s="5"/>
    </row>
    <row r="845" spans="1:5" s="12" customFormat="1">
      <c r="A845" s="22"/>
      <c r="B845" s="26"/>
      <c r="D845" s="22"/>
      <c r="E845" s="5"/>
    </row>
    <row r="846" spans="1:5" s="12" customFormat="1">
      <c r="A846" s="22"/>
      <c r="B846" s="22"/>
      <c r="D846" s="22"/>
      <c r="E846" s="5"/>
    </row>
    <row r="847" spans="1:5" s="12" customFormat="1">
      <c r="A847" s="22"/>
      <c r="B847" s="22"/>
      <c r="D847" s="22"/>
      <c r="E847" s="5"/>
    </row>
    <row r="848" spans="1:5" s="12" customFormat="1">
      <c r="A848" s="22"/>
      <c r="B848" s="26"/>
      <c r="D848" s="22"/>
      <c r="E848" s="5"/>
    </row>
    <row r="849" spans="1:5" s="12" customFormat="1">
      <c r="A849" s="22"/>
      <c r="B849" s="22"/>
      <c r="D849" s="22"/>
      <c r="E849" s="5"/>
    </row>
    <row r="850" spans="1:5" s="12" customFormat="1">
      <c r="A850" s="22"/>
      <c r="B850" s="22"/>
      <c r="D850" s="22"/>
      <c r="E850" s="5"/>
    </row>
    <row r="851" spans="1:5" s="12" customFormat="1">
      <c r="A851" s="22"/>
      <c r="B851" s="22"/>
      <c r="D851" s="22"/>
      <c r="E851" s="5"/>
    </row>
    <row r="852" spans="1:5" s="12" customFormat="1">
      <c r="A852" s="22"/>
      <c r="B852" s="26"/>
      <c r="D852" s="22"/>
      <c r="E852" s="5"/>
    </row>
    <row r="853" spans="1:5" s="12" customFormat="1">
      <c r="A853" s="22"/>
      <c r="B853" s="22"/>
      <c r="D853" s="22"/>
      <c r="E853" s="5"/>
    </row>
    <row r="854" spans="1:5" s="12" customFormat="1">
      <c r="A854" s="22"/>
      <c r="B854" s="22"/>
      <c r="D854" s="22"/>
      <c r="E854" s="5"/>
    </row>
    <row r="855" spans="1:5" s="12" customFormat="1">
      <c r="A855" s="22"/>
      <c r="B855" s="22"/>
      <c r="D855" s="22"/>
      <c r="E855" s="5"/>
    </row>
    <row r="856" spans="1:5" s="12" customFormat="1">
      <c r="A856" s="22"/>
      <c r="B856" s="22"/>
      <c r="D856" s="22"/>
      <c r="E856" s="5"/>
    </row>
    <row r="857" spans="1:5" s="12" customFormat="1">
      <c r="A857" s="22"/>
      <c r="B857" s="22"/>
      <c r="D857" s="22"/>
      <c r="E857" s="5"/>
    </row>
    <row r="858" spans="1:5" s="12" customFormat="1">
      <c r="A858" s="22"/>
      <c r="B858" s="22"/>
      <c r="D858" s="22"/>
      <c r="E858" s="5"/>
    </row>
    <row r="859" spans="1:5" s="12" customFormat="1">
      <c r="A859" s="22"/>
      <c r="B859" s="22"/>
      <c r="D859" s="22"/>
      <c r="E859" s="5"/>
    </row>
    <row r="860" spans="1:5" s="12" customFormat="1">
      <c r="A860" s="22"/>
      <c r="B860" s="22"/>
      <c r="D860" s="22"/>
      <c r="E860" s="5"/>
    </row>
    <row r="861" spans="1:5" s="12" customFormat="1">
      <c r="A861" s="22"/>
      <c r="B861" s="22"/>
      <c r="D861" s="22"/>
      <c r="E861" s="5"/>
    </row>
    <row r="862" spans="1:5" s="12" customFormat="1">
      <c r="A862" s="22"/>
      <c r="B862" s="22"/>
      <c r="D862" s="22"/>
      <c r="E862" s="5"/>
    </row>
    <row r="863" spans="1:5" s="12" customFormat="1">
      <c r="A863" s="22"/>
      <c r="B863" s="22"/>
      <c r="D863" s="22"/>
      <c r="E863" s="5"/>
    </row>
    <row r="864" spans="1:5" s="12" customFormat="1">
      <c r="A864" s="22"/>
      <c r="B864" s="22"/>
      <c r="D864" s="22"/>
      <c r="E864" s="5"/>
    </row>
    <row r="865" spans="1:5" s="12" customFormat="1">
      <c r="A865" s="22"/>
      <c r="B865" s="22"/>
      <c r="D865" s="22"/>
      <c r="E865" s="5"/>
    </row>
    <row r="866" spans="1:5" s="12" customFormat="1">
      <c r="A866" s="22"/>
      <c r="B866" s="22"/>
      <c r="D866" s="22"/>
      <c r="E866" s="5"/>
    </row>
    <row r="867" spans="1:5" s="12" customFormat="1">
      <c r="A867" s="22"/>
      <c r="B867" s="22"/>
      <c r="D867" s="22"/>
      <c r="E867" s="5"/>
    </row>
    <row r="868" spans="1:5" s="12" customFormat="1">
      <c r="A868" s="22"/>
      <c r="B868" s="22"/>
      <c r="D868" s="22"/>
      <c r="E868" s="5"/>
    </row>
    <row r="869" spans="1:5" s="12" customFormat="1">
      <c r="A869" s="22"/>
      <c r="B869" s="22"/>
      <c r="D869" s="22"/>
      <c r="E869" s="5"/>
    </row>
    <row r="870" spans="1:5" s="12" customFormat="1">
      <c r="A870" s="22"/>
      <c r="B870" s="22"/>
      <c r="D870" s="22"/>
      <c r="E870" s="5"/>
    </row>
    <row r="871" spans="1:5" s="12" customFormat="1">
      <c r="A871" s="22"/>
      <c r="B871" s="22"/>
      <c r="D871" s="22"/>
      <c r="E871" s="5"/>
    </row>
    <row r="872" spans="1:5" s="12" customFormat="1">
      <c r="A872" s="22"/>
      <c r="B872" s="26"/>
      <c r="D872" s="22"/>
      <c r="E872" s="5"/>
    </row>
    <row r="873" spans="1:5" s="12" customFormat="1">
      <c r="A873" s="22"/>
      <c r="B873" s="25"/>
      <c r="D873" s="22"/>
      <c r="E873" s="5"/>
    </row>
    <row r="874" spans="1:5" s="12" customFormat="1">
      <c r="B874" s="18"/>
      <c r="E874" s="1"/>
    </row>
    <row r="876" spans="1:5" s="12" customFormat="1">
      <c r="E876" s="1"/>
    </row>
  </sheetData>
  <sortState ref="B3:I675">
    <sortCondition ref="B3:B675"/>
  </sortState>
  <mergeCells count="1">
    <mergeCell ref="A1:E1"/>
  </mergeCells>
  <conditionalFormatting sqref="B452:B874 B1:B438 B876:B1048576 B442">
    <cfRule type="duplicateValues" dxfId="0" priority="2"/>
  </conditionalFormatting>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7"/>
  <sheetViews>
    <sheetView zoomScale="130" zoomScaleNormal="130" workbookViewId="0">
      <pane ySplit="2" topLeftCell="A3" activePane="bottomLeft" state="frozen"/>
      <selection pane="bottomLeft"/>
    </sheetView>
  </sheetViews>
  <sheetFormatPr defaultRowHeight="15"/>
  <cols>
    <col min="1" max="1" width="9.140625" style="41"/>
    <col min="2" max="2" width="30.5703125" style="15" customWidth="1"/>
    <col min="3" max="3" width="26.42578125" customWidth="1"/>
    <col min="4" max="4" width="35" customWidth="1"/>
  </cols>
  <sheetData>
    <row r="1" spans="1:4" ht="43.5" customHeight="1">
      <c r="A1" s="21"/>
      <c r="B1" s="90"/>
      <c r="C1" s="112" t="s">
        <v>556</v>
      </c>
      <c r="D1" s="112"/>
    </row>
    <row r="2" spans="1:4" ht="17.25">
      <c r="A2" s="52" t="s">
        <v>1</v>
      </c>
      <c r="B2" s="91" t="s">
        <v>2</v>
      </c>
      <c r="C2" s="52" t="s">
        <v>578</v>
      </c>
      <c r="D2" s="52" t="s">
        <v>579</v>
      </c>
    </row>
    <row r="3" spans="1:4">
      <c r="A3" s="41">
        <v>100002</v>
      </c>
      <c r="B3" s="15" t="s">
        <v>4</v>
      </c>
      <c r="C3" s="50">
        <v>568983.13907936402</v>
      </c>
      <c r="D3" s="50">
        <v>611419.11082427006</v>
      </c>
    </row>
    <row r="4" spans="1:4">
      <c r="A4" s="41">
        <v>100019</v>
      </c>
      <c r="B4" s="15" t="s">
        <v>5</v>
      </c>
      <c r="C4" s="50">
        <v>1700570.2371268501</v>
      </c>
      <c r="D4" s="50">
        <v>1745959.6747775399</v>
      </c>
    </row>
    <row r="5" spans="1:4">
      <c r="A5" s="41">
        <v>100029</v>
      </c>
      <c r="B5" s="15" t="s">
        <v>501</v>
      </c>
      <c r="C5" s="50">
        <v>991943.07152722904</v>
      </c>
      <c r="D5" s="50">
        <v>1034372.11389852</v>
      </c>
    </row>
    <row r="6" spans="1:4">
      <c r="A6" s="41">
        <v>120039</v>
      </c>
      <c r="B6" s="15" t="s">
        <v>8</v>
      </c>
      <c r="C6" s="50">
        <v>742959.82723734097</v>
      </c>
      <c r="D6" s="50">
        <v>759382.52382088499</v>
      </c>
    </row>
    <row r="7" spans="1:4">
      <c r="A7" s="41">
        <v>120043</v>
      </c>
      <c r="B7" s="15" t="s">
        <v>10</v>
      </c>
      <c r="C7" s="50">
        <v>377220.44085422199</v>
      </c>
      <c r="D7" s="50">
        <v>391707.65309028002</v>
      </c>
    </row>
    <row r="8" spans="1:4">
      <c r="A8" s="41">
        <v>140053</v>
      </c>
      <c r="B8" s="15" t="s">
        <v>12</v>
      </c>
      <c r="C8" s="50">
        <v>236290.918422952</v>
      </c>
      <c r="D8" s="50">
        <v>245761.91983609699</v>
      </c>
    </row>
    <row r="9" spans="1:4">
      <c r="A9" s="41">
        <v>140068</v>
      </c>
      <c r="B9" s="15" t="s">
        <v>13</v>
      </c>
      <c r="C9" s="50">
        <v>613641.22198298003</v>
      </c>
      <c r="D9" s="50">
        <v>518812.42530295899</v>
      </c>
    </row>
    <row r="10" spans="1:4">
      <c r="A10" s="41">
        <v>140069</v>
      </c>
      <c r="B10" s="15" t="s">
        <v>14</v>
      </c>
      <c r="C10" s="50">
        <v>2579091.50671606</v>
      </c>
      <c r="D10" s="50">
        <v>2682472.4062448698</v>
      </c>
    </row>
    <row r="11" spans="1:4">
      <c r="A11" s="41">
        <v>147332</v>
      </c>
      <c r="B11" s="15" t="s">
        <v>15</v>
      </c>
      <c r="C11" s="50">
        <v>2960628.4757795702</v>
      </c>
      <c r="D11" s="50">
        <v>3131284.7432628302</v>
      </c>
    </row>
    <row r="12" spans="1:4">
      <c r="A12" s="41">
        <v>150076</v>
      </c>
      <c r="B12" s="15" t="s">
        <v>17</v>
      </c>
      <c r="C12" s="50">
        <v>215224.893125884</v>
      </c>
      <c r="D12" s="50">
        <v>224923.286642394</v>
      </c>
    </row>
    <row r="13" spans="1:4">
      <c r="A13" s="41">
        <v>150077</v>
      </c>
      <c r="B13" s="15" t="s">
        <v>18</v>
      </c>
      <c r="C13" s="50">
        <v>610530.95376506296</v>
      </c>
      <c r="D13" s="50">
        <v>641666.96538466495</v>
      </c>
    </row>
    <row r="14" spans="1:4">
      <c r="A14" s="41">
        <v>150085</v>
      </c>
      <c r="B14" s="15" t="s">
        <v>19</v>
      </c>
      <c r="C14" s="50">
        <v>245852.220331135</v>
      </c>
      <c r="D14" s="50">
        <v>263406.83348296199</v>
      </c>
    </row>
    <row r="15" spans="1:4">
      <c r="A15" s="41">
        <v>150091</v>
      </c>
      <c r="B15" s="15" t="s">
        <v>20</v>
      </c>
      <c r="C15" s="50">
        <v>595520.03991337598</v>
      </c>
      <c r="D15" s="50">
        <v>628349.64583989303</v>
      </c>
    </row>
    <row r="16" spans="1:4">
      <c r="A16" s="41">
        <v>150097</v>
      </c>
      <c r="B16" s="15" t="s">
        <v>21</v>
      </c>
      <c r="C16" s="50">
        <v>539658.22771827399</v>
      </c>
      <c r="D16" s="50">
        <v>564767.80048777803</v>
      </c>
    </row>
    <row r="17" spans="1:4">
      <c r="A17" s="41">
        <v>150111</v>
      </c>
      <c r="B17" s="15" t="s">
        <v>22</v>
      </c>
      <c r="C17" s="50">
        <v>605003.01150223997</v>
      </c>
      <c r="D17" s="50">
        <v>624002.92860900203</v>
      </c>
    </row>
    <row r="18" spans="1:4">
      <c r="A18" s="41">
        <v>150112</v>
      </c>
      <c r="B18" s="15" t="s">
        <v>23</v>
      </c>
      <c r="C18" s="50">
        <v>870959.06942154805</v>
      </c>
      <c r="D18" s="50">
        <v>904893.31372902996</v>
      </c>
    </row>
    <row r="19" spans="1:4">
      <c r="A19" s="41">
        <v>150125</v>
      </c>
      <c r="B19" s="15" t="s">
        <v>24</v>
      </c>
      <c r="C19" s="50">
        <v>1460311.96854795</v>
      </c>
      <c r="D19" s="50">
        <v>1501732.7276288799</v>
      </c>
    </row>
    <row r="20" spans="1:4">
      <c r="A20" s="41">
        <v>150131</v>
      </c>
      <c r="B20" s="15" t="s">
        <v>25</v>
      </c>
      <c r="C20" s="50">
        <v>1287918.3014851001</v>
      </c>
      <c r="D20" s="50">
        <v>1341538.27204621</v>
      </c>
    </row>
    <row r="21" spans="1:4">
      <c r="A21" s="41">
        <v>160135</v>
      </c>
      <c r="B21" s="15" t="s">
        <v>502</v>
      </c>
      <c r="C21" s="50">
        <v>206487</v>
      </c>
      <c r="D21" s="50">
        <v>201148</v>
      </c>
    </row>
    <row r="22" spans="1:4">
      <c r="A22" s="41">
        <v>170156</v>
      </c>
      <c r="B22" s="15" t="s">
        <v>29</v>
      </c>
      <c r="C22" s="50">
        <v>582609.08774643706</v>
      </c>
      <c r="D22" s="50">
        <v>602875.27443831903</v>
      </c>
    </row>
    <row r="23" spans="1:4">
      <c r="A23" s="41">
        <v>170171</v>
      </c>
      <c r="B23" s="15" t="s">
        <v>30</v>
      </c>
      <c r="C23" s="50">
        <v>346374.81872724701</v>
      </c>
      <c r="D23" s="50">
        <v>357668.49885257398</v>
      </c>
    </row>
    <row r="24" spans="1:4">
      <c r="A24" s="41">
        <v>170175</v>
      </c>
      <c r="B24" s="15" t="s">
        <v>31</v>
      </c>
      <c r="C24" s="50">
        <v>667155.04552977905</v>
      </c>
      <c r="D24" s="50">
        <v>687768.79102982394</v>
      </c>
    </row>
    <row r="25" spans="1:4">
      <c r="A25" s="41">
        <v>170177</v>
      </c>
      <c r="B25" s="15" t="s">
        <v>32</v>
      </c>
      <c r="C25" s="50">
        <v>426421.52876351</v>
      </c>
      <c r="D25" s="50">
        <v>449130.35477702197</v>
      </c>
    </row>
    <row r="26" spans="1:4">
      <c r="A26" s="41">
        <v>170179</v>
      </c>
      <c r="B26" s="15" t="s">
        <v>33</v>
      </c>
      <c r="C26" s="50">
        <v>842978.56199702702</v>
      </c>
      <c r="D26" s="50">
        <v>852847.02945923095</v>
      </c>
    </row>
    <row r="27" spans="1:4">
      <c r="A27" s="41">
        <v>170189</v>
      </c>
      <c r="B27" s="15" t="s">
        <v>34</v>
      </c>
      <c r="C27" s="50">
        <v>658393.75400517101</v>
      </c>
      <c r="D27" s="50">
        <v>690390.373717546</v>
      </c>
    </row>
    <row r="28" spans="1:4">
      <c r="A28" s="41">
        <v>170195</v>
      </c>
      <c r="B28" s="15" t="s">
        <v>35</v>
      </c>
      <c r="C28" s="50">
        <v>160986.13701792201</v>
      </c>
      <c r="D28" s="50">
        <v>167311.716136676</v>
      </c>
    </row>
    <row r="29" spans="1:4">
      <c r="A29" s="41">
        <v>170196</v>
      </c>
      <c r="B29" s="15" t="s">
        <v>36</v>
      </c>
      <c r="C29" s="50">
        <v>1243358.7672444</v>
      </c>
      <c r="D29" s="50">
        <v>1290644.3812118501</v>
      </c>
    </row>
    <row r="30" spans="1:4">
      <c r="A30" s="41">
        <v>170197</v>
      </c>
      <c r="B30" s="15" t="s">
        <v>37</v>
      </c>
      <c r="C30" s="50">
        <v>318309.129000163</v>
      </c>
      <c r="D30" s="50">
        <v>328791.19029643101</v>
      </c>
    </row>
    <row r="31" spans="1:4">
      <c r="A31" s="41">
        <v>170205</v>
      </c>
      <c r="B31" s="15" t="s">
        <v>38</v>
      </c>
      <c r="C31" s="50">
        <v>563883.77700554603</v>
      </c>
      <c r="D31" s="50">
        <v>583506.62344256497</v>
      </c>
    </row>
    <row r="32" spans="1:4">
      <c r="A32" s="41">
        <v>170215</v>
      </c>
      <c r="B32" s="15" t="s">
        <v>39</v>
      </c>
      <c r="C32" s="50">
        <v>166397.51692099401</v>
      </c>
      <c r="D32" s="50">
        <v>167012.66714180601</v>
      </c>
    </row>
    <row r="33" spans="1:4">
      <c r="A33" s="41">
        <v>180216</v>
      </c>
      <c r="B33" s="15" t="s">
        <v>41</v>
      </c>
      <c r="C33" s="50">
        <v>827239.02296535298</v>
      </c>
      <c r="D33" s="50">
        <v>851379.13861600403</v>
      </c>
    </row>
    <row r="34" spans="1:4">
      <c r="A34" s="41">
        <v>190219</v>
      </c>
      <c r="B34" s="15" t="s">
        <v>43</v>
      </c>
      <c r="C34" s="50">
        <v>276279.29319642298</v>
      </c>
      <c r="D34" s="50">
        <v>297007.744515042</v>
      </c>
    </row>
    <row r="35" spans="1:4">
      <c r="A35" s="41">
        <v>190220</v>
      </c>
      <c r="B35" s="15" t="s">
        <v>44</v>
      </c>
      <c r="C35" s="50">
        <v>79755.729848014496</v>
      </c>
      <c r="D35" s="50">
        <v>83624.883470518995</v>
      </c>
    </row>
    <row r="36" spans="1:4">
      <c r="A36" s="41">
        <v>190239</v>
      </c>
      <c r="B36" s="15" t="s">
        <v>45</v>
      </c>
      <c r="C36" s="50">
        <v>196207.79742038401</v>
      </c>
      <c r="D36" s="50">
        <v>204672.41236403299</v>
      </c>
    </row>
    <row r="37" spans="1:4">
      <c r="A37" s="41">
        <v>190250</v>
      </c>
      <c r="B37" s="15" t="s">
        <v>46</v>
      </c>
      <c r="C37" s="50">
        <v>5407955.6834665397</v>
      </c>
      <c r="D37" s="50">
        <v>5583813.0677530998</v>
      </c>
    </row>
    <row r="38" spans="1:4">
      <c r="A38" s="41">
        <v>197251</v>
      </c>
      <c r="B38" s="15" t="s">
        <v>503</v>
      </c>
      <c r="C38" s="50">
        <v>277575.246185178</v>
      </c>
      <c r="D38" s="50">
        <v>286243.810087552</v>
      </c>
    </row>
    <row r="39" spans="1:4">
      <c r="A39" s="41">
        <v>210331</v>
      </c>
      <c r="B39" s="15" t="s">
        <v>49</v>
      </c>
      <c r="C39" s="50">
        <v>1303016.21899462</v>
      </c>
      <c r="D39" s="50">
        <v>1395994.32714623</v>
      </c>
    </row>
    <row r="40" spans="1:4">
      <c r="A40" s="41">
        <v>220324</v>
      </c>
      <c r="B40" s="15" t="s">
        <v>51</v>
      </c>
      <c r="C40" s="50">
        <v>337892.81025860901</v>
      </c>
      <c r="D40" s="50">
        <v>350906.03336022899</v>
      </c>
    </row>
    <row r="41" spans="1:4">
      <c r="A41" s="41">
        <v>220347</v>
      </c>
      <c r="B41" s="15" t="s">
        <v>52</v>
      </c>
      <c r="C41" s="50">
        <v>2154002.2036800999</v>
      </c>
      <c r="D41" s="50">
        <v>2238714.6118587302</v>
      </c>
    </row>
    <row r="42" spans="1:4">
      <c r="A42" s="41">
        <v>220348</v>
      </c>
      <c r="B42" s="15" t="s">
        <v>53</v>
      </c>
      <c r="C42" s="50">
        <v>1792050.28594923</v>
      </c>
      <c r="D42" s="50">
        <v>1792953.7701741001</v>
      </c>
    </row>
    <row r="43" spans="1:4">
      <c r="A43" s="41">
        <v>220358</v>
      </c>
      <c r="B43" s="15" t="s">
        <v>54</v>
      </c>
      <c r="C43" s="50">
        <v>2098476.4455549601</v>
      </c>
      <c r="D43" s="50">
        <v>2215848.0230910499</v>
      </c>
    </row>
    <row r="44" spans="1:4">
      <c r="A44" s="41">
        <v>220360</v>
      </c>
      <c r="B44" s="15" t="s">
        <v>55</v>
      </c>
      <c r="C44" s="50">
        <v>3183097.80040853</v>
      </c>
      <c r="D44" s="50">
        <v>3361264.6122619999</v>
      </c>
    </row>
    <row r="45" spans="1:4">
      <c r="A45" s="41">
        <v>220365</v>
      </c>
      <c r="B45" s="15" t="s">
        <v>56</v>
      </c>
      <c r="C45" s="50">
        <v>292899.015751314</v>
      </c>
      <c r="D45" s="50">
        <v>318613.80251807999</v>
      </c>
    </row>
    <row r="46" spans="1:4">
      <c r="A46" s="41">
        <v>220368</v>
      </c>
      <c r="B46" s="15" t="s">
        <v>57</v>
      </c>
      <c r="C46" s="50">
        <v>1302091.6501649399</v>
      </c>
      <c r="D46" s="50">
        <v>1391624.81492635</v>
      </c>
    </row>
    <row r="47" spans="1:4">
      <c r="A47" s="41">
        <v>220371</v>
      </c>
      <c r="B47" s="15" t="s">
        <v>504</v>
      </c>
      <c r="C47" s="50">
        <v>670112.83396664006</v>
      </c>
      <c r="D47" s="50">
        <v>693513.94955063995</v>
      </c>
    </row>
    <row r="48" spans="1:4">
      <c r="A48" s="41">
        <v>220376</v>
      </c>
      <c r="B48" s="15" t="s">
        <v>59</v>
      </c>
      <c r="C48" s="50">
        <v>1148286.2529593201</v>
      </c>
      <c r="D48" s="50">
        <v>1186355.3766799001</v>
      </c>
    </row>
    <row r="49" spans="1:4">
      <c r="A49" s="41">
        <v>220378</v>
      </c>
      <c r="B49" s="15" t="s">
        <v>60</v>
      </c>
      <c r="C49" s="50">
        <v>2714330.72263601</v>
      </c>
      <c r="D49" s="50">
        <v>2794339.9995661299</v>
      </c>
    </row>
    <row r="50" spans="1:4">
      <c r="A50" s="41">
        <v>220381</v>
      </c>
      <c r="B50" s="15" t="s">
        <v>61</v>
      </c>
      <c r="C50" s="50">
        <v>3818748.03184572</v>
      </c>
      <c r="D50" s="50">
        <v>4081110.9472244401</v>
      </c>
    </row>
    <row r="51" spans="1:4">
      <c r="A51" s="41">
        <v>220382</v>
      </c>
      <c r="B51" s="15" t="s">
        <v>62</v>
      </c>
      <c r="C51" s="50">
        <v>2164785.2189645902</v>
      </c>
      <c r="D51" s="50">
        <v>2260763.5076836902</v>
      </c>
    </row>
    <row r="52" spans="1:4">
      <c r="A52" s="41">
        <v>220389</v>
      </c>
      <c r="B52" s="15" t="s">
        <v>63</v>
      </c>
      <c r="C52" s="50">
        <v>925491.89817800198</v>
      </c>
      <c r="D52" s="50">
        <v>960423.54484858795</v>
      </c>
    </row>
    <row r="53" spans="1:4">
      <c r="A53" s="41">
        <v>220392</v>
      </c>
      <c r="B53" s="15" t="s">
        <v>64</v>
      </c>
      <c r="C53" s="50">
        <v>332595.48911192501</v>
      </c>
      <c r="D53" s="50">
        <v>358674.83831392101</v>
      </c>
    </row>
    <row r="54" spans="1:4">
      <c r="A54" s="41">
        <v>230468</v>
      </c>
      <c r="B54" s="15" t="s">
        <v>66</v>
      </c>
      <c r="C54" s="50">
        <v>3949741.9367355299</v>
      </c>
      <c r="D54" s="50">
        <v>4204840.1315376004</v>
      </c>
    </row>
    <row r="55" spans="1:4">
      <c r="A55" s="41">
        <v>230469</v>
      </c>
      <c r="B55" s="15" t="s">
        <v>67</v>
      </c>
      <c r="C55" s="50">
        <v>293167.57686364697</v>
      </c>
      <c r="D55" s="50">
        <v>231817.043983757</v>
      </c>
    </row>
    <row r="56" spans="1:4">
      <c r="A56" s="41">
        <v>230473</v>
      </c>
      <c r="B56" s="15" t="s">
        <v>68</v>
      </c>
      <c r="C56" s="50">
        <v>1987285.1786586</v>
      </c>
      <c r="D56" s="50">
        <v>2056128.50595666</v>
      </c>
    </row>
    <row r="57" spans="1:4">
      <c r="A57" s="41">
        <v>230478</v>
      </c>
      <c r="B57" s="15" t="s">
        <v>69</v>
      </c>
      <c r="C57" s="50">
        <v>334678.81214984902</v>
      </c>
      <c r="D57" s="50">
        <v>348602.16299543501</v>
      </c>
    </row>
    <row r="58" spans="1:4">
      <c r="A58" s="41">
        <v>230496</v>
      </c>
      <c r="B58" s="15" t="s">
        <v>70</v>
      </c>
      <c r="C58" s="50">
        <v>2818571.28007016</v>
      </c>
      <c r="D58" s="50">
        <v>2935205.68883029</v>
      </c>
    </row>
    <row r="59" spans="1:4">
      <c r="A59" s="41">
        <v>230497</v>
      </c>
      <c r="B59" s="15" t="s">
        <v>76</v>
      </c>
      <c r="C59" s="50">
        <v>519404.05994995701</v>
      </c>
      <c r="D59" s="50">
        <v>541681.64201316203</v>
      </c>
    </row>
    <row r="60" spans="1:4">
      <c r="A60" s="41">
        <v>230498</v>
      </c>
      <c r="B60" s="15" t="s">
        <v>72</v>
      </c>
      <c r="C60" s="50">
        <v>493876.15684457001</v>
      </c>
      <c r="D60" s="50">
        <v>505074.25517941703</v>
      </c>
    </row>
    <row r="61" spans="1:4">
      <c r="A61" s="41">
        <v>230500</v>
      </c>
      <c r="B61" s="15" t="s">
        <v>73</v>
      </c>
      <c r="C61" s="50">
        <v>173413.063567701</v>
      </c>
      <c r="D61" s="50">
        <v>183427.85088501099</v>
      </c>
    </row>
    <row r="62" spans="1:4">
      <c r="A62" s="41">
        <v>230501</v>
      </c>
      <c r="B62" s="15" t="s">
        <v>74</v>
      </c>
      <c r="C62" s="50">
        <v>6747821.4917251403</v>
      </c>
      <c r="D62" s="50">
        <v>6978392.2273477903</v>
      </c>
    </row>
    <row r="63" spans="1:4">
      <c r="A63" s="41">
        <v>230502</v>
      </c>
      <c r="B63" s="15" t="s">
        <v>75</v>
      </c>
      <c r="C63" s="50">
        <v>2338464.24080612</v>
      </c>
      <c r="D63" s="50">
        <v>2459875.1629610802</v>
      </c>
    </row>
    <row r="64" spans="1:4">
      <c r="A64" s="41">
        <v>230503</v>
      </c>
      <c r="B64" s="15" t="s">
        <v>76</v>
      </c>
      <c r="C64" s="50">
        <v>2456202.7039258298</v>
      </c>
      <c r="D64" s="50">
        <v>2558426.3219963401</v>
      </c>
    </row>
    <row r="65" spans="1:4">
      <c r="A65" s="41">
        <v>230505</v>
      </c>
      <c r="B65" s="15" t="s">
        <v>77</v>
      </c>
      <c r="C65" s="50">
        <v>685208.14283741405</v>
      </c>
      <c r="D65" s="50">
        <v>714168.24373874697</v>
      </c>
    </row>
    <row r="66" spans="1:4">
      <c r="A66" s="41">
        <v>230510</v>
      </c>
      <c r="B66" s="15" t="s">
        <v>78</v>
      </c>
      <c r="C66" s="50">
        <v>3210889.1063834801</v>
      </c>
      <c r="D66" s="50">
        <v>3282254.20884259</v>
      </c>
    </row>
    <row r="67" spans="1:4">
      <c r="A67" s="41">
        <v>230511</v>
      </c>
      <c r="B67" s="15" t="s">
        <v>79</v>
      </c>
      <c r="C67" s="50">
        <v>5271099.2195612304</v>
      </c>
      <c r="D67" s="50">
        <v>5442380.5943353605</v>
      </c>
    </row>
    <row r="68" spans="1:4">
      <c r="A68" s="41">
        <v>240512</v>
      </c>
      <c r="B68" s="15" t="s">
        <v>81</v>
      </c>
      <c r="C68" s="50">
        <v>7372487.8796280604</v>
      </c>
      <c r="D68" s="50">
        <v>7807503.2272755196</v>
      </c>
    </row>
    <row r="69" spans="1:4">
      <c r="A69" s="41">
        <v>240515</v>
      </c>
      <c r="B69" s="15" t="s">
        <v>82</v>
      </c>
      <c r="C69" s="50">
        <v>666763.62131082895</v>
      </c>
      <c r="D69" s="50">
        <v>687694.30497174303</v>
      </c>
    </row>
    <row r="70" spans="1:4">
      <c r="A70" s="41">
        <v>240516</v>
      </c>
      <c r="B70" s="15" t="s">
        <v>83</v>
      </c>
      <c r="C70" s="50">
        <v>1946223.2807245499</v>
      </c>
      <c r="D70" s="50">
        <v>2011575.9260764199</v>
      </c>
    </row>
    <row r="71" spans="1:4">
      <c r="A71" s="41">
        <v>240520</v>
      </c>
      <c r="B71" s="15" t="s">
        <v>84</v>
      </c>
      <c r="C71" s="50">
        <v>9179102.7582256608</v>
      </c>
      <c r="D71" s="50">
        <v>9574469.9655549396</v>
      </c>
    </row>
    <row r="72" spans="1:4">
      <c r="A72" s="41">
        <v>240521</v>
      </c>
      <c r="B72" s="15" t="s">
        <v>85</v>
      </c>
      <c r="C72" s="50">
        <v>3633073.4069789499</v>
      </c>
      <c r="D72" s="50">
        <v>3817962.3569110301</v>
      </c>
    </row>
    <row r="73" spans="1:4">
      <c r="A73" s="41">
        <v>240523</v>
      </c>
      <c r="B73" s="15" t="s">
        <v>86</v>
      </c>
      <c r="C73" s="50">
        <v>10414624.4823185</v>
      </c>
      <c r="D73" s="50">
        <v>10925116.207404099</v>
      </c>
    </row>
    <row r="74" spans="1:4">
      <c r="A74" s="41">
        <v>240528</v>
      </c>
      <c r="B74" s="15" t="s">
        <v>88</v>
      </c>
      <c r="C74" s="50">
        <v>10467027.946861001</v>
      </c>
      <c r="D74" s="50">
        <v>10974173.041595399</v>
      </c>
    </row>
    <row r="75" spans="1:4">
      <c r="A75" s="41">
        <v>240531</v>
      </c>
      <c r="B75" s="15" t="s">
        <v>89</v>
      </c>
      <c r="C75" s="50">
        <v>2020698.77284635</v>
      </c>
      <c r="D75" s="50">
        <v>2172145.3706095801</v>
      </c>
    </row>
    <row r="76" spans="1:4">
      <c r="A76" s="41">
        <v>240532</v>
      </c>
      <c r="B76" s="15" t="s">
        <v>90</v>
      </c>
      <c r="C76" s="50">
        <v>119042.549090154</v>
      </c>
      <c r="D76" s="50">
        <v>124004.517347097</v>
      </c>
    </row>
    <row r="77" spans="1:4">
      <c r="A77" s="41">
        <v>240536</v>
      </c>
      <c r="B77" s="15" t="s">
        <v>91</v>
      </c>
      <c r="C77" s="50">
        <v>3523937.5885030199</v>
      </c>
      <c r="D77" s="50">
        <v>3620481.9835114302</v>
      </c>
    </row>
    <row r="78" spans="1:4">
      <c r="A78" s="41">
        <v>240538</v>
      </c>
      <c r="B78" s="15" t="s">
        <v>92</v>
      </c>
      <c r="C78" s="50">
        <v>2178654.1927334499</v>
      </c>
      <c r="D78" s="50">
        <v>2352164.3417032999</v>
      </c>
    </row>
    <row r="79" spans="1:4">
      <c r="A79" s="41">
        <v>240539</v>
      </c>
      <c r="B79" s="15" t="s">
        <v>93</v>
      </c>
      <c r="C79" s="50">
        <v>1520138.78565915</v>
      </c>
      <c r="D79" s="50">
        <v>1619024.99759238</v>
      </c>
    </row>
    <row r="80" spans="1:4">
      <c r="A80" s="41">
        <v>240541</v>
      </c>
      <c r="B80" s="15" t="s">
        <v>94</v>
      </c>
      <c r="C80" s="50">
        <v>443620.07702251599</v>
      </c>
      <c r="D80" s="50">
        <v>459964.08263577701</v>
      </c>
    </row>
    <row r="81" spans="1:4">
      <c r="A81" s="41">
        <v>240542</v>
      </c>
      <c r="B81" s="15" t="s">
        <v>505</v>
      </c>
      <c r="C81" s="50">
        <v>2698810.1166944499</v>
      </c>
      <c r="D81" s="50">
        <v>2790968.06937506</v>
      </c>
    </row>
    <row r="82" spans="1:4">
      <c r="A82" s="41">
        <v>240546</v>
      </c>
      <c r="B82" s="15" t="s">
        <v>96</v>
      </c>
      <c r="C82" s="50">
        <v>2952979.90143531</v>
      </c>
      <c r="D82" s="50">
        <v>3078833.1621594098</v>
      </c>
    </row>
    <row r="83" spans="1:4">
      <c r="A83" s="41">
        <v>250285</v>
      </c>
      <c r="B83" s="15" t="s">
        <v>98</v>
      </c>
      <c r="C83" s="50">
        <v>214301.86896013701</v>
      </c>
      <c r="D83" s="50">
        <v>222546.516402732</v>
      </c>
    </row>
    <row r="84" spans="1:4">
      <c r="A84" s="41">
        <v>250290</v>
      </c>
      <c r="B84" s="15" t="s">
        <v>99</v>
      </c>
      <c r="C84" s="50">
        <v>3893770.3526377599</v>
      </c>
      <c r="D84" s="50">
        <v>4002313.9347905</v>
      </c>
    </row>
    <row r="85" spans="1:4">
      <c r="A85" s="41">
        <v>250295</v>
      </c>
      <c r="B85" s="15" t="s">
        <v>506</v>
      </c>
      <c r="C85" s="50">
        <v>1055279.53462214</v>
      </c>
      <c r="D85" s="50">
        <v>1125297.7959423901</v>
      </c>
    </row>
    <row r="86" spans="1:4">
      <c r="A86" s="41">
        <v>250299</v>
      </c>
      <c r="B86" s="15" t="s">
        <v>101</v>
      </c>
      <c r="C86" s="50">
        <v>408139.92468562198</v>
      </c>
      <c r="D86" s="50">
        <v>437154.601161136</v>
      </c>
    </row>
    <row r="87" spans="1:4">
      <c r="A87" s="41">
        <v>250305</v>
      </c>
      <c r="B87" s="15" t="s">
        <v>102</v>
      </c>
      <c r="C87" s="50">
        <v>1443937.1736908499</v>
      </c>
      <c r="D87" s="50">
        <v>1517163.7301774099</v>
      </c>
    </row>
    <row r="88" spans="1:4">
      <c r="A88" s="41">
        <v>250307</v>
      </c>
      <c r="B88" s="15" t="s">
        <v>103</v>
      </c>
      <c r="C88" s="50">
        <v>501144.50300353899</v>
      </c>
      <c r="D88" s="50">
        <v>515359.49125983397</v>
      </c>
    </row>
    <row r="89" spans="1:4">
      <c r="A89" s="41">
        <v>250308</v>
      </c>
      <c r="B89" s="15" t="s">
        <v>45</v>
      </c>
      <c r="C89" s="50">
        <v>2220823.0659210202</v>
      </c>
      <c r="D89" s="50">
        <v>2305617.6063417601</v>
      </c>
    </row>
    <row r="90" spans="1:4">
      <c r="A90" s="41">
        <v>250315</v>
      </c>
      <c r="B90" s="15" t="s">
        <v>104</v>
      </c>
      <c r="C90" s="50">
        <v>759991.67179470905</v>
      </c>
      <c r="D90" s="50">
        <v>795078.45613069204</v>
      </c>
    </row>
    <row r="91" spans="1:4">
      <c r="A91" s="41">
        <v>250316</v>
      </c>
      <c r="B91" s="15" t="s">
        <v>105</v>
      </c>
      <c r="C91" s="50">
        <v>593311.86271132401</v>
      </c>
      <c r="D91" s="50">
        <v>632994.59375364496</v>
      </c>
    </row>
    <row r="92" spans="1:4">
      <c r="A92" s="41">
        <v>260396</v>
      </c>
      <c r="B92" s="15" t="s">
        <v>107</v>
      </c>
      <c r="C92" s="50">
        <v>2157611.1012968002</v>
      </c>
      <c r="D92" s="50">
        <v>2248341.4973204201</v>
      </c>
    </row>
    <row r="93" spans="1:4">
      <c r="A93" s="41">
        <v>260398</v>
      </c>
      <c r="B93" s="15" t="s">
        <v>108</v>
      </c>
      <c r="C93" s="50">
        <v>3923603.65771916</v>
      </c>
      <c r="D93" s="50">
        <v>4072169.9445974999</v>
      </c>
    </row>
    <row r="94" spans="1:4">
      <c r="A94" s="41">
        <v>260401</v>
      </c>
      <c r="B94" s="15" t="s">
        <v>109</v>
      </c>
      <c r="C94" s="50">
        <v>4515260.4589551697</v>
      </c>
      <c r="D94" s="50">
        <v>4648863.1645723702</v>
      </c>
    </row>
    <row r="95" spans="1:4">
      <c r="A95" s="41">
        <v>260406</v>
      </c>
      <c r="B95" s="15" t="s">
        <v>110</v>
      </c>
      <c r="C95" s="50">
        <v>5364567.2706583599</v>
      </c>
      <c r="D95" s="50">
        <v>5583613.3828420201</v>
      </c>
    </row>
    <row r="96" spans="1:4">
      <c r="A96" s="41">
        <v>260408</v>
      </c>
      <c r="B96" s="15" t="s">
        <v>111</v>
      </c>
      <c r="C96" s="50">
        <v>1228099.8230065999</v>
      </c>
      <c r="D96" s="50">
        <v>1274471.13476154</v>
      </c>
    </row>
    <row r="97" spans="1:4">
      <c r="A97" s="41">
        <v>260413</v>
      </c>
      <c r="B97" s="15" t="s">
        <v>112</v>
      </c>
      <c r="C97" s="50">
        <v>2367908.2182197399</v>
      </c>
      <c r="D97" s="50">
        <v>2446959.4909778298</v>
      </c>
    </row>
    <row r="98" spans="1:4">
      <c r="A98" s="41">
        <v>260414</v>
      </c>
      <c r="B98" s="15" t="s">
        <v>113</v>
      </c>
      <c r="C98" s="50">
        <v>4385001.5552059896</v>
      </c>
      <c r="D98" s="50">
        <v>4572615.7991890097</v>
      </c>
    </row>
    <row r="99" spans="1:4">
      <c r="A99" s="41">
        <v>260415</v>
      </c>
      <c r="B99" s="15" t="s">
        <v>114</v>
      </c>
      <c r="C99" s="50">
        <v>3092908.0475161802</v>
      </c>
      <c r="D99" s="50">
        <v>3198135.2772119101</v>
      </c>
    </row>
    <row r="100" spans="1:4">
      <c r="A100" s="41">
        <v>260418</v>
      </c>
      <c r="B100" s="15" t="s">
        <v>115</v>
      </c>
      <c r="C100" s="50">
        <v>5209918.8483326901</v>
      </c>
      <c r="D100" s="50">
        <v>5481282.14139935</v>
      </c>
    </row>
    <row r="101" spans="1:4">
      <c r="A101" s="41">
        <v>260419</v>
      </c>
      <c r="B101" s="15" t="s">
        <v>116</v>
      </c>
      <c r="C101" s="50">
        <v>1410925.2846119499</v>
      </c>
      <c r="D101" s="50">
        <v>1453373.6985907999</v>
      </c>
    </row>
    <row r="102" spans="1:4">
      <c r="A102" s="41">
        <v>260421</v>
      </c>
      <c r="B102" s="15" t="s">
        <v>117</v>
      </c>
      <c r="C102" s="50">
        <v>4307755.2690669298</v>
      </c>
      <c r="D102" s="50">
        <v>4405083.1428075302</v>
      </c>
    </row>
    <row r="103" spans="1:4">
      <c r="A103" s="41">
        <v>270428</v>
      </c>
      <c r="B103" s="15" t="s">
        <v>119</v>
      </c>
      <c r="C103" s="50">
        <v>256768.65848468599</v>
      </c>
      <c r="D103" s="50">
        <v>267778.67645012098</v>
      </c>
    </row>
    <row r="104" spans="1:4">
      <c r="A104" s="41">
        <v>270429</v>
      </c>
      <c r="B104" s="15" t="s">
        <v>120</v>
      </c>
      <c r="C104" s="50">
        <v>15649989.3808257</v>
      </c>
      <c r="D104" s="50">
        <v>16578910.7234874</v>
      </c>
    </row>
    <row r="105" spans="1:4">
      <c r="A105" s="41">
        <v>270432</v>
      </c>
      <c r="B105" s="15" t="s">
        <v>121</v>
      </c>
      <c r="C105" s="50">
        <v>1682984.5520516699</v>
      </c>
      <c r="D105" s="50">
        <v>1768722.7727193099</v>
      </c>
    </row>
    <row r="106" spans="1:4">
      <c r="A106" s="41">
        <v>270433</v>
      </c>
      <c r="B106" s="15" t="s">
        <v>122</v>
      </c>
      <c r="C106" s="50">
        <v>1483618.2001597099</v>
      </c>
      <c r="D106" s="50">
        <v>1654986.81233842</v>
      </c>
    </row>
    <row r="107" spans="1:4">
      <c r="A107" s="41">
        <v>270435</v>
      </c>
      <c r="B107" s="15" t="s">
        <v>123</v>
      </c>
      <c r="C107" s="50">
        <v>1242805.77296043</v>
      </c>
      <c r="D107" s="50">
        <v>1250421.62836895</v>
      </c>
    </row>
    <row r="108" spans="1:4">
      <c r="A108" s="41">
        <v>270438</v>
      </c>
      <c r="B108" s="15" t="s">
        <v>124</v>
      </c>
      <c r="C108" s="50">
        <v>624393.98774622497</v>
      </c>
      <c r="D108" s="50">
        <v>653346.58201113704</v>
      </c>
    </row>
    <row r="109" spans="1:4">
      <c r="A109" s="41">
        <v>270441</v>
      </c>
      <c r="B109" s="15" t="s">
        <v>125</v>
      </c>
      <c r="C109" s="50">
        <v>1184310.6037514701</v>
      </c>
      <c r="D109" s="50">
        <v>1288007.0901855901</v>
      </c>
    </row>
    <row r="110" spans="1:4">
      <c r="A110" s="41">
        <v>280461</v>
      </c>
      <c r="B110" s="15" t="s">
        <v>128</v>
      </c>
      <c r="C110" s="50">
        <v>507885.47532138502</v>
      </c>
      <c r="D110" s="50">
        <v>539655.81320418499</v>
      </c>
    </row>
    <row r="111" spans="1:4">
      <c r="A111" s="41">
        <v>280466</v>
      </c>
      <c r="B111" s="15" t="s">
        <v>129</v>
      </c>
      <c r="C111" s="51">
        <v>564453.57900609006</v>
      </c>
      <c r="D111" s="51">
        <v>581089.41586357099</v>
      </c>
    </row>
    <row r="112" spans="1:4">
      <c r="A112" s="41">
        <v>290280</v>
      </c>
      <c r="B112" s="15" t="s">
        <v>132</v>
      </c>
      <c r="C112" s="50">
        <v>848941.863570277</v>
      </c>
      <c r="D112" s="50">
        <v>898543.81857069803</v>
      </c>
    </row>
    <row r="113" spans="1:4">
      <c r="A113" s="41">
        <v>290553</v>
      </c>
      <c r="B113" s="15" t="s">
        <v>133</v>
      </c>
      <c r="C113" s="50">
        <v>4982044.9488904001</v>
      </c>
      <c r="D113" s="50">
        <v>5155475.6174885398</v>
      </c>
    </row>
    <row r="114" spans="1:4">
      <c r="A114" s="41">
        <v>290554</v>
      </c>
      <c r="B114" s="15" t="s">
        <v>134</v>
      </c>
      <c r="C114" s="50">
        <v>2347657.7449936499</v>
      </c>
      <c r="D114" s="50">
        <v>2438907.2217361801</v>
      </c>
    </row>
    <row r="115" spans="1:4">
      <c r="A115" s="41">
        <v>290570</v>
      </c>
      <c r="B115" s="15" t="s">
        <v>135</v>
      </c>
      <c r="C115" s="50">
        <v>1108760.24132438</v>
      </c>
      <c r="D115" s="50">
        <v>1154784.26035567</v>
      </c>
    </row>
    <row r="116" spans="1:4">
      <c r="A116" s="41">
        <v>290573</v>
      </c>
      <c r="B116" s="15" t="s">
        <v>136</v>
      </c>
      <c r="C116" s="50">
        <v>5985173.3867165102</v>
      </c>
      <c r="D116" s="50">
        <v>6245187.7039387198</v>
      </c>
    </row>
    <row r="117" spans="1:4">
      <c r="A117" s="41">
        <v>290579</v>
      </c>
      <c r="B117" s="15" t="s">
        <v>137</v>
      </c>
      <c r="C117" s="50">
        <v>7434758.2357205404</v>
      </c>
      <c r="D117" s="50">
        <v>7695618.6191930203</v>
      </c>
    </row>
    <row r="118" spans="1:4">
      <c r="A118" s="41">
        <v>290581</v>
      </c>
      <c r="B118" s="15" t="s">
        <v>507</v>
      </c>
      <c r="C118" s="50">
        <v>2718991.56108109</v>
      </c>
      <c r="D118" s="50">
        <v>2761126.3651342299</v>
      </c>
    </row>
    <row r="119" spans="1:4">
      <c r="A119" s="41">
        <v>290598</v>
      </c>
      <c r="B119" s="15" t="s">
        <v>508</v>
      </c>
      <c r="C119" s="50">
        <v>443523.82431538601</v>
      </c>
      <c r="D119" s="50">
        <v>463363.97369688499</v>
      </c>
    </row>
    <row r="120" spans="1:4">
      <c r="A120" s="41">
        <v>300586</v>
      </c>
      <c r="B120" s="15" t="s">
        <v>141</v>
      </c>
      <c r="C120" s="50">
        <v>305567.564296567</v>
      </c>
      <c r="D120" s="50">
        <v>317942.99891343102</v>
      </c>
    </row>
    <row r="121" spans="1:4">
      <c r="A121" s="41">
        <v>300588</v>
      </c>
      <c r="B121" s="15" t="s">
        <v>142</v>
      </c>
      <c r="C121" s="50">
        <v>290762.97059977101</v>
      </c>
      <c r="D121" s="50">
        <v>299199.32227433001</v>
      </c>
    </row>
    <row r="122" spans="1:4">
      <c r="A122" s="41">
        <v>300589</v>
      </c>
      <c r="B122" s="15" t="s">
        <v>143</v>
      </c>
      <c r="C122" s="50">
        <v>280385.460411412</v>
      </c>
      <c r="D122" s="50">
        <v>287579.64618173201</v>
      </c>
    </row>
    <row r="123" spans="1:4">
      <c r="A123" s="41">
        <v>300590</v>
      </c>
      <c r="B123" s="15" t="s">
        <v>144</v>
      </c>
      <c r="C123" s="50">
        <v>427180.80194943701</v>
      </c>
      <c r="D123" s="50">
        <v>447098.23242828401</v>
      </c>
    </row>
    <row r="124" spans="1:4">
      <c r="A124" s="41">
        <v>300594</v>
      </c>
      <c r="B124" s="15" t="s">
        <v>145</v>
      </c>
      <c r="C124" s="50">
        <v>640199.06511780794</v>
      </c>
      <c r="D124" s="50">
        <v>680863.11015084502</v>
      </c>
    </row>
    <row r="125" spans="1:4">
      <c r="A125" s="41">
        <v>300598</v>
      </c>
      <c r="B125" s="15" t="s">
        <v>146</v>
      </c>
      <c r="C125" s="50">
        <v>467560.31122002099</v>
      </c>
      <c r="D125" s="50">
        <v>484888.60674871597</v>
      </c>
    </row>
    <row r="126" spans="1:4">
      <c r="A126" s="41">
        <v>300606</v>
      </c>
      <c r="B126" s="15" t="s">
        <v>147</v>
      </c>
      <c r="C126" s="50">
        <v>729039.78254277201</v>
      </c>
      <c r="D126" s="50">
        <v>740436.46964859206</v>
      </c>
    </row>
    <row r="127" spans="1:4">
      <c r="A127" s="41">
        <v>300609</v>
      </c>
      <c r="B127" s="15" t="s">
        <v>148</v>
      </c>
      <c r="C127" s="50">
        <v>577832.66359043296</v>
      </c>
      <c r="D127" s="50">
        <v>593454.96639410895</v>
      </c>
    </row>
    <row r="128" spans="1:4">
      <c r="A128" s="41">
        <v>300612</v>
      </c>
      <c r="B128" s="15" t="s">
        <v>149</v>
      </c>
      <c r="C128" s="50">
        <v>189711.92362813401</v>
      </c>
      <c r="D128" s="50">
        <v>197140.67356093999</v>
      </c>
    </row>
    <row r="129" spans="1:4">
      <c r="A129" s="41">
        <v>300614</v>
      </c>
      <c r="B129" s="15" t="s">
        <v>150</v>
      </c>
      <c r="C129" s="50">
        <v>328433.05043634999</v>
      </c>
      <c r="D129" s="50">
        <v>337547.59019429598</v>
      </c>
    </row>
    <row r="130" spans="1:4">
      <c r="A130" s="41">
        <v>300619</v>
      </c>
      <c r="B130" s="15" t="s">
        <v>151</v>
      </c>
      <c r="C130" s="50">
        <v>269356.68173563702</v>
      </c>
      <c r="D130" s="50">
        <v>280477.78729429399</v>
      </c>
    </row>
    <row r="131" spans="1:4">
      <c r="A131" s="41">
        <v>300625</v>
      </c>
      <c r="B131" s="15" t="s">
        <v>152</v>
      </c>
      <c r="C131" s="50">
        <v>428466.11531360098</v>
      </c>
      <c r="D131" s="50">
        <v>442902.63409087999</v>
      </c>
    </row>
    <row r="132" spans="1:4">
      <c r="A132" s="41">
        <v>300634</v>
      </c>
      <c r="B132" s="15" t="s">
        <v>153</v>
      </c>
      <c r="C132" s="50">
        <v>715366.22080180305</v>
      </c>
      <c r="D132" s="50">
        <v>736453.02830214298</v>
      </c>
    </row>
    <row r="133" spans="1:4">
      <c r="A133" s="41">
        <v>300650</v>
      </c>
      <c r="B133" s="15" t="s">
        <v>154</v>
      </c>
      <c r="C133" s="50">
        <v>398304.901629097</v>
      </c>
      <c r="D133" s="50">
        <v>414389.78691166901</v>
      </c>
    </row>
    <row r="134" spans="1:4">
      <c r="A134" s="41">
        <v>300656</v>
      </c>
      <c r="B134" s="15" t="s">
        <v>155</v>
      </c>
      <c r="C134" s="50">
        <v>349858.98053875001</v>
      </c>
      <c r="D134" s="50">
        <v>359477.78999172302</v>
      </c>
    </row>
    <row r="135" spans="1:4">
      <c r="A135" s="41">
        <v>300663</v>
      </c>
      <c r="B135" s="15" t="s">
        <v>156</v>
      </c>
      <c r="C135" s="50">
        <v>139494.27882199001</v>
      </c>
      <c r="D135" s="50">
        <v>143941.352275157</v>
      </c>
    </row>
    <row r="136" spans="1:4">
      <c r="A136" s="41">
        <v>310669</v>
      </c>
      <c r="B136" s="15" t="s">
        <v>509</v>
      </c>
      <c r="C136" s="50">
        <v>0</v>
      </c>
      <c r="D136" s="50">
        <v>0</v>
      </c>
    </row>
    <row r="137" spans="1:4">
      <c r="A137" s="41">
        <v>310678</v>
      </c>
      <c r="B137" s="15" t="s">
        <v>510</v>
      </c>
      <c r="C137" s="50">
        <v>255961.07520008399</v>
      </c>
      <c r="D137" s="50">
        <v>265976.96440067899</v>
      </c>
    </row>
    <row r="138" spans="1:4">
      <c r="A138" s="41">
        <v>310679</v>
      </c>
      <c r="B138" s="15" t="s">
        <v>160</v>
      </c>
      <c r="C138" s="50">
        <v>426851.23522868898</v>
      </c>
      <c r="D138" s="50">
        <v>450957.84883512702</v>
      </c>
    </row>
    <row r="139" spans="1:4">
      <c r="A139" s="41">
        <v>310688</v>
      </c>
      <c r="B139" s="15" t="s">
        <v>161</v>
      </c>
      <c r="C139" s="50">
        <v>463006.97433988098</v>
      </c>
      <c r="D139" s="50">
        <v>473018.71206357097</v>
      </c>
    </row>
    <row r="140" spans="1:4">
      <c r="A140" s="41">
        <v>310691</v>
      </c>
      <c r="B140" s="15" t="s">
        <v>162</v>
      </c>
      <c r="C140" s="50">
        <v>935381.15550521004</v>
      </c>
      <c r="D140" s="50">
        <v>983620.84908994904</v>
      </c>
    </row>
    <row r="141" spans="1:4">
      <c r="A141" s="41">
        <v>310692</v>
      </c>
      <c r="B141" s="15" t="s">
        <v>511</v>
      </c>
      <c r="C141" s="50">
        <v>0</v>
      </c>
      <c r="D141" s="50">
        <v>0</v>
      </c>
    </row>
    <row r="142" spans="1:4">
      <c r="A142" s="41">
        <v>310704</v>
      </c>
      <c r="B142" s="15" t="s">
        <v>164</v>
      </c>
      <c r="C142" s="50">
        <v>6066506.1907868218</v>
      </c>
      <c r="D142" s="50">
        <v>6333199.7445770847</v>
      </c>
    </row>
    <row r="143" spans="1:4">
      <c r="A143" s="41">
        <v>310708</v>
      </c>
      <c r="B143" s="15" t="s">
        <v>165</v>
      </c>
      <c r="C143" s="50">
        <v>316743.75398104702</v>
      </c>
      <c r="D143" s="50">
        <v>339168.92010043102</v>
      </c>
    </row>
    <row r="144" spans="1:4">
      <c r="A144" s="41">
        <v>310714</v>
      </c>
      <c r="B144" s="15" t="s">
        <v>166</v>
      </c>
      <c r="C144" s="50">
        <v>497936.15428134799</v>
      </c>
      <c r="D144" s="50">
        <v>499160.77475156501</v>
      </c>
    </row>
    <row r="145" spans="1:4">
      <c r="A145" s="41">
        <v>310721</v>
      </c>
      <c r="B145" s="15" t="s">
        <v>167</v>
      </c>
      <c r="C145" s="50">
        <v>995956.27709612099</v>
      </c>
      <c r="D145" s="50">
        <v>1061243.58515963</v>
      </c>
    </row>
    <row r="146" spans="1:4">
      <c r="A146" s="41">
        <v>310728</v>
      </c>
      <c r="B146" s="15" t="s">
        <v>168</v>
      </c>
      <c r="C146" s="50">
        <v>281868.59212729603</v>
      </c>
      <c r="D146" s="50">
        <v>295472.57902856002</v>
      </c>
    </row>
    <row r="147" spans="1:4">
      <c r="A147" s="41">
        <v>310734</v>
      </c>
      <c r="B147" s="15" t="s">
        <v>169</v>
      </c>
      <c r="C147" s="50">
        <v>197376.005542208</v>
      </c>
      <c r="D147" s="50">
        <v>209163.159786904</v>
      </c>
    </row>
    <row r="148" spans="1:4">
      <c r="A148" s="41">
        <v>310737</v>
      </c>
      <c r="B148" s="15" t="s">
        <v>170</v>
      </c>
      <c r="C148" s="50">
        <v>161900.68507850901</v>
      </c>
      <c r="D148" s="50">
        <v>169868.59535709501</v>
      </c>
    </row>
    <row r="149" spans="1:4">
      <c r="A149" s="41">
        <v>310777</v>
      </c>
      <c r="B149" s="15" t="s">
        <v>512</v>
      </c>
      <c r="C149" s="50">
        <v>0</v>
      </c>
      <c r="D149" s="50">
        <v>0</v>
      </c>
    </row>
    <row r="150" spans="1:4">
      <c r="A150" s="41">
        <v>320751</v>
      </c>
      <c r="B150" s="15" t="s">
        <v>173</v>
      </c>
      <c r="C150" s="50">
        <v>732161.83146842604</v>
      </c>
      <c r="D150" s="50">
        <v>752378.17927351</v>
      </c>
    </row>
    <row r="151" spans="1:4">
      <c r="A151" s="41">
        <v>320753</v>
      </c>
      <c r="B151" s="15" t="s">
        <v>513</v>
      </c>
      <c r="C151" s="50">
        <v>3393256.64765285</v>
      </c>
      <c r="D151" s="50">
        <v>3465489.3675870099</v>
      </c>
    </row>
    <row r="152" spans="1:4">
      <c r="A152" s="41">
        <v>320756</v>
      </c>
      <c r="B152" s="15" t="s">
        <v>175</v>
      </c>
      <c r="C152" s="50">
        <v>412862.942540169</v>
      </c>
      <c r="D152" s="50">
        <v>422044.71243634599</v>
      </c>
    </row>
    <row r="153" spans="1:4">
      <c r="A153" s="41">
        <v>320759</v>
      </c>
      <c r="B153" s="15" t="s">
        <v>176</v>
      </c>
      <c r="C153" s="50">
        <v>1512737.6362065601</v>
      </c>
      <c r="D153" s="50">
        <v>1570319.49153158</v>
      </c>
    </row>
    <row r="154" spans="1:4">
      <c r="A154" s="41">
        <v>320771</v>
      </c>
      <c r="B154" s="15" t="s">
        <v>177</v>
      </c>
      <c r="C154" s="50">
        <v>285174.41102319403</v>
      </c>
      <c r="D154" s="50">
        <v>290850.57553603803</v>
      </c>
    </row>
    <row r="155" spans="1:4">
      <c r="A155" s="41">
        <v>320775</v>
      </c>
      <c r="B155" s="15" t="s">
        <v>514</v>
      </c>
      <c r="C155" s="50">
        <v>2851787.2057219702</v>
      </c>
      <c r="D155" s="50">
        <v>2924917.5751580498</v>
      </c>
    </row>
    <row r="156" spans="1:4">
      <c r="A156" s="41">
        <v>320783</v>
      </c>
      <c r="B156" s="15" t="s">
        <v>179</v>
      </c>
      <c r="C156" s="50">
        <v>2224741.1965525402</v>
      </c>
      <c r="D156" s="50">
        <v>2318190.6668948499</v>
      </c>
    </row>
    <row r="157" spans="1:4">
      <c r="A157" s="41">
        <v>320790</v>
      </c>
      <c r="B157" s="15" t="s">
        <v>180</v>
      </c>
      <c r="C157" s="50">
        <v>662308.52133165405</v>
      </c>
      <c r="D157" s="50">
        <v>674848.40408609004</v>
      </c>
    </row>
    <row r="158" spans="1:4">
      <c r="A158" s="41">
        <v>320792</v>
      </c>
      <c r="B158" s="15" t="s">
        <v>181</v>
      </c>
      <c r="C158" s="50">
        <v>713783.23275260394</v>
      </c>
      <c r="D158" s="50">
        <v>731975.68435334996</v>
      </c>
    </row>
    <row r="159" spans="1:4">
      <c r="A159" s="41">
        <v>320796</v>
      </c>
      <c r="B159" s="15" t="s">
        <v>182</v>
      </c>
      <c r="C159" s="50">
        <v>470121.47860233003</v>
      </c>
      <c r="D159" s="50">
        <v>486663.73156286502</v>
      </c>
    </row>
    <row r="160" spans="1:4">
      <c r="A160" s="41">
        <v>320797</v>
      </c>
      <c r="B160" s="15" t="s">
        <v>183</v>
      </c>
      <c r="C160" s="50">
        <v>488601.177974477</v>
      </c>
      <c r="D160" s="50">
        <v>510642.54350264301</v>
      </c>
    </row>
    <row r="161" spans="1:4">
      <c r="A161" s="41">
        <v>320800</v>
      </c>
      <c r="B161" s="15" t="s">
        <v>184</v>
      </c>
      <c r="C161" s="50">
        <v>1892158.12591882</v>
      </c>
      <c r="D161" s="50">
        <v>1977748.9762543701</v>
      </c>
    </row>
    <row r="162" spans="1:4">
      <c r="A162" s="41">
        <v>320807</v>
      </c>
      <c r="B162" s="15" t="s">
        <v>185</v>
      </c>
      <c r="C162" s="50">
        <v>3730362.9617864299</v>
      </c>
      <c r="D162" s="50">
        <v>3800379.8081400502</v>
      </c>
    </row>
    <row r="163" spans="1:4">
      <c r="A163" s="41">
        <v>320813</v>
      </c>
      <c r="B163" s="15" t="s">
        <v>515</v>
      </c>
      <c r="C163" s="50">
        <v>762747.48603994399</v>
      </c>
      <c r="D163" s="50">
        <v>797613.19524676201</v>
      </c>
    </row>
    <row r="164" spans="1:4">
      <c r="A164" s="41">
        <v>320815</v>
      </c>
      <c r="B164" s="15" t="s">
        <v>187</v>
      </c>
      <c r="C164" s="50">
        <v>1624251.5356481399</v>
      </c>
      <c r="D164" s="50">
        <v>1690541.09504311</v>
      </c>
    </row>
    <row r="165" spans="1:4">
      <c r="A165" s="41">
        <v>320818</v>
      </c>
      <c r="B165" s="15" t="s">
        <v>516</v>
      </c>
      <c r="C165" s="50">
        <v>10719109.915878</v>
      </c>
      <c r="D165" s="50">
        <v>11133389.4765606</v>
      </c>
    </row>
    <row r="166" spans="1:4">
      <c r="A166" s="41">
        <v>320819</v>
      </c>
      <c r="B166" s="15" t="s">
        <v>188</v>
      </c>
      <c r="C166" s="50">
        <v>2294328.2340325699</v>
      </c>
      <c r="D166" s="50">
        <v>2375556.7351196199</v>
      </c>
    </row>
    <row r="167" spans="1:4">
      <c r="A167" s="41">
        <v>320825</v>
      </c>
      <c r="B167" s="15" t="s">
        <v>517</v>
      </c>
      <c r="C167" s="50">
        <v>1806342.43626763</v>
      </c>
      <c r="D167" s="50">
        <v>1856538.84677201</v>
      </c>
    </row>
    <row r="168" spans="1:4">
      <c r="A168" s="41">
        <v>320826</v>
      </c>
      <c r="B168" s="15" t="s">
        <v>190</v>
      </c>
      <c r="C168" s="50">
        <v>385068.35006836802</v>
      </c>
      <c r="D168" s="50">
        <v>393014.02448882302</v>
      </c>
    </row>
    <row r="169" spans="1:4">
      <c r="A169" s="41">
        <v>320827</v>
      </c>
      <c r="B169" s="15" t="s">
        <v>191</v>
      </c>
      <c r="C169" s="50">
        <v>565903.36811003904</v>
      </c>
      <c r="D169" s="50">
        <v>577837.86554457597</v>
      </c>
    </row>
    <row r="170" spans="1:4">
      <c r="A170" s="41">
        <v>320834</v>
      </c>
      <c r="B170" s="15" t="s">
        <v>192</v>
      </c>
      <c r="C170" s="50">
        <v>1192955.60885718</v>
      </c>
      <c r="D170" s="50">
        <v>1222882.73041194</v>
      </c>
    </row>
    <row r="171" spans="1:4">
      <c r="A171" s="41">
        <v>320839</v>
      </c>
      <c r="B171" s="15" t="s">
        <v>193</v>
      </c>
      <c r="C171" s="50">
        <v>193008.90215718799</v>
      </c>
      <c r="D171" s="50">
        <v>200202.91400897899</v>
      </c>
    </row>
    <row r="172" spans="1:4">
      <c r="A172" s="41">
        <v>330860</v>
      </c>
      <c r="B172" s="15" t="s">
        <v>518</v>
      </c>
      <c r="C172" s="50">
        <v>3240099.8670773599</v>
      </c>
      <c r="D172" s="50">
        <v>3377753.4350315402</v>
      </c>
    </row>
    <row r="173" spans="1:4">
      <c r="A173" s="41">
        <v>330861</v>
      </c>
      <c r="B173" s="15" t="s">
        <v>196</v>
      </c>
      <c r="C173" s="50">
        <v>1794051.0902535799</v>
      </c>
      <c r="D173" s="50">
        <v>1887251.1601220199</v>
      </c>
    </row>
    <row r="174" spans="1:4">
      <c r="A174" s="41">
        <v>330863</v>
      </c>
      <c r="B174" s="15" t="s">
        <v>197</v>
      </c>
      <c r="C174" s="50">
        <v>1342839.57958603</v>
      </c>
      <c r="D174" s="50">
        <v>1399882.2940533001</v>
      </c>
    </row>
    <row r="175" spans="1:4">
      <c r="A175" s="41">
        <v>330866</v>
      </c>
      <c r="B175" s="15" t="s">
        <v>198</v>
      </c>
      <c r="C175" s="50">
        <v>501250.26334034099</v>
      </c>
      <c r="D175" s="50">
        <v>514013.919238284</v>
      </c>
    </row>
    <row r="176" spans="1:4">
      <c r="A176" s="41">
        <v>330896</v>
      </c>
      <c r="B176" s="15" t="s">
        <v>199</v>
      </c>
      <c r="C176" s="50">
        <v>636528.198945096</v>
      </c>
      <c r="D176" s="50">
        <v>653509.62695148296</v>
      </c>
    </row>
    <row r="177" spans="1:4">
      <c r="A177" s="41">
        <v>330899</v>
      </c>
      <c r="B177" s="15" t="s">
        <v>200</v>
      </c>
      <c r="C177" s="50">
        <v>1514013.87481603</v>
      </c>
      <c r="D177" s="50">
        <v>1529823.89886113</v>
      </c>
    </row>
    <row r="178" spans="1:4">
      <c r="A178" s="41">
        <v>330900</v>
      </c>
      <c r="B178" s="15" t="s">
        <v>201</v>
      </c>
      <c r="C178" s="50">
        <v>1951381.6121624301</v>
      </c>
      <c r="D178" s="50">
        <v>1987003.2939717299</v>
      </c>
    </row>
    <row r="179" spans="1:4">
      <c r="A179" s="41">
        <v>330902</v>
      </c>
      <c r="B179" s="15" t="s">
        <v>519</v>
      </c>
      <c r="C179" s="51">
        <v>3500300.8563973201</v>
      </c>
      <c r="D179" s="51">
        <v>3568296.58388932</v>
      </c>
    </row>
    <row r="180" spans="1:4">
      <c r="A180" s="41">
        <v>330908</v>
      </c>
      <c r="B180" s="15" t="s">
        <v>203</v>
      </c>
      <c r="C180" s="50">
        <v>1568335.38416064</v>
      </c>
      <c r="D180" s="50">
        <v>1630383.5341851199</v>
      </c>
    </row>
    <row r="181" spans="1:4">
      <c r="A181" s="41">
        <v>330918</v>
      </c>
      <c r="B181" s="15" t="s">
        <v>520</v>
      </c>
      <c r="C181" s="50">
        <v>2781331.3859011298</v>
      </c>
      <c r="D181" s="50">
        <v>2869563.6389955399</v>
      </c>
    </row>
    <row r="182" spans="1:4">
      <c r="A182" s="41">
        <v>330920</v>
      </c>
      <c r="B182" s="15" t="s">
        <v>206</v>
      </c>
      <c r="C182" s="50">
        <v>880582.78040683898</v>
      </c>
      <c r="D182" s="50">
        <v>929740.03720662696</v>
      </c>
    </row>
    <row r="183" spans="1:4">
      <c r="A183" s="41">
        <v>330925</v>
      </c>
      <c r="B183" s="15" t="s">
        <v>521</v>
      </c>
      <c r="C183" s="50">
        <v>725772.83651852305</v>
      </c>
      <c r="D183" s="50">
        <v>742577.45619977301</v>
      </c>
    </row>
    <row r="184" spans="1:4">
      <c r="A184" s="41">
        <v>330937</v>
      </c>
      <c r="B184" s="15" t="s">
        <v>208</v>
      </c>
      <c r="C184" s="50">
        <v>456240.03236591199</v>
      </c>
      <c r="D184" s="50">
        <v>484408.18451595801</v>
      </c>
    </row>
    <row r="185" spans="1:4">
      <c r="A185" s="41">
        <v>330938</v>
      </c>
      <c r="B185" s="15" t="s">
        <v>209</v>
      </c>
      <c r="C185" s="50">
        <v>2464351.5693533299</v>
      </c>
      <c r="D185" s="50">
        <v>2518497.2298911801</v>
      </c>
    </row>
    <row r="186" spans="1:4">
      <c r="A186" s="41">
        <v>330946</v>
      </c>
      <c r="B186" s="15" t="s">
        <v>210</v>
      </c>
      <c r="C186" s="50">
        <v>223455.49769564101</v>
      </c>
      <c r="D186" s="50">
        <v>233257.70636744401</v>
      </c>
    </row>
    <row r="187" spans="1:4">
      <c r="A187" s="41">
        <v>330949</v>
      </c>
      <c r="B187" s="15" t="s">
        <v>211</v>
      </c>
      <c r="C187" s="50">
        <v>850724.51577159599</v>
      </c>
      <c r="D187" s="50">
        <v>870481.66936654795</v>
      </c>
    </row>
    <row r="188" spans="1:4">
      <c r="A188" s="41">
        <v>330953</v>
      </c>
      <c r="B188" s="15" t="s">
        <v>212</v>
      </c>
      <c r="C188" s="50">
        <v>554862.64132925996</v>
      </c>
      <c r="D188" s="50">
        <v>577286.983302159</v>
      </c>
    </row>
    <row r="189" spans="1:4">
      <c r="A189" s="41">
        <v>330971</v>
      </c>
      <c r="B189" s="15" t="s">
        <v>213</v>
      </c>
      <c r="C189" s="50">
        <v>2174409.9719275399</v>
      </c>
      <c r="D189" s="50">
        <v>2261195.6363551901</v>
      </c>
    </row>
    <row r="190" spans="1:4">
      <c r="A190" s="41">
        <v>330974</v>
      </c>
      <c r="B190" s="15" t="s">
        <v>214</v>
      </c>
      <c r="C190" s="50">
        <v>9542771.7587851994</v>
      </c>
      <c r="D190" s="50">
        <v>10135491.1492809</v>
      </c>
    </row>
    <row r="191" spans="1:4">
      <c r="A191" s="41">
        <v>341003</v>
      </c>
      <c r="B191" s="15" t="s">
        <v>216</v>
      </c>
      <c r="C191" s="50">
        <v>906203.92585811601</v>
      </c>
      <c r="D191" s="50">
        <v>962550.44518952502</v>
      </c>
    </row>
    <row r="192" spans="1:4">
      <c r="A192" s="41">
        <v>341021</v>
      </c>
      <c r="B192" s="15" t="s">
        <v>217</v>
      </c>
      <c r="C192" s="50">
        <v>38267.804410333403</v>
      </c>
      <c r="D192" s="50">
        <v>39966.4823003411</v>
      </c>
    </row>
    <row r="193" spans="1:4">
      <c r="A193" s="41">
        <v>341023</v>
      </c>
      <c r="B193" s="15" t="s">
        <v>218</v>
      </c>
      <c r="C193" s="50">
        <v>335809.029694197</v>
      </c>
      <c r="D193" s="50">
        <v>355063.80698733398</v>
      </c>
    </row>
    <row r="194" spans="1:4">
      <c r="A194" s="41">
        <v>341026</v>
      </c>
      <c r="B194" s="15" t="s">
        <v>219</v>
      </c>
      <c r="C194" s="50">
        <v>4463941.0155100897</v>
      </c>
      <c r="D194" s="50">
        <v>4685945.2316373195</v>
      </c>
    </row>
    <row r="195" spans="1:4">
      <c r="A195" s="41">
        <v>341032</v>
      </c>
      <c r="B195" s="15" t="s">
        <v>220</v>
      </c>
      <c r="C195" s="50">
        <v>741451.64809702802</v>
      </c>
      <c r="D195" s="50">
        <v>779838.08754646301</v>
      </c>
    </row>
    <row r="196" spans="1:4">
      <c r="A196" s="41">
        <v>341043</v>
      </c>
      <c r="B196" s="15" t="s">
        <v>221</v>
      </c>
      <c r="C196" s="50">
        <v>599560.85236259794</v>
      </c>
      <c r="D196" s="50">
        <v>625894.61388089205</v>
      </c>
    </row>
    <row r="197" spans="1:4">
      <c r="A197" s="41">
        <v>341045</v>
      </c>
      <c r="B197" s="15" t="s">
        <v>222</v>
      </c>
      <c r="C197" s="50">
        <v>388246.215366447</v>
      </c>
      <c r="D197" s="50">
        <v>396830.770305463</v>
      </c>
    </row>
    <row r="198" spans="1:4">
      <c r="A198" s="41">
        <v>341047</v>
      </c>
      <c r="B198" s="15" t="s">
        <v>223</v>
      </c>
      <c r="C198" s="50">
        <v>2891081.3999187802</v>
      </c>
      <c r="D198" s="50">
        <v>2972437.91302393</v>
      </c>
    </row>
    <row r="199" spans="1:4">
      <c r="A199" s="41">
        <v>341049</v>
      </c>
      <c r="B199" s="15" t="s">
        <v>224</v>
      </c>
      <c r="C199" s="50">
        <v>1671440.6104513099</v>
      </c>
      <c r="D199" s="50">
        <v>1724731.2174484199</v>
      </c>
    </row>
    <row r="200" spans="1:4">
      <c r="A200" s="41">
        <v>341050</v>
      </c>
      <c r="B200" s="15" t="s">
        <v>225</v>
      </c>
      <c r="C200" s="50">
        <v>404209.59523030301</v>
      </c>
      <c r="D200" s="50">
        <v>420931.82057500299</v>
      </c>
    </row>
    <row r="201" spans="1:4">
      <c r="A201" s="41">
        <v>341053</v>
      </c>
      <c r="B201" s="15" t="s">
        <v>226</v>
      </c>
      <c r="C201" s="50">
        <v>601155.01617251197</v>
      </c>
      <c r="D201" s="50">
        <v>627109.98920348601</v>
      </c>
    </row>
    <row r="202" spans="1:4">
      <c r="A202" s="41">
        <v>341058</v>
      </c>
      <c r="B202" s="15" t="s">
        <v>227</v>
      </c>
      <c r="C202" s="50">
        <v>244040.250987882</v>
      </c>
      <c r="D202" s="50">
        <v>256148.78831543701</v>
      </c>
    </row>
    <row r="203" spans="1:4">
      <c r="A203" s="41">
        <v>341066</v>
      </c>
      <c r="B203" s="15" t="s">
        <v>228</v>
      </c>
      <c r="C203" s="50">
        <v>271017.63864536799</v>
      </c>
      <c r="D203" s="50">
        <v>280781.03628619702</v>
      </c>
    </row>
    <row r="204" spans="1:4">
      <c r="A204" s="41">
        <v>341087</v>
      </c>
      <c r="B204" s="15" t="s">
        <v>229</v>
      </c>
      <c r="C204" s="50">
        <v>175772.68862600601</v>
      </c>
      <c r="D204" s="50">
        <v>182983.569570867</v>
      </c>
    </row>
    <row r="205" spans="1:4">
      <c r="A205" s="41">
        <v>341088</v>
      </c>
      <c r="B205" s="15" t="s">
        <v>522</v>
      </c>
      <c r="C205" s="50">
        <v>3192351.7591969301</v>
      </c>
      <c r="D205" s="50">
        <v>3279036.8163778498</v>
      </c>
    </row>
    <row r="206" spans="1:4">
      <c r="A206" s="41">
        <v>351106</v>
      </c>
      <c r="B206" s="15" t="s">
        <v>232</v>
      </c>
      <c r="C206" s="50">
        <v>970838.645023352</v>
      </c>
      <c r="D206" s="50">
        <v>1039377.21112534</v>
      </c>
    </row>
    <row r="207" spans="1:4">
      <c r="A207" s="41">
        <v>351118</v>
      </c>
      <c r="B207" s="15" t="s">
        <v>233</v>
      </c>
      <c r="C207" s="50">
        <v>645679.452320565</v>
      </c>
      <c r="D207" s="50">
        <v>661761.37502703001</v>
      </c>
    </row>
    <row r="208" spans="1:4">
      <c r="A208" s="41">
        <v>351132</v>
      </c>
      <c r="B208" s="15" t="s">
        <v>234</v>
      </c>
      <c r="C208" s="50">
        <v>2030019.3334069001</v>
      </c>
      <c r="D208" s="50">
        <v>2045423.7835471099</v>
      </c>
    </row>
    <row r="209" spans="1:4">
      <c r="A209" s="41">
        <v>351134</v>
      </c>
      <c r="B209" s="15" t="s">
        <v>235</v>
      </c>
      <c r="C209" s="50">
        <v>289812.79454361001</v>
      </c>
      <c r="D209" s="50">
        <v>298335.42044161499</v>
      </c>
    </row>
    <row r="210" spans="1:4">
      <c r="A210" s="41">
        <v>351152</v>
      </c>
      <c r="B210" s="15" t="s">
        <v>236</v>
      </c>
      <c r="C210" s="50">
        <v>511112.184255703</v>
      </c>
      <c r="D210" s="50">
        <v>515109.92418168898</v>
      </c>
    </row>
    <row r="211" spans="1:4">
      <c r="A211" s="41">
        <v>351153</v>
      </c>
      <c r="B211" s="15" t="s">
        <v>237</v>
      </c>
      <c r="C211" s="50">
        <v>217706.912680059</v>
      </c>
      <c r="D211" s="50">
        <v>225834.404985075</v>
      </c>
    </row>
    <row r="212" spans="1:4">
      <c r="A212" s="41">
        <v>351157</v>
      </c>
      <c r="B212" s="15" t="s">
        <v>238</v>
      </c>
      <c r="C212" s="50">
        <v>360845.109552907</v>
      </c>
      <c r="D212" s="50">
        <v>372610.12693120801</v>
      </c>
    </row>
    <row r="213" spans="1:4">
      <c r="A213" s="41">
        <v>351158</v>
      </c>
      <c r="B213" s="15" t="s">
        <v>239</v>
      </c>
      <c r="C213" s="50">
        <v>405621.81706147298</v>
      </c>
      <c r="D213" s="50">
        <v>413393.36988174199</v>
      </c>
    </row>
    <row r="214" spans="1:4">
      <c r="A214" s="41">
        <v>351162</v>
      </c>
      <c r="B214" s="15" t="s">
        <v>240</v>
      </c>
      <c r="C214" s="50">
        <v>340389.76295647101</v>
      </c>
      <c r="D214" s="50">
        <v>355145.17959286901</v>
      </c>
    </row>
    <row r="215" spans="1:4">
      <c r="A215" s="41">
        <v>351166</v>
      </c>
      <c r="B215" s="15" t="s">
        <v>241</v>
      </c>
      <c r="C215" s="50">
        <v>187533.77550867401</v>
      </c>
      <c r="D215" s="50">
        <v>195322.766855428</v>
      </c>
    </row>
    <row r="216" spans="1:4">
      <c r="A216" s="41">
        <v>351172</v>
      </c>
      <c r="B216" s="15" t="s">
        <v>149</v>
      </c>
      <c r="C216" s="50">
        <v>1132291.5337534901</v>
      </c>
      <c r="D216" s="50">
        <v>1148552.8639275699</v>
      </c>
    </row>
    <row r="217" spans="1:4">
      <c r="A217" s="41">
        <v>351173</v>
      </c>
      <c r="B217" s="15" t="s">
        <v>242</v>
      </c>
      <c r="C217" s="50">
        <v>742970.07554876001</v>
      </c>
      <c r="D217" s="50">
        <v>762321.34526454099</v>
      </c>
    </row>
    <row r="218" spans="1:4">
      <c r="A218" s="41">
        <v>351174</v>
      </c>
      <c r="B218" s="15" t="s">
        <v>149</v>
      </c>
      <c r="C218" s="51">
        <v>1566945.063397205</v>
      </c>
      <c r="D218" s="51">
        <v>1627523.7624724251</v>
      </c>
    </row>
    <row r="219" spans="1:4">
      <c r="A219" s="41">
        <v>351175</v>
      </c>
      <c r="B219" s="15" t="s">
        <v>243</v>
      </c>
      <c r="C219" s="50">
        <v>199033.23263978001</v>
      </c>
      <c r="D219" s="50">
        <v>204372.97481465101</v>
      </c>
    </row>
    <row r="220" spans="1:4">
      <c r="A220" s="41">
        <v>351177</v>
      </c>
      <c r="B220" s="15" t="s">
        <v>244</v>
      </c>
      <c r="C220" s="50">
        <v>537817.95910763496</v>
      </c>
      <c r="D220" s="50">
        <v>541594.440881658</v>
      </c>
    </row>
    <row r="221" spans="1:4">
      <c r="A221" s="41">
        <v>351188</v>
      </c>
      <c r="B221" s="15" t="s">
        <v>245</v>
      </c>
      <c r="C221" s="50">
        <v>212816.70620917299</v>
      </c>
      <c r="D221" s="50">
        <v>218284.342094925</v>
      </c>
    </row>
    <row r="222" spans="1:4">
      <c r="A222" s="41">
        <v>351195</v>
      </c>
      <c r="B222" s="15" t="s">
        <v>246</v>
      </c>
      <c r="C222" s="50">
        <v>790444.78652981203</v>
      </c>
      <c r="D222" s="50">
        <v>807055.98876430804</v>
      </c>
    </row>
    <row r="223" spans="1:4">
      <c r="A223" s="41">
        <v>351205</v>
      </c>
      <c r="B223" s="15" t="s">
        <v>247</v>
      </c>
      <c r="C223" s="50">
        <v>654917.96638259105</v>
      </c>
      <c r="D223" s="50">
        <v>671094.01135265501</v>
      </c>
    </row>
    <row r="224" spans="1:4">
      <c r="A224" s="41">
        <v>351206</v>
      </c>
      <c r="B224" s="15" t="s">
        <v>248</v>
      </c>
      <c r="C224" s="50">
        <v>330383.426249879</v>
      </c>
      <c r="D224" s="50">
        <v>337518.03271186497</v>
      </c>
    </row>
    <row r="225" spans="1:4">
      <c r="A225" s="41">
        <v>351209</v>
      </c>
      <c r="B225" s="15" t="s">
        <v>500</v>
      </c>
      <c r="C225" s="50">
        <v>707651.529139322</v>
      </c>
      <c r="D225" s="50">
        <v>728000.67307612498</v>
      </c>
    </row>
    <row r="226" spans="1:4">
      <c r="A226" s="41">
        <v>351214</v>
      </c>
      <c r="B226" s="15" t="s">
        <v>249</v>
      </c>
      <c r="C226" s="50">
        <v>926613.85282558296</v>
      </c>
      <c r="D226" s="50">
        <v>935432.02053584601</v>
      </c>
    </row>
    <row r="227" spans="1:4">
      <c r="A227" s="41">
        <v>351217</v>
      </c>
      <c r="B227" s="15" t="s">
        <v>250</v>
      </c>
      <c r="C227" s="50">
        <v>425335.13299196801</v>
      </c>
      <c r="D227" s="50">
        <v>437501.45703813899</v>
      </c>
    </row>
    <row r="228" spans="1:4">
      <c r="A228" s="41">
        <v>351220</v>
      </c>
      <c r="B228" s="15" t="s">
        <v>251</v>
      </c>
      <c r="C228" s="50">
        <v>628359.29601003998</v>
      </c>
      <c r="D228" s="50">
        <v>641340.19857268897</v>
      </c>
    </row>
    <row r="229" spans="1:4">
      <c r="A229" s="41">
        <v>351225</v>
      </c>
      <c r="B229" s="15" t="s">
        <v>252</v>
      </c>
      <c r="C229" s="50">
        <v>579593.053733501</v>
      </c>
      <c r="D229" s="50">
        <v>601717.56218101701</v>
      </c>
    </row>
    <row r="230" spans="1:4">
      <c r="A230" s="41">
        <v>351245</v>
      </c>
      <c r="B230" s="15" t="s">
        <v>253</v>
      </c>
      <c r="C230" s="50">
        <v>215249.87418939199</v>
      </c>
      <c r="D230" s="50">
        <v>226301.62406744799</v>
      </c>
    </row>
    <row r="231" spans="1:4">
      <c r="A231" s="41">
        <v>351251</v>
      </c>
      <c r="B231" s="15" t="s">
        <v>255</v>
      </c>
      <c r="C231" s="50">
        <v>793643.37496925006</v>
      </c>
      <c r="D231" s="50">
        <v>799675.77703768003</v>
      </c>
    </row>
    <row r="232" spans="1:4">
      <c r="A232" s="41">
        <v>351263</v>
      </c>
      <c r="B232" s="15" t="s">
        <v>256</v>
      </c>
      <c r="C232" s="50">
        <v>642481.119005188</v>
      </c>
      <c r="D232" s="50">
        <v>655282.06819362903</v>
      </c>
    </row>
    <row r="233" spans="1:4">
      <c r="A233" s="41">
        <v>351269</v>
      </c>
      <c r="B233" s="15" t="s">
        <v>257</v>
      </c>
      <c r="C233" s="50">
        <v>207530.90553801</v>
      </c>
      <c r="D233" s="50">
        <v>215152.348574023</v>
      </c>
    </row>
    <row r="234" spans="1:4">
      <c r="A234" s="41">
        <v>351271</v>
      </c>
      <c r="B234" s="15" t="s">
        <v>258</v>
      </c>
      <c r="C234" s="50">
        <v>566752.24086043704</v>
      </c>
      <c r="D234" s="50">
        <v>577108.11301498301</v>
      </c>
    </row>
    <row r="235" spans="1:4">
      <c r="A235" s="41">
        <v>351275</v>
      </c>
      <c r="B235" s="15" t="s">
        <v>259</v>
      </c>
      <c r="C235" s="50">
        <v>69334.316870618597</v>
      </c>
      <c r="D235" s="50">
        <v>72344.3967610666</v>
      </c>
    </row>
    <row r="236" spans="1:4">
      <c r="A236" s="41">
        <v>351276</v>
      </c>
      <c r="B236" s="15" t="s">
        <v>260</v>
      </c>
      <c r="C236" s="50">
        <v>700577.32945591898</v>
      </c>
      <c r="D236" s="50">
        <v>730018.643867907</v>
      </c>
    </row>
    <row r="237" spans="1:4">
      <c r="A237" s="41">
        <v>351280</v>
      </c>
      <c r="B237" s="15" t="s">
        <v>261</v>
      </c>
      <c r="C237" s="50">
        <v>208047.288871119</v>
      </c>
      <c r="D237" s="50">
        <v>210589.24012174999</v>
      </c>
    </row>
    <row r="238" spans="1:4">
      <c r="A238" s="41">
        <v>351283</v>
      </c>
      <c r="B238" s="15" t="s">
        <v>262</v>
      </c>
      <c r="C238" s="50">
        <v>176889.214822037</v>
      </c>
      <c r="D238" s="50">
        <v>182591.37919236501</v>
      </c>
    </row>
    <row r="239" spans="1:4">
      <c r="A239" s="41">
        <v>351293</v>
      </c>
      <c r="B239" s="15" t="s">
        <v>210</v>
      </c>
      <c r="C239" s="50">
        <v>345039.15208604297</v>
      </c>
      <c r="D239" s="50">
        <v>358563.91301018401</v>
      </c>
    </row>
    <row r="240" spans="1:4">
      <c r="A240" s="41">
        <v>351298</v>
      </c>
      <c r="B240" s="15" t="s">
        <v>263</v>
      </c>
      <c r="C240" s="50">
        <v>6359728.4122286104</v>
      </c>
      <c r="D240" s="50">
        <v>6363456.1877846802</v>
      </c>
    </row>
    <row r="241" spans="1:4">
      <c r="A241" s="41">
        <v>351301</v>
      </c>
      <c r="B241" s="15" t="s">
        <v>523</v>
      </c>
      <c r="C241" s="50">
        <v>265429.17239171802</v>
      </c>
      <c r="D241" s="50">
        <v>275381.67915394797</v>
      </c>
    </row>
    <row r="242" spans="1:4">
      <c r="A242" s="41">
        <v>351302</v>
      </c>
      <c r="B242" s="15" t="s">
        <v>264</v>
      </c>
      <c r="C242" s="50">
        <v>286037.89309201099</v>
      </c>
      <c r="D242" s="50">
        <v>298356.07585668302</v>
      </c>
    </row>
    <row r="243" spans="1:4">
      <c r="A243" s="41">
        <v>351304</v>
      </c>
      <c r="B243" s="15" t="s">
        <v>524</v>
      </c>
      <c r="C243" s="50">
        <v>188510.42168433999</v>
      </c>
      <c r="D243" s="50">
        <v>187860.44137342001</v>
      </c>
    </row>
    <row r="244" spans="1:4">
      <c r="A244" s="41">
        <v>351305</v>
      </c>
      <c r="B244" s="15" t="s">
        <v>266</v>
      </c>
      <c r="C244" s="50">
        <v>347377.75008112699</v>
      </c>
      <c r="D244" s="50">
        <v>355691.53775327402</v>
      </c>
    </row>
    <row r="245" spans="1:4">
      <c r="A245" s="41">
        <v>351316</v>
      </c>
      <c r="B245" s="15" t="s">
        <v>267</v>
      </c>
      <c r="C245" s="50">
        <v>308746.58892968303</v>
      </c>
      <c r="D245" s="50">
        <v>317666.15032232401</v>
      </c>
    </row>
    <row r="246" spans="1:4">
      <c r="A246" s="41">
        <v>351320</v>
      </c>
      <c r="B246" s="15" t="s">
        <v>268</v>
      </c>
      <c r="C246" s="50">
        <v>220177.61968990101</v>
      </c>
      <c r="D246" s="50">
        <v>227472.33494716501</v>
      </c>
    </row>
    <row r="247" spans="1:4">
      <c r="A247" s="41">
        <v>351322</v>
      </c>
      <c r="B247" s="15" t="s">
        <v>269</v>
      </c>
      <c r="C247" s="50">
        <v>226532.90439359701</v>
      </c>
      <c r="D247" s="50">
        <v>234033.99656451301</v>
      </c>
    </row>
    <row r="248" spans="1:4">
      <c r="A248" s="41">
        <v>351329</v>
      </c>
      <c r="B248" s="15" t="s">
        <v>271</v>
      </c>
      <c r="C248" s="50">
        <v>408859.22012085601</v>
      </c>
      <c r="D248" s="50">
        <v>422435.24346992403</v>
      </c>
    </row>
    <row r="249" spans="1:4">
      <c r="A249" s="41">
        <v>351332</v>
      </c>
      <c r="B249" s="15" t="s">
        <v>272</v>
      </c>
      <c r="C249" s="50">
        <v>1177213.83172362</v>
      </c>
      <c r="D249" s="50">
        <v>1193656.1664760199</v>
      </c>
    </row>
    <row r="250" spans="1:4">
      <c r="A250" s="41">
        <v>351336</v>
      </c>
      <c r="B250" s="15" t="s">
        <v>273</v>
      </c>
      <c r="C250" s="50">
        <v>672953.61720700597</v>
      </c>
      <c r="D250" s="50">
        <v>687625.649379279</v>
      </c>
    </row>
    <row r="251" spans="1:4">
      <c r="A251" s="41">
        <v>361346</v>
      </c>
      <c r="B251" s="15" t="s">
        <v>275</v>
      </c>
      <c r="C251" s="50">
        <v>3608081.91788394</v>
      </c>
      <c r="D251" s="50">
        <v>3694148.4000712801</v>
      </c>
    </row>
    <row r="252" spans="1:4">
      <c r="A252" s="41">
        <v>361353</v>
      </c>
      <c r="B252" s="15" t="s">
        <v>276</v>
      </c>
      <c r="C252" s="50">
        <v>304626.68900962197</v>
      </c>
      <c r="D252" s="50">
        <v>317287.911342145</v>
      </c>
    </row>
    <row r="253" spans="1:4">
      <c r="A253" s="41">
        <v>361373</v>
      </c>
      <c r="B253" s="15" t="s">
        <v>277</v>
      </c>
      <c r="C253" s="50">
        <v>3241545.9583381498</v>
      </c>
      <c r="D253" s="50">
        <v>3346132.4675137601</v>
      </c>
    </row>
    <row r="254" spans="1:4">
      <c r="A254" s="41">
        <v>361387</v>
      </c>
      <c r="B254" s="15" t="s">
        <v>278</v>
      </c>
      <c r="C254" s="50">
        <v>618959.11950456095</v>
      </c>
      <c r="D254" s="50">
        <v>635300.18173962005</v>
      </c>
    </row>
    <row r="255" spans="1:4">
      <c r="A255" s="41">
        <v>361426</v>
      </c>
      <c r="B255" s="15" t="s">
        <v>279</v>
      </c>
      <c r="C255" s="50">
        <v>249041.75005845699</v>
      </c>
      <c r="D255" s="50">
        <v>255928.29431602001</v>
      </c>
    </row>
    <row r="256" spans="1:4">
      <c r="A256" s="41">
        <v>361479</v>
      </c>
      <c r="B256" s="15" t="s">
        <v>280</v>
      </c>
      <c r="C256" s="50">
        <v>1592161.44272744</v>
      </c>
      <c r="D256" s="50">
        <v>1653732.6632011901</v>
      </c>
    </row>
    <row r="257" spans="1:4">
      <c r="A257" s="41">
        <v>361499</v>
      </c>
      <c r="B257" s="15" t="s">
        <v>525</v>
      </c>
      <c r="C257" s="50">
        <v>738310.552974322</v>
      </c>
      <c r="D257" s="50">
        <v>756130.48620486399</v>
      </c>
    </row>
    <row r="258" spans="1:4">
      <c r="A258" s="41">
        <v>371525</v>
      </c>
      <c r="B258" s="15" t="s">
        <v>283</v>
      </c>
      <c r="C258" s="50">
        <v>1018358.92428337</v>
      </c>
      <c r="D258" s="50">
        <v>1058890.15576118</v>
      </c>
    </row>
    <row r="259" spans="1:4">
      <c r="A259" s="41">
        <v>371526</v>
      </c>
      <c r="B259" s="15" t="s">
        <v>284</v>
      </c>
      <c r="C259" s="50">
        <v>731771.08909372205</v>
      </c>
      <c r="D259" s="50">
        <v>768942.23610787105</v>
      </c>
    </row>
    <row r="260" spans="1:4">
      <c r="A260" s="41">
        <v>371534</v>
      </c>
      <c r="B260" s="15" t="s">
        <v>285</v>
      </c>
      <c r="C260" s="50">
        <v>1274075.6393229601</v>
      </c>
      <c r="D260" s="50">
        <v>1327873.8661121801</v>
      </c>
    </row>
    <row r="261" spans="1:4">
      <c r="A261" s="41">
        <v>371540</v>
      </c>
      <c r="B261" s="15" t="s">
        <v>286</v>
      </c>
      <c r="C261" s="50">
        <v>749285.71841812495</v>
      </c>
      <c r="D261" s="50">
        <v>792417.75846386806</v>
      </c>
    </row>
    <row r="262" spans="1:4">
      <c r="A262" s="41">
        <v>371553</v>
      </c>
      <c r="B262" s="15" t="s">
        <v>287</v>
      </c>
      <c r="C262" s="50">
        <v>1590379.89403489</v>
      </c>
      <c r="D262" s="50">
        <v>1641755.3153735399</v>
      </c>
    </row>
    <row r="263" spans="1:4">
      <c r="A263" s="41">
        <v>371556</v>
      </c>
      <c r="B263" s="15" t="s">
        <v>526</v>
      </c>
      <c r="C263" s="50">
        <v>606821.73150714801</v>
      </c>
      <c r="D263" s="50">
        <v>608146.04581789998</v>
      </c>
    </row>
    <row r="264" spans="1:4">
      <c r="A264" s="41">
        <v>371557</v>
      </c>
      <c r="B264" s="15" t="s">
        <v>289</v>
      </c>
      <c r="C264" s="50">
        <v>314687.42628207</v>
      </c>
      <c r="D264" s="50">
        <v>320417.78223624203</v>
      </c>
    </row>
    <row r="265" spans="1:4">
      <c r="A265" s="41">
        <v>371558</v>
      </c>
      <c r="B265" s="15" t="s">
        <v>290</v>
      </c>
      <c r="C265" s="50">
        <v>692502.46463728196</v>
      </c>
      <c r="D265" s="50">
        <v>718582.19935987599</v>
      </c>
    </row>
    <row r="266" spans="1:4">
      <c r="A266" s="41">
        <v>371559</v>
      </c>
      <c r="B266" s="15" t="s">
        <v>291</v>
      </c>
      <c r="C266" s="50">
        <v>433271.93325098802</v>
      </c>
      <c r="D266" s="50">
        <v>450730.50259698601</v>
      </c>
    </row>
    <row r="267" spans="1:4">
      <c r="A267" s="41">
        <v>371561</v>
      </c>
      <c r="B267" s="15" t="s">
        <v>292</v>
      </c>
      <c r="C267" s="50">
        <v>203997.14599467599</v>
      </c>
      <c r="D267" s="50">
        <v>216077.96416125799</v>
      </c>
    </row>
    <row r="268" spans="1:4">
      <c r="A268" s="41">
        <v>371567</v>
      </c>
      <c r="B268" s="15" t="s">
        <v>527</v>
      </c>
      <c r="C268" s="50">
        <v>442379.06053920701</v>
      </c>
      <c r="D268" s="50">
        <v>451965.75265912199</v>
      </c>
    </row>
    <row r="269" spans="1:4">
      <c r="A269" s="41">
        <v>371582</v>
      </c>
      <c r="B269" s="15" t="s">
        <v>294</v>
      </c>
      <c r="C269" s="50">
        <v>607480.33428331104</v>
      </c>
      <c r="D269" s="50">
        <v>641094.02473756904</v>
      </c>
    </row>
    <row r="270" spans="1:4">
      <c r="A270" s="41">
        <v>371591</v>
      </c>
      <c r="B270" s="15" t="s">
        <v>528</v>
      </c>
      <c r="C270" s="50">
        <v>1155948.3916554099</v>
      </c>
      <c r="D270" s="50">
        <v>1209868.34327489</v>
      </c>
    </row>
    <row r="271" spans="1:4">
      <c r="A271" s="41">
        <v>371592</v>
      </c>
      <c r="B271" s="15" t="s">
        <v>296</v>
      </c>
      <c r="C271" s="50">
        <v>669982.90683242795</v>
      </c>
      <c r="D271" s="50">
        <v>694477.24364058406</v>
      </c>
    </row>
    <row r="272" spans="1:4">
      <c r="A272" s="41">
        <v>371597</v>
      </c>
      <c r="B272" s="15" t="s">
        <v>297</v>
      </c>
      <c r="C272" s="50">
        <v>415568.30022650998</v>
      </c>
      <c r="D272" s="50">
        <v>438133.12518909801</v>
      </c>
    </row>
    <row r="273" spans="1:4">
      <c r="A273" s="41">
        <v>372455</v>
      </c>
      <c r="B273" s="15" t="s">
        <v>298</v>
      </c>
      <c r="C273" s="50">
        <v>602850.85374776798</v>
      </c>
      <c r="D273" s="50">
        <v>643834.03707364399</v>
      </c>
    </row>
    <row r="274" spans="1:4">
      <c r="A274" s="41">
        <v>381607</v>
      </c>
      <c r="B274" s="15" t="s">
        <v>300</v>
      </c>
      <c r="C274" s="50">
        <v>7860726.0146521702</v>
      </c>
      <c r="D274" s="50">
        <v>7988028.4279951099</v>
      </c>
    </row>
    <row r="275" spans="1:4">
      <c r="A275" s="41">
        <v>381617</v>
      </c>
      <c r="B275" s="15" t="s">
        <v>301</v>
      </c>
      <c r="C275" s="50">
        <v>1369358.36195672</v>
      </c>
      <c r="D275" s="50">
        <v>1384442.1095333199</v>
      </c>
    </row>
    <row r="276" spans="1:4">
      <c r="A276" s="41">
        <v>381625</v>
      </c>
      <c r="B276" s="15" t="s">
        <v>302</v>
      </c>
      <c r="C276" s="50">
        <v>2532403.8887670399</v>
      </c>
      <c r="D276" s="50">
        <v>2646059.6012550802</v>
      </c>
    </row>
    <row r="277" spans="1:4">
      <c r="A277" s="41">
        <v>381632</v>
      </c>
      <c r="B277" s="15" t="s">
        <v>303</v>
      </c>
      <c r="C277" s="50">
        <v>9947539.7436372992</v>
      </c>
      <c r="D277" s="50">
        <v>10058872.371914299</v>
      </c>
    </row>
    <row r="278" spans="1:4">
      <c r="A278" s="41">
        <v>381637</v>
      </c>
      <c r="B278" s="15" t="s">
        <v>304</v>
      </c>
      <c r="C278" s="50">
        <v>4506985.1252113497</v>
      </c>
      <c r="D278" s="50">
        <v>4671626.8496775599</v>
      </c>
    </row>
    <row r="279" spans="1:4">
      <c r="A279" s="41">
        <v>381638</v>
      </c>
      <c r="B279" s="15" t="s">
        <v>305</v>
      </c>
      <c r="C279" s="50">
        <v>352244.185339269</v>
      </c>
      <c r="D279" s="50">
        <v>366353.27403242397</v>
      </c>
    </row>
    <row r="280" spans="1:4">
      <c r="A280" s="41">
        <v>383303</v>
      </c>
      <c r="B280" s="15" t="s">
        <v>306</v>
      </c>
      <c r="C280" s="50">
        <v>11622538.4151589</v>
      </c>
      <c r="D280" s="50">
        <v>11897400.280049199</v>
      </c>
    </row>
    <row r="281" spans="1:4">
      <c r="A281" s="41">
        <v>391647</v>
      </c>
      <c r="B281" s="15" t="s">
        <v>308</v>
      </c>
      <c r="C281" s="50">
        <v>1988129.43046996</v>
      </c>
      <c r="D281" s="50">
        <v>2048437.9137682801</v>
      </c>
    </row>
    <row r="282" spans="1:4">
      <c r="A282" s="41">
        <v>391649</v>
      </c>
      <c r="B282" s="15" t="s">
        <v>309</v>
      </c>
      <c r="C282" s="50">
        <v>320606.99420537398</v>
      </c>
      <c r="D282" s="50">
        <v>334303.46394980903</v>
      </c>
    </row>
    <row r="283" spans="1:4">
      <c r="A283" s="41">
        <v>391650</v>
      </c>
      <c r="B283" s="15" t="s">
        <v>310</v>
      </c>
      <c r="C283" s="50">
        <v>1333991.8292158099</v>
      </c>
      <c r="D283" s="50">
        <v>1387249.4837962301</v>
      </c>
    </row>
    <row r="284" spans="1:4">
      <c r="A284" s="41">
        <v>391653</v>
      </c>
      <c r="B284" s="15" t="s">
        <v>311</v>
      </c>
      <c r="C284" s="50">
        <v>119710.539447673</v>
      </c>
      <c r="D284" s="50">
        <v>125465.257544729</v>
      </c>
    </row>
    <row r="285" spans="1:4">
      <c r="A285" s="41">
        <v>391666</v>
      </c>
      <c r="B285" s="15" t="s">
        <v>312</v>
      </c>
      <c r="C285" s="50">
        <v>225717.44621132899</v>
      </c>
      <c r="D285" s="50">
        <v>238011.41871529099</v>
      </c>
    </row>
    <row r="286" spans="1:4">
      <c r="A286" s="41">
        <v>391668</v>
      </c>
      <c r="B286" s="15" t="s">
        <v>313</v>
      </c>
      <c r="C286" s="50">
        <v>737277.20932844502</v>
      </c>
      <c r="D286" s="50">
        <v>751416.13500492997</v>
      </c>
    </row>
    <row r="287" spans="1:4">
      <c r="A287" s="41">
        <v>391671</v>
      </c>
      <c r="B287" s="15" t="s">
        <v>314</v>
      </c>
      <c r="C287" s="50">
        <v>366705.54996221798</v>
      </c>
      <c r="D287" s="50">
        <v>381026.55313949898</v>
      </c>
    </row>
    <row r="288" spans="1:4">
      <c r="A288" s="41">
        <v>391674</v>
      </c>
      <c r="B288" s="15" t="s">
        <v>315</v>
      </c>
      <c r="C288" s="50">
        <v>780763.518556603</v>
      </c>
      <c r="D288" s="50">
        <v>833071.11245361902</v>
      </c>
    </row>
    <row r="289" spans="1:4">
      <c r="A289" s="41">
        <v>391676</v>
      </c>
      <c r="B289" s="15" t="s">
        <v>316</v>
      </c>
      <c r="C289" s="50">
        <v>1509318.2894633401</v>
      </c>
      <c r="D289" s="50">
        <v>1580286.18483324</v>
      </c>
    </row>
    <row r="290" spans="1:4">
      <c r="A290" s="41">
        <v>391685</v>
      </c>
      <c r="B290" s="15" t="s">
        <v>317</v>
      </c>
      <c r="C290" s="50">
        <v>1920935.0580889101</v>
      </c>
      <c r="D290" s="50">
        <v>1972256.6664829601</v>
      </c>
    </row>
    <row r="291" spans="1:4">
      <c r="A291" s="41">
        <v>401697</v>
      </c>
      <c r="B291" s="15" t="s">
        <v>319</v>
      </c>
      <c r="C291" s="50">
        <v>1106161.7576049</v>
      </c>
      <c r="D291" s="50">
        <v>1169384.42707064</v>
      </c>
    </row>
    <row r="292" spans="1:4">
      <c r="A292" s="41">
        <v>401698</v>
      </c>
      <c r="B292" s="15" t="s">
        <v>320</v>
      </c>
      <c r="C292" s="50">
        <v>253547.08988859699</v>
      </c>
      <c r="D292" s="50">
        <v>283517.18852329801</v>
      </c>
    </row>
    <row r="293" spans="1:4">
      <c r="A293" s="41">
        <v>401699</v>
      </c>
      <c r="B293" s="15" t="s">
        <v>321</v>
      </c>
      <c r="C293" s="50">
        <v>180777.60912832801</v>
      </c>
      <c r="D293" s="50">
        <v>195256.14855126201</v>
      </c>
    </row>
    <row r="294" spans="1:4">
      <c r="A294" s="41">
        <v>401704</v>
      </c>
      <c r="B294" s="15" t="s">
        <v>322</v>
      </c>
      <c r="C294" s="50">
        <v>722115.11366611696</v>
      </c>
      <c r="D294" s="50">
        <v>757022.34499375301</v>
      </c>
    </row>
    <row r="295" spans="1:4">
      <c r="A295" s="41">
        <v>401709</v>
      </c>
      <c r="B295" s="15" t="s">
        <v>323</v>
      </c>
      <c r="C295" s="50">
        <v>1431739.6388731101</v>
      </c>
      <c r="D295" s="50">
        <v>1519521.7500491701</v>
      </c>
    </row>
    <row r="296" spans="1:4">
      <c r="A296" s="41">
        <v>401713</v>
      </c>
      <c r="B296" s="15" t="s">
        <v>324</v>
      </c>
      <c r="C296" s="50">
        <v>2152268.6504054498</v>
      </c>
      <c r="D296" s="50">
        <v>2310678.6408411502</v>
      </c>
    </row>
    <row r="297" spans="1:4">
      <c r="A297" s="41">
        <v>401718</v>
      </c>
      <c r="B297" s="15" t="s">
        <v>325</v>
      </c>
      <c r="C297" s="50">
        <v>2089849.8374982399</v>
      </c>
      <c r="D297" s="50">
        <v>2276003.9939738498</v>
      </c>
    </row>
    <row r="298" spans="1:4">
      <c r="A298" s="41">
        <v>401721</v>
      </c>
      <c r="B298" s="15" t="s">
        <v>326</v>
      </c>
      <c r="C298" s="50">
        <v>477198.21905206499</v>
      </c>
      <c r="D298" s="50">
        <v>493511.59123685001</v>
      </c>
    </row>
    <row r="299" spans="1:4">
      <c r="A299" s="41">
        <v>401724</v>
      </c>
      <c r="B299" s="15" t="s">
        <v>327</v>
      </c>
      <c r="C299" s="50">
        <v>3504452.1355488501</v>
      </c>
      <c r="D299" s="50">
        <v>3706429.7398684998</v>
      </c>
    </row>
    <row r="300" spans="1:4">
      <c r="A300" s="41">
        <v>411746</v>
      </c>
      <c r="B300" s="15" t="s">
        <v>329</v>
      </c>
      <c r="C300" s="50">
        <v>2867836.4570395201</v>
      </c>
      <c r="D300" s="50">
        <v>2991192.31064355</v>
      </c>
    </row>
    <row r="301" spans="1:4">
      <c r="A301" s="41">
        <v>411756</v>
      </c>
      <c r="B301" s="15" t="s">
        <v>330</v>
      </c>
      <c r="C301" s="50">
        <v>817532.34425474599</v>
      </c>
      <c r="D301" s="50">
        <v>837114.99127037101</v>
      </c>
    </row>
    <row r="302" spans="1:4">
      <c r="A302" s="41">
        <v>411758</v>
      </c>
      <c r="B302" s="15" t="s">
        <v>331</v>
      </c>
      <c r="C302" s="50">
        <v>1347197.6683026601</v>
      </c>
      <c r="D302" s="50">
        <v>1390656.7480102801</v>
      </c>
    </row>
    <row r="303" spans="1:4">
      <c r="A303" s="41">
        <v>411761</v>
      </c>
      <c r="B303" s="15" t="s">
        <v>332</v>
      </c>
      <c r="C303" s="50">
        <v>842208.36815462098</v>
      </c>
      <c r="D303" s="50">
        <v>874899.93992627796</v>
      </c>
    </row>
    <row r="304" spans="1:4">
      <c r="A304" s="41">
        <v>411764</v>
      </c>
      <c r="B304" s="15" t="s">
        <v>333</v>
      </c>
      <c r="C304" s="50">
        <v>977870.07737193897</v>
      </c>
      <c r="D304" s="50">
        <v>1016871.33697067</v>
      </c>
    </row>
    <row r="305" spans="1:4">
      <c r="A305" s="41">
        <v>411777</v>
      </c>
      <c r="B305" s="15" t="s">
        <v>334</v>
      </c>
      <c r="C305" s="50">
        <v>2446849.7988987402</v>
      </c>
      <c r="D305" s="50">
        <v>2594310.1576223499</v>
      </c>
    </row>
    <row r="306" spans="1:4">
      <c r="A306" s="41">
        <v>411778</v>
      </c>
      <c r="B306" s="15" t="s">
        <v>335</v>
      </c>
      <c r="C306" s="50">
        <v>433009.45912904502</v>
      </c>
      <c r="D306" s="50">
        <v>442039.88596457802</v>
      </c>
    </row>
    <row r="307" spans="1:4">
      <c r="A307" s="41">
        <v>411782</v>
      </c>
      <c r="B307" s="15" t="s">
        <v>87</v>
      </c>
      <c r="C307" s="50">
        <v>1526998.1907023001</v>
      </c>
      <c r="D307" s="50">
        <v>1562779.8769977801</v>
      </c>
    </row>
    <row r="308" spans="1:4">
      <c r="A308" s="41">
        <v>411788</v>
      </c>
      <c r="B308" s="15" t="s">
        <v>336</v>
      </c>
      <c r="C308" s="50">
        <v>1625557.3787573799</v>
      </c>
      <c r="D308" s="50">
        <v>1687948.3645540699</v>
      </c>
    </row>
    <row r="309" spans="1:4">
      <c r="A309" s="41">
        <v>411801</v>
      </c>
      <c r="B309" s="15" t="s">
        <v>337</v>
      </c>
      <c r="C309" s="50">
        <v>424772.22025440499</v>
      </c>
      <c r="D309" s="50">
        <v>450341.94303310598</v>
      </c>
    </row>
    <row r="310" spans="1:4">
      <c r="A310" s="41">
        <v>411809</v>
      </c>
      <c r="B310" s="15" t="s">
        <v>254</v>
      </c>
      <c r="C310" s="50">
        <v>448974.78881058597</v>
      </c>
      <c r="D310" s="50">
        <v>464183.185167383</v>
      </c>
    </row>
    <row r="311" spans="1:4">
      <c r="A311" s="41">
        <v>411814</v>
      </c>
      <c r="B311" s="15" t="s">
        <v>338</v>
      </c>
      <c r="C311" s="50">
        <v>991515.80411253602</v>
      </c>
      <c r="D311" s="50">
        <v>1037107.06990609</v>
      </c>
    </row>
    <row r="312" spans="1:4">
      <c r="A312" s="41">
        <v>411817</v>
      </c>
      <c r="B312" s="15" t="s">
        <v>339</v>
      </c>
      <c r="C312" s="50">
        <v>4359871.1141144801</v>
      </c>
      <c r="D312" s="50">
        <v>4637015.36243218</v>
      </c>
    </row>
    <row r="313" spans="1:4">
      <c r="A313" s="41">
        <v>411818</v>
      </c>
      <c r="B313" s="15" t="s">
        <v>340</v>
      </c>
      <c r="C313" s="50">
        <v>4026821.2331173602</v>
      </c>
      <c r="D313" s="50">
        <v>4255949.9579302501</v>
      </c>
    </row>
    <row r="314" spans="1:4">
      <c r="A314" s="41">
        <v>411820</v>
      </c>
      <c r="B314" s="15" t="s">
        <v>341</v>
      </c>
      <c r="C314" s="50">
        <v>1555993.7180568599</v>
      </c>
      <c r="D314" s="50">
        <v>1604267.1705179899</v>
      </c>
    </row>
    <row r="315" spans="1:4">
      <c r="A315" s="41">
        <v>411827</v>
      </c>
      <c r="B315" s="15" t="s">
        <v>342</v>
      </c>
      <c r="C315" s="50">
        <v>2162831.1887521101</v>
      </c>
      <c r="D315" s="50">
        <v>2247323.0557131502</v>
      </c>
    </row>
    <row r="316" spans="1:4">
      <c r="A316" s="41">
        <v>411831</v>
      </c>
      <c r="B316" s="15" t="s">
        <v>343</v>
      </c>
      <c r="C316" s="50">
        <v>1292960.7094753699</v>
      </c>
      <c r="D316" s="50">
        <v>1338345.10302475</v>
      </c>
    </row>
    <row r="317" spans="1:4">
      <c r="A317" s="41">
        <v>411833</v>
      </c>
      <c r="B317" s="15" t="s">
        <v>344</v>
      </c>
      <c r="C317" s="50">
        <v>2344194.58678198</v>
      </c>
      <c r="D317" s="50">
        <v>2480177.8651335998</v>
      </c>
    </row>
    <row r="318" spans="1:4">
      <c r="A318" s="41">
        <v>411839</v>
      </c>
      <c r="B318" s="15" t="s">
        <v>345</v>
      </c>
      <c r="C318" s="50">
        <v>2607955.5937789902</v>
      </c>
      <c r="D318" s="50">
        <v>2681633.8834468401</v>
      </c>
    </row>
    <row r="319" spans="1:4">
      <c r="A319" s="41">
        <v>411841</v>
      </c>
      <c r="B319" s="15" t="s">
        <v>346</v>
      </c>
      <c r="C319" s="50">
        <v>2213279.9268677402</v>
      </c>
      <c r="D319" s="50">
        <v>2324794.98505635</v>
      </c>
    </row>
    <row r="320" spans="1:4">
      <c r="A320" s="41">
        <v>411845</v>
      </c>
      <c r="B320" s="15" t="s">
        <v>347</v>
      </c>
      <c r="C320" s="50">
        <v>4445537.8395709097</v>
      </c>
      <c r="D320" s="50">
        <v>4520522.0884162299</v>
      </c>
    </row>
    <row r="321" spans="1:4">
      <c r="A321" s="41">
        <v>411847</v>
      </c>
      <c r="B321" s="15" t="s">
        <v>348</v>
      </c>
      <c r="C321" s="50">
        <v>1927562.84305694</v>
      </c>
      <c r="D321" s="50">
        <v>1979615.80910801</v>
      </c>
    </row>
    <row r="322" spans="1:4">
      <c r="A322" s="41">
        <v>411849</v>
      </c>
      <c r="B322" s="15" t="s">
        <v>349</v>
      </c>
      <c r="C322" s="50">
        <v>1518499.6390043199</v>
      </c>
      <c r="D322" s="50">
        <v>1565369.7503867501</v>
      </c>
    </row>
    <row r="323" spans="1:4">
      <c r="A323" s="41">
        <v>420463</v>
      </c>
      <c r="B323" s="15" t="s">
        <v>529</v>
      </c>
      <c r="C323" s="50">
        <v>1022550.63961348</v>
      </c>
      <c r="D323" s="50">
        <v>1067370.8793260599</v>
      </c>
    </row>
    <row r="324" spans="1:4">
      <c r="A324" s="41">
        <v>421206</v>
      </c>
      <c r="B324" s="15" t="s">
        <v>353</v>
      </c>
      <c r="C324" s="50">
        <v>898413.46932326898</v>
      </c>
      <c r="D324" s="50">
        <v>916470.57159096503</v>
      </c>
    </row>
    <row r="325" spans="1:4">
      <c r="A325" s="41">
        <v>421860</v>
      </c>
      <c r="B325" s="15" t="s">
        <v>354</v>
      </c>
      <c r="C325" s="50">
        <v>246232.400051654</v>
      </c>
      <c r="D325" s="50">
        <v>258637.939742766</v>
      </c>
    </row>
    <row r="326" spans="1:4">
      <c r="A326" s="41">
        <v>421866</v>
      </c>
      <c r="B326" s="15" t="s">
        <v>530</v>
      </c>
      <c r="C326" s="50">
        <v>474262.68766150699</v>
      </c>
      <c r="D326" s="50">
        <v>507791.75003105699</v>
      </c>
    </row>
    <row r="327" spans="1:4">
      <c r="A327" s="41">
        <v>421876</v>
      </c>
      <c r="B327" s="15" t="s">
        <v>356</v>
      </c>
      <c r="C327" s="50">
        <v>107113.326427184</v>
      </c>
      <c r="D327" s="50">
        <v>111461.649909274</v>
      </c>
    </row>
    <row r="328" spans="1:4">
      <c r="A328" s="41">
        <v>421886</v>
      </c>
      <c r="B328" s="15" t="s">
        <v>357</v>
      </c>
      <c r="C328" s="50">
        <v>424739.66125790798</v>
      </c>
      <c r="D328" s="50">
        <v>448553.88572068798</v>
      </c>
    </row>
    <row r="329" spans="1:4">
      <c r="A329" s="41">
        <v>421887</v>
      </c>
      <c r="B329" s="15" t="s">
        <v>358</v>
      </c>
      <c r="C329" s="50">
        <v>1691866.24294991</v>
      </c>
      <c r="D329" s="50">
        <v>1714200.7058585701</v>
      </c>
    </row>
    <row r="330" spans="1:4">
      <c r="A330" s="41">
        <v>421901</v>
      </c>
      <c r="B330" s="15" t="s">
        <v>359</v>
      </c>
      <c r="C330" s="50">
        <v>1543983.76795617</v>
      </c>
      <c r="D330" s="50">
        <v>1583659.9467716101</v>
      </c>
    </row>
    <row r="331" spans="1:4">
      <c r="A331" s="41">
        <v>421912</v>
      </c>
      <c r="B331" s="15" t="s">
        <v>360</v>
      </c>
      <c r="C331" s="50">
        <v>1577213.7410762799</v>
      </c>
      <c r="D331" s="50">
        <v>1640912.60682193</v>
      </c>
    </row>
    <row r="332" spans="1:4">
      <c r="A332" s="41">
        <v>421920</v>
      </c>
      <c r="B332" s="15" t="s">
        <v>361</v>
      </c>
      <c r="C332" s="50">
        <v>666949.91745492804</v>
      </c>
      <c r="D332" s="50">
        <v>698964.20884230803</v>
      </c>
    </row>
    <row r="333" spans="1:4">
      <c r="A333" s="41">
        <v>421931</v>
      </c>
      <c r="B333" s="15" t="s">
        <v>362</v>
      </c>
      <c r="C333" s="50">
        <v>2835952.7190038902</v>
      </c>
      <c r="D333" s="50">
        <v>3007997.7619965901</v>
      </c>
    </row>
    <row r="334" spans="1:4">
      <c r="A334" s="41">
        <v>421945</v>
      </c>
      <c r="B334" s="15" t="s">
        <v>363</v>
      </c>
      <c r="C334" s="50">
        <v>494345.09354435699</v>
      </c>
      <c r="D334" s="50">
        <v>517805.844934655</v>
      </c>
    </row>
    <row r="335" spans="1:4">
      <c r="A335" s="41">
        <v>431704</v>
      </c>
      <c r="B335" s="15" t="s">
        <v>365</v>
      </c>
      <c r="C335" s="50">
        <v>614410.819880286</v>
      </c>
      <c r="D335" s="50">
        <v>643363.316035436</v>
      </c>
    </row>
    <row r="336" spans="1:4">
      <c r="A336" s="41">
        <v>431788</v>
      </c>
      <c r="B336" s="15" t="s">
        <v>366</v>
      </c>
      <c r="C336" s="50">
        <v>858673.43935226102</v>
      </c>
      <c r="D336" s="50">
        <v>889803.90185948799</v>
      </c>
    </row>
    <row r="337" spans="1:4">
      <c r="A337" s="41">
        <v>431831</v>
      </c>
      <c r="B337" s="15" t="s">
        <v>367</v>
      </c>
      <c r="C337" s="50">
        <v>300764.28024848801</v>
      </c>
      <c r="D337" s="50">
        <v>309917.82665340899</v>
      </c>
    </row>
    <row r="338" spans="1:4">
      <c r="A338" s="41">
        <v>431968</v>
      </c>
      <c r="B338" s="15" t="s">
        <v>368</v>
      </c>
      <c r="C338" s="50">
        <v>316175.82271417102</v>
      </c>
      <c r="D338" s="50">
        <v>328907.052611197</v>
      </c>
    </row>
    <row r="339" spans="1:4">
      <c r="A339" s="41">
        <v>431969</v>
      </c>
      <c r="B339" s="15" t="s">
        <v>369</v>
      </c>
      <c r="C339" s="50">
        <v>2363266.6229306199</v>
      </c>
      <c r="D339" s="50">
        <v>2478489.6225026902</v>
      </c>
    </row>
    <row r="340" spans="1:4">
      <c r="A340" s="41">
        <v>431974</v>
      </c>
      <c r="B340" s="15" t="s">
        <v>370</v>
      </c>
      <c r="C340" s="50">
        <v>640896.57442028797</v>
      </c>
      <c r="D340" s="50">
        <v>671526.81136264396</v>
      </c>
    </row>
    <row r="341" spans="1:4">
      <c r="A341" s="41">
        <v>431977</v>
      </c>
      <c r="B341" s="15" t="s">
        <v>371</v>
      </c>
      <c r="C341" s="50">
        <v>1581510.6704845701</v>
      </c>
      <c r="D341" s="50">
        <v>1656981.1525694299</v>
      </c>
    </row>
    <row r="342" spans="1:4">
      <c r="A342" s="41">
        <v>431980</v>
      </c>
      <c r="B342" s="15" t="s">
        <v>372</v>
      </c>
      <c r="C342" s="50">
        <v>3346073.9519434199</v>
      </c>
      <c r="D342" s="50">
        <v>3391884.8225273001</v>
      </c>
    </row>
    <row r="343" spans="1:4">
      <c r="A343" s="41">
        <v>431994</v>
      </c>
      <c r="B343" s="15" t="s">
        <v>373</v>
      </c>
      <c r="C343" s="50">
        <v>1953615.3055946</v>
      </c>
      <c r="D343" s="50">
        <v>2029515.1296746901</v>
      </c>
    </row>
    <row r="344" spans="1:4">
      <c r="A344" s="41">
        <v>432008</v>
      </c>
      <c r="B344" s="15" t="s">
        <v>374</v>
      </c>
      <c r="C344" s="50">
        <v>557752.91012017103</v>
      </c>
      <c r="D344" s="50">
        <v>567979.31959053001</v>
      </c>
    </row>
    <row r="345" spans="1:4">
      <c r="A345" s="41">
        <v>432016</v>
      </c>
      <c r="B345" s="15" t="s">
        <v>375</v>
      </c>
      <c r="C345" s="50">
        <v>10347822.565775501</v>
      </c>
      <c r="D345" s="50">
        <v>10720548.0059464</v>
      </c>
    </row>
    <row r="346" spans="1:4">
      <c r="A346" s="41">
        <v>432017</v>
      </c>
      <c r="B346" s="15" t="s">
        <v>376</v>
      </c>
      <c r="C346" s="50">
        <v>2813587.0609335201</v>
      </c>
      <c r="D346" s="50">
        <v>2914799.2208061102</v>
      </c>
    </row>
    <row r="347" spans="1:4">
      <c r="A347" s="41">
        <v>432023</v>
      </c>
      <c r="B347" s="15" t="s">
        <v>377</v>
      </c>
      <c r="C347" s="50">
        <v>527665.13482001005</v>
      </c>
      <c r="D347" s="50">
        <v>547445.54202443606</v>
      </c>
    </row>
    <row r="348" spans="1:4">
      <c r="A348" s="41">
        <v>432029</v>
      </c>
      <c r="B348" s="15" t="s">
        <v>378</v>
      </c>
      <c r="C348" s="50">
        <v>108334.651537889</v>
      </c>
      <c r="D348" s="50">
        <v>113007.21868098099</v>
      </c>
    </row>
    <row r="349" spans="1:4">
      <c r="A349" s="41">
        <v>432030</v>
      </c>
      <c r="B349" s="15" t="s">
        <v>350</v>
      </c>
      <c r="C349" s="50">
        <v>876054.80939864705</v>
      </c>
      <c r="D349" s="50">
        <v>918950.09123986599</v>
      </c>
    </row>
    <row r="350" spans="1:4">
      <c r="A350" s="41">
        <v>432034</v>
      </c>
      <c r="B350" s="15" t="s">
        <v>379</v>
      </c>
      <c r="C350" s="50">
        <v>236149.223797913</v>
      </c>
      <c r="D350" s="50">
        <v>246161.181128447</v>
      </c>
    </row>
    <row r="351" spans="1:4">
      <c r="A351" s="41">
        <v>442038</v>
      </c>
      <c r="B351" s="15" t="s">
        <v>381</v>
      </c>
      <c r="C351" s="50">
        <v>708509.66560051404</v>
      </c>
      <c r="D351" s="50">
        <v>731716.61608787603</v>
      </c>
    </row>
    <row r="352" spans="1:4">
      <c r="A352" s="41">
        <v>442039</v>
      </c>
      <c r="B352" s="15" t="s">
        <v>382</v>
      </c>
      <c r="C352" s="50">
        <v>4394682.9743745904</v>
      </c>
      <c r="D352" s="50">
        <v>4574523.6063373303</v>
      </c>
    </row>
    <row r="353" spans="1:4">
      <c r="A353" s="41">
        <v>442040</v>
      </c>
      <c r="B353" s="15" t="s">
        <v>383</v>
      </c>
      <c r="C353" s="50">
        <v>2415052.9544887799</v>
      </c>
      <c r="D353" s="50">
        <v>2567864.4577373001</v>
      </c>
    </row>
    <row r="354" spans="1:4">
      <c r="A354" s="41">
        <v>442061</v>
      </c>
      <c r="B354" s="15" t="s">
        <v>384</v>
      </c>
      <c r="C354" s="50">
        <v>1198797.4316616401</v>
      </c>
      <c r="D354" s="50">
        <v>1265339.03567326</v>
      </c>
    </row>
    <row r="355" spans="1:4">
      <c r="A355" s="41">
        <v>442066</v>
      </c>
      <c r="B355" s="15" t="s">
        <v>385</v>
      </c>
      <c r="C355" s="50">
        <v>583549.50324425497</v>
      </c>
      <c r="D355" s="50">
        <v>605069.38346867904</v>
      </c>
    </row>
    <row r="356" spans="1:4">
      <c r="A356" s="41">
        <v>442068</v>
      </c>
      <c r="B356" s="15" t="s">
        <v>386</v>
      </c>
      <c r="C356" s="50">
        <v>8079739.5073768599</v>
      </c>
      <c r="D356" s="50">
        <v>8628477.5970725901</v>
      </c>
    </row>
    <row r="357" spans="1:4">
      <c r="A357" s="41">
        <v>442069</v>
      </c>
      <c r="B357" s="15" t="s">
        <v>387</v>
      </c>
      <c r="C357" s="50">
        <v>219652.545563653</v>
      </c>
      <c r="D357" s="50">
        <v>242950.57278532101</v>
      </c>
    </row>
    <row r="358" spans="1:4">
      <c r="A358" s="41">
        <v>442073</v>
      </c>
      <c r="B358" s="15" t="s">
        <v>388</v>
      </c>
      <c r="C358" s="50">
        <v>73117.411822912298</v>
      </c>
      <c r="D358" s="50">
        <v>75349.179430683696</v>
      </c>
    </row>
    <row r="359" spans="1:4">
      <c r="A359" s="41">
        <v>442076</v>
      </c>
      <c r="B359" s="15" t="s">
        <v>531</v>
      </c>
      <c r="C359" s="50">
        <v>1404872.42199599</v>
      </c>
      <c r="D359" s="50">
        <v>1494892.6673088199</v>
      </c>
    </row>
    <row r="360" spans="1:4">
      <c r="A360" s="41">
        <v>442083</v>
      </c>
      <c r="B360" s="15" t="s">
        <v>390</v>
      </c>
      <c r="C360" s="50">
        <v>11526900.898477999</v>
      </c>
      <c r="D360" s="50">
        <v>12091199.7842583</v>
      </c>
    </row>
    <row r="361" spans="1:4">
      <c r="A361" s="41">
        <v>442090</v>
      </c>
      <c r="B361" s="15" t="s">
        <v>391</v>
      </c>
      <c r="C361" s="50">
        <v>1546846.5230177499</v>
      </c>
      <c r="D361" s="50">
        <v>1610997.6319480401</v>
      </c>
    </row>
    <row r="362" spans="1:4">
      <c r="A362" s="41">
        <v>442091</v>
      </c>
      <c r="B362" s="15" t="s">
        <v>392</v>
      </c>
      <c r="C362" s="50">
        <v>5043958.5217412198</v>
      </c>
      <c r="D362" s="50">
        <v>5018315.40994169</v>
      </c>
    </row>
    <row r="363" spans="1:4">
      <c r="A363" s="41">
        <v>442103</v>
      </c>
      <c r="B363" s="15" t="s">
        <v>393</v>
      </c>
      <c r="C363" s="50">
        <v>623626.65461115399</v>
      </c>
      <c r="D363" s="50">
        <v>656360.14225175197</v>
      </c>
    </row>
    <row r="364" spans="1:4">
      <c r="A364" s="41">
        <v>442104</v>
      </c>
      <c r="B364" s="15" t="s">
        <v>394</v>
      </c>
      <c r="C364" s="50">
        <v>700013.11578261701</v>
      </c>
      <c r="D364" s="50">
        <v>709342.63970476005</v>
      </c>
    </row>
    <row r="365" spans="1:4">
      <c r="A365" s="41">
        <v>442105</v>
      </c>
      <c r="B365" s="15" t="s">
        <v>395</v>
      </c>
      <c r="C365" s="50">
        <v>974006.23042027699</v>
      </c>
      <c r="D365" s="50">
        <v>1053145.44315961</v>
      </c>
    </row>
    <row r="366" spans="1:4">
      <c r="A366" s="41">
        <v>442107</v>
      </c>
      <c r="B366" s="15" t="s">
        <v>396</v>
      </c>
      <c r="C366" s="50">
        <v>822438.791654389</v>
      </c>
      <c r="D366" s="50">
        <v>854496.95880167896</v>
      </c>
    </row>
    <row r="367" spans="1:4">
      <c r="A367" s="41">
        <v>442116</v>
      </c>
      <c r="B367" s="15" t="s">
        <v>397</v>
      </c>
      <c r="C367" s="50">
        <v>1547989.2282640701</v>
      </c>
      <c r="D367" s="50">
        <v>1647702.4946669999</v>
      </c>
    </row>
    <row r="368" spans="1:4">
      <c r="A368" s="41">
        <v>442130</v>
      </c>
      <c r="B368" s="15" t="s">
        <v>398</v>
      </c>
      <c r="C368" s="50">
        <v>3332855.1487874198</v>
      </c>
      <c r="D368" s="50">
        <v>3570339.654873</v>
      </c>
    </row>
    <row r="369" spans="1:4">
      <c r="A369" s="41">
        <v>442135</v>
      </c>
      <c r="B369" s="15" t="s">
        <v>532</v>
      </c>
      <c r="C369" s="50">
        <v>2115512.4772046702</v>
      </c>
      <c r="D369" s="50">
        <v>2254866.5108467499</v>
      </c>
    </row>
    <row r="370" spans="1:4">
      <c r="A370" s="41">
        <v>442150</v>
      </c>
      <c r="B370" s="15" t="s">
        <v>400</v>
      </c>
      <c r="C370" s="50">
        <v>145534.34790402401</v>
      </c>
      <c r="D370" s="50">
        <v>159023.95534302</v>
      </c>
    </row>
    <row r="371" spans="1:4">
      <c r="A371" s="41">
        <v>442159</v>
      </c>
      <c r="B371" s="15" t="s">
        <v>401</v>
      </c>
      <c r="C371" s="50">
        <v>4785203.4956518104</v>
      </c>
      <c r="D371" s="50">
        <v>4965180.1574628903</v>
      </c>
    </row>
    <row r="372" spans="1:4">
      <c r="A372" s="41">
        <v>452169</v>
      </c>
      <c r="B372" s="15" t="s">
        <v>403</v>
      </c>
      <c r="C372" s="50">
        <v>1912813.3220029699</v>
      </c>
      <c r="D372" s="50">
        <v>1981463.3175947601</v>
      </c>
    </row>
    <row r="373" spans="1:4">
      <c r="A373" s="41">
        <v>452179</v>
      </c>
      <c r="B373" s="15" t="s">
        <v>404</v>
      </c>
      <c r="C373" s="50">
        <v>3784222.3769397</v>
      </c>
      <c r="D373" s="50">
        <v>3954162.5264557102</v>
      </c>
    </row>
    <row r="374" spans="1:4">
      <c r="A374" s="41">
        <v>452200</v>
      </c>
      <c r="B374" s="15" t="s">
        <v>405</v>
      </c>
      <c r="C374" s="50">
        <v>875104.88845351595</v>
      </c>
      <c r="D374" s="50">
        <v>899850.23779919499</v>
      </c>
    </row>
    <row r="375" spans="1:4">
      <c r="A375" s="41">
        <v>452226</v>
      </c>
      <c r="B375" s="15" t="s">
        <v>406</v>
      </c>
      <c r="C375" s="50">
        <v>1300286.2735687599</v>
      </c>
      <c r="D375" s="50">
        <v>1364602.8660222399</v>
      </c>
    </row>
    <row r="376" spans="1:4">
      <c r="A376" s="41">
        <v>462182</v>
      </c>
      <c r="B376" s="15" t="s">
        <v>533</v>
      </c>
      <c r="C376" s="50">
        <v>675940.21461285499</v>
      </c>
      <c r="D376" s="50">
        <v>697594.50620284094</v>
      </c>
    </row>
    <row r="377" spans="1:4">
      <c r="A377" s="41">
        <v>462194</v>
      </c>
      <c r="B377" s="15" t="s">
        <v>409</v>
      </c>
      <c r="C377" s="50">
        <v>536302.86015453504</v>
      </c>
      <c r="D377" s="50">
        <v>555711.38753333397</v>
      </c>
    </row>
    <row r="378" spans="1:4">
      <c r="A378" s="41">
        <v>472213</v>
      </c>
      <c r="B378" s="15" t="s">
        <v>411</v>
      </c>
      <c r="C378" s="50">
        <v>2696477.65691764</v>
      </c>
      <c r="D378" s="50">
        <v>2817122.1536831302</v>
      </c>
    </row>
    <row r="379" spans="1:4">
      <c r="A379" s="41">
        <v>472218</v>
      </c>
      <c r="B379" s="15" t="s">
        <v>412</v>
      </c>
      <c r="C379" s="50">
        <v>1365537.8280033399</v>
      </c>
      <c r="D379" s="50">
        <v>1441259.6484674199</v>
      </c>
    </row>
    <row r="380" spans="1:4">
      <c r="A380" s="41">
        <v>472220</v>
      </c>
      <c r="B380" s="15" t="s">
        <v>413</v>
      </c>
      <c r="C380" s="50">
        <v>2255014.8464667099</v>
      </c>
      <c r="D380" s="50">
        <v>2290086.3022014201</v>
      </c>
    </row>
    <row r="381" spans="1:4">
      <c r="A381" s="41">
        <v>472221</v>
      </c>
      <c r="B381" s="15" t="s">
        <v>149</v>
      </c>
      <c r="C381" s="50">
        <v>1429131.0696326699</v>
      </c>
      <c r="D381" s="50">
        <v>1448828.0286097999</v>
      </c>
    </row>
    <row r="382" spans="1:4">
      <c r="A382" s="41">
        <v>472226</v>
      </c>
      <c r="B382" s="15" t="s">
        <v>414</v>
      </c>
      <c r="C382" s="50">
        <v>797590.43969914794</v>
      </c>
      <c r="D382" s="50">
        <v>840222.47130489699</v>
      </c>
    </row>
    <row r="383" spans="1:4">
      <c r="A383" s="41">
        <v>472232</v>
      </c>
      <c r="B383" s="15" t="s">
        <v>415</v>
      </c>
      <c r="C383" s="50">
        <v>837609.50088119903</v>
      </c>
      <c r="D383" s="50">
        <v>866260.24608577299</v>
      </c>
    </row>
    <row r="384" spans="1:4">
      <c r="A384" s="41">
        <v>482242</v>
      </c>
      <c r="B384" s="15" t="s">
        <v>417</v>
      </c>
      <c r="C384" s="50">
        <v>2299339.6548975599</v>
      </c>
      <c r="D384" s="50">
        <v>2385309.4460046799</v>
      </c>
    </row>
    <row r="385" spans="1:4">
      <c r="A385" s="41">
        <v>482257</v>
      </c>
      <c r="B385" s="15" t="s">
        <v>419</v>
      </c>
      <c r="C385" s="50">
        <v>7632722.02508316</v>
      </c>
      <c r="D385" s="50">
        <v>7954174.6156973802</v>
      </c>
    </row>
    <row r="386" spans="1:4">
      <c r="A386" s="41">
        <v>483310</v>
      </c>
      <c r="B386" s="15" t="s">
        <v>534</v>
      </c>
      <c r="C386" s="50">
        <v>4553725.6605006298</v>
      </c>
      <c r="D386" s="50">
        <v>4716512.0437702201</v>
      </c>
    </row>
    <row r="387" spans="1:4">
      <c r="A387" s="41">
        <v>491231</v>
      </c>
      <c r="B387" s="15" t="s">
        <v>422</v>
      </c>
      <c r="C387" s="50">
        <v>1498841.0280831801</v>
      </c>
      <c r="D387" s="50">
        <v>1524517.99685399</v>
      </c>
    </row>
    <row r="388" spans="1:4">
      <c r="A388" s="41">
        <v>492066</v>
      </c>
      <c r="B388" s="15" t="s">
        <v>423</v>
      </c>
      <c r="C388" s="50">
        <v>417534.09867668198</v>
      </c>
      <c r="D388" s="50">
        <v>451895.67742596701</v>
      </c>
    </row>
    <row r="389" spans="1:4">
      <c r="A389" s="41">
        <v>492259</v>
      </c>
      <c r="B389" s="15" t="s">
        <v>424</v>
      </c>
      <c r="C389" s="50">
        <v>581793.62455542199</v>
      </c>
      <c r="D389" s="50">
        <v>601177.79611694498</v>
      </c>
    </row>
    <row r="390" spans="1:4">
      <c r="A390" s="41">
        <v>492262</v>
      </c>
      <c r="B390" s="15" t="s">
        <v>425</v>
      </c>
      <c r="C390" s="50">
        <v>6922759.4264315004</v>
      </c>
      <c r="D390" s="50">
        <v>7410308.42396791</v>
      </c>
    </row>
    <row r="391" spans="1:4">
      <c r="A391" s="41">
        <v>492263</v>
      </c>
      <c r="B391" s="15" t="s">
        <v>426</v>
      </c>
      <c r="C391" s="50">
        <v>1650329.98052616</v>
      </c>
      <c r="D391" s="50">
        <v>1728503.16746368</v>
      </c>
    </row>
    <row r="392" spans="1:4">
      <c r="A392" s="41">
        <v>492264</v>
      </c>
      <c r="B392" s="15" t="s">
        <v>427</v>
      </c>
      <c r="C392" s="50">
        <v>1607877.0203889799</v>
      </c>
      <c r="D392" s="50">
        <v>1660555.7042270701</v>
      </c>
    </row>
    <row r="393" spans="1:4">
      <c r="A393" s="41">
        <v>492265</v>
      </c>
      <c r="B393" s="15" t="s">
        <v>535</v>
      </c>
      <c r="C393" s="50">
        <v>1588383.8566778</v>
      </c>
      <c r="D393" s="50">
        <v>1632669.1690179501</v>
      </c>
    </row>
    <row r="394" spans="1:4">
      <c r="A394" s="41">
        <v>492270</v>
      </c>
      <c r="B394" s="15" t="s">
        <v>429</v>
      </c>
      <c r="C394" s="50">
        <v>2903363.1793673001</v>
      </c>
      <c r="D394" s="50">
        <v>3020727.9360836102</v>
      </c>
    </row>
    <row r="395" spans="1:4">
      <c r="A395" s="41">
        <v>493403</v>
      </c>
      <c r="B395" s="15" t="s">
        <v>430</v>
      </c>
      <c r="C395" s="50">
        <v>3780599.20848255</v>
      </c>
      <c r="D395" s="50">
        <v>3908336.10153209</v>
      </c>
    </row>
    <row r="396" spans="1:4">
      <c r="A396" s="41">
        <v>500758</v>
      </c>
      <c r="B396" s="15" t="s">
        <v>536</v>
      </c>
      <c r="C396" s="50">
        <v>1736051.7931206001</v>
      </c>
      <c r="D396" s="50">
        <v>1743012.09737632</v>
      </c>
    </row>
    <row r="397" spans="1:4">
      <c r="A397" s="41">
        <v>502278</v>
      </c>
      <c r="B397" s="15" t="s">
        <v>537</v>
      </c>
      <c r="C397" s="50">
        <v>1608303.3004803499</v>
      </c>
      <c r="D397" s="50">
        <v>1609648.1081437201</v>
      </c>
    </row>
    <row r="398" spans="1:4">
      <c r="A398" s="41">
        <v>502282</v>
      </c>
      <c r="B398" s="15" t="s">
        <v>434</v>
      </c>
      <c r="C398" s="50">
        <v>615338.87963304296</v>
      </c>
      <c r="D398" s="50">
        <v>642000.93570221099</v>
      </c>
    </row>
    <row r="399" spans="1:4">
      <c r="A399" s="41">
        <v>502286</v>
      </c>
      <c r="B399" s="15" t="s">
        <v>435</v>
      </c>
      <c r="C399" s="50">
        <v>3810138.8631281001</v>
      </c>
      <c r="D399" s="50">
        <v>3983529.0724419602</v>
      </c>
    </row>
    <row r="400" spans="1:4">
      <c r="A400" s="41">
        <v>512296</v>
      </c>
      <c r="B400" s="15" t="s">
        <v>437</v>
      </c>
      <c r="C400" s="50">
        <v>2941714.1009159498</v>
      </c>
      <c r="D400" s="50">
        <v>3153270.79837377</v>
      </c>
    </row>
    <row r="401" spans="1:4">
      <c r="A401" s="41">
        <v>520581</v>
      </c>
      <c r="B401" s="15" t="s">
        <v>538</v>
      </c>
      <c r="C401" s="50">
        <v>96281.236435470506</v>
      </c>
      <c r="D401" s="50">
        <v>100458.412029716</v>
      </c>
    </row>
    <row r="402" spans="1:4">
      <c r="A402" s="41">
        <v>522417</v>
      </c>
      <c r="B402" s="15" t="s">
        <v>440</v>
      </c>
      <c r="C402" s="50">
        <v>32921.232512610797</v>
      </c>
      <c r="D402" s="50">
        <v>34564.110650569302</v>
      </c>
    </row>
    <row r="403" spans="1:4">
      <c r="A403" s="41">
        <v>522419</v>
      </c>
      <c r="B403" s="15" t="s">
        <v>441</v>
      </c>
      <c r="C403" s="50">
        <v>515173.09983607498</v>
      </c>
      <c r="D403" s="50">
        <v>543961.47357632394</v>
      </c>
    </row>
    <row r="404" spans="1:4">
      <c r="A404" s="41">
        <v>522426</v>
      </c>
      <c r="B404" s="15" t="s">
        <v>442</v>
      </c>
      <c r="C404" s="50">
        <v>707969.05984826596</v>
      </c>
      <c r="D404" s="50">
        <v>748991.36865681503</v>
      </c>
    </row>
    <row r="405" spans="1:4">
      <c r="A405" s="41">
        <v>522431</v>
      </c>
      <c r="B405" s="15" t="s">
        <v>443</v>
      </c>
      <c r="C405" s="50">
        <v>2681699.5297759599</v>
      </c>
      <c r="D405" s="50">
        <v>2787332.6319922102</v>
      </c>
    </row>
    <row r="406" spans="1:4">
      <c r="A406" s="41">
        <v>522442</v>
      </c>
      <c r="B406" s="15" t="s">
        <v>539</v>
      </c>
      <c r="C406" s="50">
        <v>718139.56985472003</v>
      </c>
      <c r="D406" s="50">
        <v>733900.17993484903</v>
      </c>
    </row>
    <row r="407" spans="1:4">
      <c r="A407" s="41">
        <v>522446</v>
      </c>
      <c r="B407" s="15" t="s">
        <v>445</v>
      </c>
      <c r="C407" s="50">
        <v>895544.09775730898</v>
      </c>
      <c r="D407" s="50">
        <v>931818.66076505603</v>
      </c>
    </row>
    <row r="408" spans="1:4">
      <c r="A408" s="41">
        <v>522447</v>
      </c>
      <c r="B408" s="15" t="s">
        <v>446</v>
      </c>
      <c r="C408" s="50">
        <v>3238182.26473008</v>
      </c>
      <c r="D408" s="50">
        <v>3218900.7521373299</v>
      </c>
    </row>
    <row r="409" spans="1:4">
      <c r="A409" s="41">
        <v>522451</v>
      </c>
      <c r="B409" s="15" t="s">
        <v>447</v>
      </c>
      <c r="C409" s="50">
        <v>1093964.44960201</v>
      </c>
      <c r="D409" s="50">
        <v>1131673.5533028001</v>
      </c>
    </row>
    <row r="410" spans="1:4">
      <c r="A410" s="41">
        <v>522452</v>
      </c>
      <c r="B410" s="15" t="s">
        <v>448</v>
      </c>
      <c r="C410" s="50">
        <v>2678152.8342290702</v>
      </c>
      <c r="D410" s="50">
        <v>2807889.99726546</v>
      </c>
    </row>
    <row r="411" spans="1:4">
      <c r="A411" s="41">
        <v>532359</v>
      </c>
      <c r="B411" s="15" t="s">
        <v>450</v>
      </c>
      <c r="C411" s="50">
        <v>685265.23430091201</v>
      </c>
      <c r="D411" s="50">
        <v>707701.195721008</v>
      </c>
    </row>
    <row r="412" spans="1:4">
      <c r="A412" s="41">
        <v>532362</v>
      </c>
      <c r="B412" s="15" t="s">
        <v>451</v>
      </c>
      <c r="C412" s="50">
        <v>2935269.3998499499</v>
      </c>
      <c r="D412" s="50">
        <v>3065845.54059728</v>
      </c>
    </row>
    <row r="413" spans="1:4">
      <c r="A413" s="41">
        <v>532363</v>
      </c>
      <c r="B413" s="15" t="s">
        <v>452</v>
      </c>
      <c r="C413" s="50">
        <v>619592.59740262898</v>
      </c>
      <c r="D413" s="50">
        <v>658067.21928236994</v>
      </c>
    </row>
    <row r="414" spans="1:4">
      <c r="A414" s="41">
        <v>532364</v>
      </c>
      <c r="B414" s="15" t="s">
        <v>453</v>
      </c>
      <c r="C414" s="50">
        <v>1438621.7762245601</v>
      </c>
      <c r="D414" s="50">
        <v>1455680.7310218101</v>
      </c>
    </row>
    <row r="415" spans="1:4">
      <c r="A415" s="41">
        <v>532369</v>
      </c>
      <c r="B415" s="15" t="s">
        <v>454</v>
      </c>
      <c r="C415" s="50">
        <v>435783.13270998799</v>
      </c>
      <c r="D415" s="50">
        <v>437807.56414185202</v>
      </c>
    </row>
    <row r="416" spans="1:4">
      <c r="A416" s="41">
        <v>532373</v>
      </c>
      <c r="B416" s="15" t="s">
        <v>540</v>
      </c>
      <c r="C416" s="50">
        <v>562598.03895554401</v>
      </c>
      <c r="D416" s="50">
        <v>583810.288705896</v>
      </c>
    </row>
    <row r="417" spans="1:4">
      <c r="A417" s="41">
        <v>532383</v>
      </c>
      <c r="B417" s="15" t="s">
        <v>456</v>
      </c>
      <c r="C417" s="50">
        <v>4827286.13845562</v>
      </c>
      <c r="D417" s="50">
        <v>4900965.4713661</v>
      </c>
    </row>
    <row r="418" spans="1:4">
      <c r="A418" s="41">
        <v>532384</v>
      </c>
      <c r="B418" s="15" t="s">
        <v>457</v>
      </c>
      <c r="C418" s="50">
        <v>427346.93507134798</v>
      </c>
      <c r="D418" s="50">
        <v>448400.21221692301</v>
      </c>
    </row>
    <row r="419" spans="1:4">
      <c r="A419" s="41">
        <v>532386</v>
      </c>
      <c r="B419" s="15" t="s">
        <v>541</v>
      </c>
      <c r="C419" s="50">
        <v>342734.81208077498</v>
      </c>
      <c r="D419" s="50">
        <v>357935.54451355501</v>
      </c>
    </row>
    <row r="420" spans="1:4">
      <c r="A420" s="41">
        <v>532387</v>
      </c>
      <c r="B420" s="15" t="s">
        <v>459</v>
      </c>
      <c r="C420" s="50">
        <v>348120.94765082002</v>
      </c>
      <c r="D420" s="50">
        <v>368637.66832685401</v>
      </c>
    </row>
    <row r="421" spans="1:4">
      <c r="A421" s="41">
        <v>532390</v>
      </c>
      <c r="B421" s="15" t="s">
        <v>460</v>
      </c>
      <c r="C421" s="50">
        <v>608939.60393088101</v>
      </c>
      <c r="D421" s="50">
        <v>627060.75801816001</v>
      </c>
    </row>
    <row r="422" spans="1:4">
      <c r="A422" s="41">
        <v>532391</v>
      </c>
      <c r="B422" s="15" t="s">
        <v>461</v>
      </c>
      <c r="C422" s="50">
        <v>801944.25053423003</v>
      </c>
      <c r="D422" s="50">
        <v>821402.33443628298</v>
      </c>
    </row>
    <row r="423" spans="1:4">
      <c r="A423" s="41">
        <v>532397</v>
      </c>
      <c r="B423" s="15" t="s">
        <v>462</v>
      </c>
      <c r="C423" s="50">
        <v>2926371.9175853902</v>
      </c>
      <c r="D423" s="50">
        <v>2901064.9973079199</v>
      </c>
    </row>
    <row r="424" spans="1:4">
      <c r="A424" s="41">
        <v>532399</v>
      </c>
      <c r="B424" s="15" t="s">
        <v>463</v>
      </c>
      <c r="C424" s="50">
        <v>2093160.20587024</v>
      </c>
      <c r="D424" s="50">
        <v>2140602.9813607601</v>
      </c>
    </row>
    <row r="425" spans="1:4">
      <c r="A425" s="41">
        <v>542301</v>
      </c>
      <c r="B425" s="15" t="s">
        <v>465</v>
      </c>
      <c r="C425" s="50">
        <v>1948971.3574689601</v>
      </c>
      <c r="D425" s="50">
        <v>2016414.4302509199</v>
      </c>
    </row>
    <row r="426" spans="1:4">
      <c r="A426" s="41">
        <v>542318</v>
      </c>
      <c r="B426" s="15" t="s">
        <v>542</v>
      </c>
      <c r="C426" s="50">
        <v>1657485.6754231099</v>
      </c>
      <c r="D426" s="50">
        <v>1756121.7033831801</v>
      </c>
    </row>
    <row r="427" spans="1:4">
      <c r="A427" s="41">
        <v>542324</v>
      </c>
      <c r="B427" s="15" t="s">
        <v>543</v>
      </c>
      <c r="C427" s="50">
        <v>2688458.06352705</v>
      </c>
      <c r="D427" s="50">
        <v>2832806.1106664701</v>
      </c>
    </row>
    <row r="428" spans="1:4">
      <c r="A428" s="41">
        <v>542332</v>
      </c>
      <c r="B428" s="15" t="s">
        <v>468</v>
      </c>
      <c r="C428" s="50">
        <v>4657111.7016544398</v>
      </c>
      <c r="D428" s="50">
        <v>4985643.0595341297</v>
      </c>
    </row>
    <row r="429" spans="1:4">
      <c r="A429" s="41">
        <v>542338</v>
      </c>
      <c r="B429" s="15" t="s">
        <v>469</v>
      </c>
      <c r="C429" s="50">
        <v>5396474.4303951096</v>
      </c>
      <c r="D429" s="50">
        <v>5611165.30536089</v>
      </c>
    </row>
    <row r="430" spans="1:4">
      <c r="A430" s="41">
        <v>542339</v>
      </c>
      <c r="B430" s="15" t="s">
        <v>470</v>
      </c>
      <c r="C430" s="50">
        <v>3954024.78837898</v>
      </c>
      <c r="D430" s="50">
        <v>4073855.63789071</v>
      </c>
    </row>
    <row r="431" spans="1:4">
      <c r="A431" s="41">
        <v>542343</v>
      </c>
      <c r="B431" s="15" t="s">
        <v>471</v>
      </c>
      <c r="C431" s="50">
        <v>3013268.28834537</v>
      </c>
      <c r="D431" s="50">
        <v>3133589.8166636098</v>
      </c>
    </row>
    <row r="432" spans="1:4">
      <c r="A432" s="41">
        <v>552349</v>
      </c>
      <c r="B432" s="15" t="s">
        <v>473</v>
      </c>
      <c r="C432" s="50">
        <v>2700622.9435024001</v>
      </c>
      <c r="D432" s="50">
        <v>2791127.0454419302</v>
      </c>
    </row>
    <row r="433" spans="1:4">
      <c r="A433" s="41">
        <v>553304</v>
      </c>
      <c r="B433" s="15" t="s">
        <v>474</v>
      </c>
      <c r="C433" s="50">
        <v>718236.29393816402</v>
      </c>
      <c r="D433" s="50">
        <v>738843.17473061103</v>
      </c>
    </row>
    <row r="434" spans="1:4">
      <c r="A434" s="41">
        <v>663800</v>
      </c>
      <c r="B434" s="15" t="s">
        <v>544</v>
      </c>
      <c r="C434" s="50">
        <v>7576193.4613188198</v>
      </c>
      <c r="D434" s="50">
        <v>7746757.78498636</v>
      </c>
    </row>
    <row r="435" spans="1:4">
      <c r="C435" s="51">
        <f>SUM(C2:C434)</f>
        <v>729474338.58707023</v>
      </c>
      <c r="D435" s="51">
        <f>SUM(D2:D434)</f>
        <v>758017670.00111866</v>
      </c>
    </row>
    <row r="436" spans="1:4">
      <c r="C436" s="50"/>
      <c r="D436" s="50"/>
    </row>
    <row r="437" spans="1:4">
      <c r="A437" t="s">
        <v>576</v>
      </c>
    </row>
  </sheetData>
  <mergeCells count="1">
    <mergeCell ref="C1:D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HCLS Adjustment (2)</vt:lpstr>
      <vt:lpstr>Demand Calcs</vt:lpstr>
      <vt:lpstr>Main</vt:lpstr>
      <vt:lpstr>CAF BLS  Attributions</vt:lpstr>
      <vt:lpstr>CAF BLS Adjustment</vt:lpstr>
      <vt:lpstr>HCLS Adjustment</vt:lpstr>
      <vt:lpstr>SVS Adjustment</vt:lpstr>
      <vt:lpstr>NECA 5 year Projections</vt:lpstr>
      <vt:lpstr>'Demand Calcs'!Print_Area</vt:lpstr>
      <vt:lpstr>Main!Print_Area</vt:lpstr>
      <vt:lpstr>'CAF BLS  Attributions'!Print_Titles</vt:lpstr>
      <vt:lpstr>Main!Print_Titles</vt:lpstr>
    </vt:vector>
  </TitlesOfParts>
  <Company>USAC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Sammy Khan</dc:creator>
  <cp:lastModifiedBy>john.putman</cp:lastModifiedBy>
  <cp:lastPrinted>2020-04-30T02:36:13Z</cp:lastPrinted>
  <dcterms:created xsi:type="dcterms:W3CDTF">2016-06-21T21:38:02Z</dcterms:created>
  <dcterms:modified xsi:type="dcterms:W3CDTF">2022-05-12T15:04:35Z</dcterms:modified>
</cp:coreProperties>
</file>