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putman\Documents\"/>
    </mc:Choice>
  </mc:AlternateContent>
  <bookViews>
    <workbookView xWindow="0" yWindow="0" windowWidth="19200" windowHeight="7050" tabRatio="889" firstSheet="1" activeTab="1"/>
  </bookViews>
  <sheets>
    <sheet name="HCLS Adjustment (2)" sheetId="64" state="hidden" r:id="rId1"/>
    <sheet name="Demand Calcs" sheetId="11" r:id="rId2"/>
    <sheet name="Main" sheetId="54" r:id="rId3"/>
    <sheet name="CAF BLS  Attributions" sheetId="56" r:id="rId4"/>
    <sheet name="CAF BLS Adjustment" sheetId="13" r:id="rId5"/>
    <sheet name="HCLS Adjustment" sheetId="12" r:id="rId6"/>
    <sheet name="SVS Adjustment" sheetId="15" r:id="rId7"/>
    <sheet name="NECA 5 year Projections" sheetId="52" r:id="rId8"/>
  </sheets>
  <definedNames>
    <definedName name="_xlnm._FilterDatabase" localSheetId="3" hidden="1">'CAF BLS  Attributions'!$A$2:$I$438</definedName>
    <definedName name="_xlnm._FilterDatabase" localSheetId="4" hidden="1">'CAF BLS Adjustment'!$A$2:$L$440</definedName>
    <definedName name="_xlnm._FilterDatabase" localSheetId="5" hidden="1">'HCLS Adjustment'!$A$2:$F$443</definedName>
    <definedName name="_xlnm._FilterDatabase" localSheetId="0" hidden="1">'HCLS Adjustment (2)'!$A$2:$F$444</definedName>
    <definedName name="_xlnm._FilterDatabase" localSheetId="2" hidden="1">Main!$A$3:$S$439</definedName>
    <definedName name="_xlnm._FilterDatabase" localSheetId="7" hidden="1">'NECA 5 year Projections'!$A$2:$D$435</definedName>
    <definedName name="_xlnm._FilterDatabase" localSheetId="6" hidden="1">'SVS Adjustment'!$A$2:$E$438</definedName>
    <definedName name="_xlnm.Print_Area" localSheetId="1">'Demand Calcs'!$A$2:$B$28</definedName>
    <definedName name="_xlnm.Print_Area" localSheetId="2">Main!$A$4:$S$439</definedName>
    <definedName name="_xlnm.Print_Titles" localSheetId="3">'CAF BLS  Attributions'!$2:$2</definedName>
    <definedName name="_xlnm.Print_Titles" localSheetId="2">Main!$1:$3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54" l="1"/>
  <c r="K6" i="54"/>
  <c r="K7" i="54"/>
  <c r="K8" i="54"/>
  <c r="K9" i="54"/>
  <c r="K10" i="54"/>
  <c r="K11" i="54"/>
  <c r="K12" i="54"/>
  <c r="K13" i="54"/>
  <c r="K14" i="54"/>
  <c r="K15" i="54"/>
  <c r="K16" i="54"/>
  <c r="K17" i="54"/>
  <c r="K18" i="54"/>
  <c r="K19" i="54"/>
  <c r="K20" i="54"/>
  <c r="K21" i="54"/>
  <c r="K22" i="54"/>
  <c r="K23" i="54"/>
  <c r="K24" i="54"/>
  <c r="K25" i="54"/>
  <c r="K26" i="54"/>
  <c r="K27" i="54"/>
  <c r="K28" i="54"/>
  <c r="K29" i="54"/>
  <c r="K30" i="54"/>
  <c r="K31" i="54"/>
  <c r="K32" i="54"/>
  <c r="K33" i="54"/>
  <c r="K34" i="54"/>
  <c r="K35" i="54"/>
  <c r="K36" i="54"/>
  <c r="K37" i="54"/>
  <c r="K38" i="54"/>
  <c r="K39" i="54"/>
  <c r="K40" i="54"/>
  <c r="K41" i="54"/>
  <c r="K42" i="54"/>
  <c r="K43" i="54"/>
  <c r="K44" i="54"/>
  <c r="K45" i="54"/>
  <c r="K46" i="54"/>
  <c r="K47" i="54"/>
  <c r="K48" i="54"/>
  <c r="K49" i="54"/>
  <c r="K50" i="54"/>
  <c r="K51" i="54"/>
  <c r="K52" i="54"/>
  <c r="K53" i="54"/>
  <c r="K54" i="54"/>
  <c r="K55" i="54"/>
  <c r="K56" i="54"/>
  <c r="K57" i="54"/>
  <c r="K58" i="54"/>
  <c r="K59" i="54"/>
  <c r="K60" i="54"/>
  <c r="K61" i="54"/>
  <c r="K62" i="54"/>
  <c r="K63" i="54"/>
  <c r="K64" i="54"/>
  <c r="K65" i="54"/>
  <c r="K66" i="54"/>
  <c r="K67" i="54"/>
  <c r="K68" i="54"/>
  <c r="K69" i="54"/>
  <c r="K70" i="54"/>
  <c r="K71" i="54"/>
  <c r="K72" i="54"/>
  <c r="K73" i="54"/>
  <c r="K74" i="54"/>
  <c r="K75" i="54"/>
  <c r="K76" i="54"/>
  <c r="K77" i="54"/>
  <c r="K78" i="54"/>
  <c r="K79" i="54"/>
  <c r="K80" i="54"/>
  <c r="K81" i="54"/>
  <c r="K82" i="54"/>
  <c r="K83" i="54"/>
  <c r="K84" i="54"/>
  <c r="K85" i="54"/>
  <c r="K86" i="54"/>
  <c r="K87" i="54"/>
  <c r="K88" i="54"/>
  <c r="K89" i="54"/>
  <c r="K90" i="54"/>
  <c r="K91" i="54"/>
  <c r="K92" i="54"/>
  <c r="K93" i="54"/>
  <c r="K94" i="54"/>
  <c r="K95" i="54"/>
  <c r="K96" i="54"/>
  <c r="K97" i="54"/>
  <c r="K98" i="54"/>
  <c r="K99" i="54"/>
  <c r="K100" i="54"/>
  <c r="K101" i="54"/>
  <c r="K102" i="54"/>
  <c r="K103" i="54"/>
  <c r="K104" i="54"/>
  <c r="K105" i="54"/>
  <c r="K106" i="54"/>
  <c r="K107" i="54"/>
  <c r="K108" i="54"/>
  <c r="K109" i="54"/>
  <c r="K110" i="54"/>
  <c r="K111" i="54"/>
  <c r="K112" i="54"/>
  <c r="K113" i="54"/>
  <c r="K114" i="54"/>
  <c r="K115" i="54"/>
  <c r="K116" i="54"/>
  <c r="K117" i="54"/>
  <c r="K118" i="54"/>
  <c r="K119" i="54"/>
  <c r="K120" i="54"/>
  <c r="K121" i="54"/>
  <c r="K122" i="54"/>
  <c r="K123" i="54"/>
  <c r="K124" i="54"/>
  <c r="K125" i="54"/>
  <c r="K126" i="54"/>
  <c r="K127" i="54"/>
  <c r="K128" i="54"/>
  <c r="K129" i="54"/>
  <c r="K130" i="54"/>
  <c r="K131" i="54"/>
  <c r="K132" i="54"/>
  <c r="K133" i="54"/>
  <c r="K134" i="54"/>
  <c r="K135" i="54"/>
  <c r="K136" i="54"/>
  <c r="K137" i="54"/>
  <c r="K138" i="54"/>
  <c r="K139" i="54"/>
  <c r="K140" i="54"/>
  <c r="K141" i="54"/>
  <c r="K142" i="54"/>
  <c r="K143" i="54"/>
  <c r="K144" i="54"/>
  <c r="K145" i="54"/>
  <c r="K146" i="54"/>
  <c r="K147" i="54"/>
  <c r="K148" i="54"/>
  <c r="K149" i="54"/>
  <c r="K150" i="54"/>
  <c r="K151" i="54"/>
  <c r="K152" i="54"/>
  <c r="K153" i="54"/>
  <c r="K154" i="54"/>
  <c r="K155" i="54"/>
  <c r="K156" i="54"/>
  <c r="K157" i="54"/>
  <c r="K158" i="54"/>
  <c r="K159" i="54"/>
  <c r="K160" i="54"/>
  <c r="K161" i="54"/>
  <c r="K162" i="54"/>
  <c r="K163" i="54"/>
  <c r="K164" i="54"/>
  <c r="K165" i="54"/>
  <c r="K166" i="54"/>
  <c r="K167" i="54"/>
  <c r="K168" i="54"/>
  <c r="K169" i="54"/>
  <c r="K170" i="54"/>
  <c r="K171" i="54"/>
  <c r="K172" i="54"/>
  <c r="K173" i="54"/>
  <c r="K174" i="54"/>
  <c r="K175" i="54"/>
  <c r="K176" i="54"/>
  <c r="K177" i="54"/>
  <c r="K178" i="54"/>
  <c r="K179" i="54"/>
  <c r="K180" i="54"/>
  <c r="K181" i="54"/>
  <c r="K182" i="54"/>
  <c r="K183" i="54"/>
  <c r="K184" i="54"/>
  <c r="K185" i="54"/>
  <c r="K186" i="54"/>
  <c r="K187" i="54"/>
  <c r="K188" i="54"/>
  <c r="K189" i="54"/>
  <c r="K190" i="54"/>
  <c r="K191" i="54"/>
  <c r="K192" i="54"/>
  <c r="K193" i="54"/>
  <c r="K194" i="54"/>
  <c r="K195" i="54"/>
  <c r="K196" i="54"/>
  <c r="K197" i="54"/>
  <c r="K198" i="54"/>
  <c r="K199" i="54"/>
  <c r="K200" i="54"/>
  <c r="K201" i="54"/>
  <c r="K202" i="54"/>
  <c r="K203" i="54"/>
  <c r="K204" i="54"/>
  <c r="K205" i="54"/>
  <c r="K206" i="54"/>
  <c r="K207" i="54"/>
  <c r="K208" i="54"/>
  <c r="K209" i="54"/>
  <c r="K210" i="54"/>
  <c r="K211" i="54"/>
  <c r="K212" i="54"/>
  <c r="K213" i="54"/>
  <c r="K214" i="54"/>
  <c r="K215" i="54"/>
  <c r="K216" i="54"/>
  <c r="K217" i="54"/>
  <c r="K218" i="54"/>
  <c r="K219" i="54"/>
  <c r="K220" i="54"/>
  <c r="K221" i="54"/>
  <c r="K222" i="54"/>
  <c r="K223" i="54"/>
  <c r="K224" i="54"/>
  <c r="K225" i="54"/>
  <c r="K226" i="54"/>
  <c r="K227" i="54"/>
  <c r="K228" i="54"/>
  <c r="K229" i="54"/>
  <c r="K230" i="54"/>
  <c r="K231" i="54"/>
  <c r="K232" i="54"/>
  <c r="K233" i="54"/>
  <c r="K234" i="54"/>
  <c r="K235" i="54"/>
  <c r="K236" i="54"/>
  <c r="K237" i="54"/>
  <c r="K238" i="54"/>
  <c r="K239" i="54"/>
  <c r="K240" i="54"/>
  <c r="K241" i="54"/>
  <c r="K242" i="54"/>
  <c r="K243" i="54"/>
  <c r="K244" i="54"/>
  <c r="K245" i="54"/>
  <c r="K246" i="54"/>
  <c r="K247" i="54"/>
  <c r="K248" i="54"/>
  <c r="K249" i="54"/>
  <c r="K250" i="54"/>
  <c r="K251" i="54"/>
  <c r="K252" i="54"/>
  <c r="K253" i="54"/>
  <c r="K254" i="54"/>
  <c r="K255" i="54"/>
  <c r="K256" i="54"/>
  <c r="K257" i="54"/>
  <c r="K258" i="54"/>
  <c r="K259" i="54"/>
  <c r="K260" i="54"/>
  <c r="K261" i="54"/>
  <c r="K262" i="54"/>
  <c r="K263" i="54"/>
  <c r="K264" i="54"/>
  <c r="K265" i="54"/>
  <c r="K266" i="54"/>
  <c r="K267" i="54"/>
  <c r="K268" i="54"/>
  <c r="K269" i="54"/>
  <c r="K270" i="54"/>
  <c r="K271" i="54"/>
  <c r="K272" i="54"/>
  <c r="K273" i="54"/>
  <c r="K274" i="54"/>
  <c r="K275" i="54"/>
  <c r="K276" i="54"/>
  <c r="K277" i="54"/>
  <c r="K278" i="54"/>
  <c r="K279" i="54"/>
  <c r="K280" i="54"/>
  <c r="K281" i="54"/>
  <c r="K282" i="54"/>
  <c r="K283" i="54"/>
  <c r="K284" i="54"/>
  <c r="K285" i="54"/>
  <c r="K286" i="54"/>
  <c r="K287" i="54"/>
  <c r="K288" i="54"/>
  <c r="K289" i="54"/>
  <c r="K290" i="54"/>
  <c r="K291" i="54"/>
  <c r="K292" i="54"/>
  <c r="K293" i="54"/>
  <c r="K294" i="54"/>
  <c r="K295" i="54"/>
  <c r="K296" i="54"/>
  <c r="K297" i="54"/>
  <c r="K298" i="54"/>
  <c r="K299" i="54"/>
  <c r="K300" i="54"/>
  <c r="K301" i="54"/>
  <c r="K302" i="54"/>
  <c r="K303" i="54"/>
  <c r="K304" i="54"/>
  <c r="K305" i="54"/>
  <c r="K306" i="54"/>
  <c r="K307" i="54"/>
  <c r="K308" i="54"/>
  <c r="K309" i="54"/>
  <c r="K310" i="54"/>
  <c r="K311" i="54"/>
  <c r="K312" i="54"/>
  <c r="K313" i="54"/>
  <c r="K314" i="54"/>
  <c r="K315" i="54"/>
  <c r="K316" i="54"/>
  <c r="K317" i="54"/>
  <c r="K318" i="54"/>
  <c r="K319" i="54"/>
  <c r="K320" i="54"/>
  <c r="K321" i="54"/>
  <c r="K322" i="54"/>
  <c r="K323" i="54"/>
  <c r="K324" i="54"/>
  <c r="K325" i="54"/>
  <c r="K326" i="54"/>
  <c r="K327" i="54"/>
  <c r="K328" i="54"/>
  <c r="K329" i="54"/>
  <c r="K330" i="54"/>
  <c r="K331" i="54"/>
  <c r="K332" i="54"/>
  <c r="K333" i="54"/>
  <c r="K334" i="54"/>
  <c r="K335" i="54"/>
  <c r="K336" i="54"/>
  <c r="K337" i="54"/>
  <c r="K338" i="54"/>
  <c r="K339" i="54"/>
  <c r="K340" i="54"/>
  <c r="K341" i="54"/>
  <c r="K342" i="54"/>
  <c r="K343" i="54"/>
  <c r="K344" i="54"/>
  <c r="K345" i="54"/>
  <c r="K346" i="54"/>
  <c r="K347" i="54"/>
  <c r="K348" i="54"/>
  <c r="K349" i="54"/>
  <c r="K350" i="54"/>
  <c r="K351" i="54"/>
  <c r="K352" i="54"/>
  <c r="K353" i="54"/>
  <c r="K354" i="54"/>
  <c r="K355" i="54"/>
  <c r="K356" i="54"/>
  <c r="K357" i="54"/>
  <c r="K358" i="54"/>
  <c r="K359" i="54"/>
  <c r="K360" i="54"/>
  <c r="K361" i="54"/>
  <c r="K362" i="54"/>
  <c r="K363" i="54"/>
  <c r="K364" i="54"/>
  <c r="K365" i="54"/>
  <c r="K366" i="54"/>
  <c r="K367" i="54"/>
  <c r="K368" i="54"/>
  <c r="K369" i="54"/>
  <c r="K370" i="54"/>
  <c r="K371" i="54"/>
  <c r="K372" i="54"/>
  <c r="K373" i="54"/>
  <c r="K374" i="54"/>
  <c r="K375" i="54"/>
  <c r="K376" i="54"/>
  <c r="K377" i="54"/>
  <c r="K378" i="54"/>
  <c r="K379" i="54"/>
  <c r="K380" i="54"/>
  <c r="K381" i="54"/>
  <c r="K382" i="54"/>
  <c r="K383" i="54"/>
  <c r="K384" i="54"/>
  <c r="K385" i="54"/>
  <c r="K386" i="54"/>
  <c r="K387" i="54"/>
  <c r="K388" i="54"/>
  <c r="K389" i="54"/>
  <c r="K390" i="54"/>
  <c r="K391" i="54"/>
  <c r="K392" i="54"/>
  <c r="K393" i="54"/>
  <c r="K394" i="54"/>
  <c r="K395" i="54"/>
  <c r="K396" i="54"/>
  <c r="K397" i="54"/>
  <c r="K398" i="54"/>
  <c r="K399" i="54"/>
  <c r="K400" i="54"/>
  <c r="K401" i="54"/>
  <c r="K402" i="54"/>
  <c r="K403" i="54"/>
  <c r="K404" i="54"/>
  <c r="K405" i="54"/>
  <c r="K406" i="54"/>
  <c r="K407" i="54"/>
  <c r="K408" i="54"/>
  <c r="K409" i="54"/>
  <c r="K410" i="54"/>
  <c r="K411" i="54"/>
  <c r="K412" i="54"/>
  <c r="K413" i="54"/>
  <c r="K414" i="54"/>
  <c r="K415" i="54"/>
  <c r="K416" i="54"/>
  <c r="K417" i="54"/>
  <c r="K418" i="54"/>
  <c r="K419" i="54"/>
  <c r="K420" i="54"/>
  <c r="K421" i="54"/>
  <c r="K422" i="54"/>
  <c r="K423" i="54"/>
  <c r="K424" i="54"/>
  <c r="K425" i="54"/>
  <c r="K426" i="54"/>
  <c r="K427" i="54"/>
  <c r="K428" i="54"/>
  <c r="K429" i="54"/>
  <c r="K430" i="54"/>
  <c r="K431" i="54"/>
  <c r="K432" i="54"/>
  <c r="K433" i="54"/>
  <c r="K434" i="54"/>
  <c r="K435" i="54"/>
  <c r="K436" i="54"/>
  <c r="K437" i="54"/>
  <c r="K438" i="54"/>
  <c r="K439" i="54"/>
  <c r="K4" i="54"/>
  <c r="H110" i="13" l="1"/>
  <c r="H137" i="13"/>
  <c r="H142" i="13"/>
  <c r="H150" i="13"/>
  <c r="H182" i="13"/>
  <c r="H250" i="13"/>
  <c r="H304" i="13"/>
  <c r="H388" i="13"/>
  <c r="H434" i="13" l="1"/>
  <c r="H329" i="13"/>
  <c r="H354" i="13"/>
  <c r="H361" i="13"/>
  <c r="H290" i="13"/>
  <c r="H345" i="13"/>
  <c r="H131" i="13"/>
  <c r="H338" i="13"/>
  <c r="H82" i="13"/>
  <c r="H350" i="13"/>
  <c r="H94" i="13"/>
  <c r="H297" i="13"/>
  <c r="H66" i="13"/>
  <c r="H427" i="13"/>
  <c r="H362" i="13"/>
  <c r="H393" i="13"/>
  <c r="H115" i="13"/>
  <c r="H50" i="13"/>
  <c r="H313" i="13"/>
  <c r="H390" i="13"/>
  <c r="H199" i="13"/>
  <c r="H92" i="13"/>
  <c r="H166" i="13"/>
  <c r="H258" i="13"/>
  <c r="H192" i="13"/>
  <c r="H331" i="13"/>
  <c r="H247" i="13"/>
  <c r="H402" i="13"/>
  <c r="H14" i="13"/>
  <c r="H268" i="13"/>
  <c r="H228" i="13"/>
  <c r="H116" i="13"/>
  <c r="H46" i="13"/>
  <c r="H76" i="13"/>
  <c r="H325" i="13"/>
  <c r="H409" i="13"/>
  <c r="H30" i="13"/>
  <c r="H99" i="13"/>
  <c r="H296" i="13"/>
  <c r="H6" i="13"/>
  <c r="H422" i="13"/>
  <c r="H264" i="13"/>
  <c r="H341" i="13"/>
  <c r="H280" i="13"/>
  <c r="H411" i="13"/>
  <c r="H98" i="13"/>
  <c r="H126" i="13"/>
  <c r="H408" i="13"/>
  <c r="H294" i="13"/>
  <c r="H435" i="13"/>
  <c r="H143" i="13"/>
  <c r="H105" i="13"/>
  <c r="H419" i="13"/>
  <c r="H125" i="13"/>
  <c r="H81" i="13"/>
  <c r="H282" i="13"/>
  <c r="H153" i="13"/>
  <c r="H246" i="13"/>
  <c r="H363" i="13"/>
  <c r="H267" i="13"/>
  <c r="H214" i="13"/>
  <c r="H210" i="13"/>
  <c r="H44" i="13"/>
  <c r="H49" i="13"/>
  <c r="H412" i="13"/>
  <c r="H255" i="13"/>
  <c r="H100" i="13"/>
  <c r="H33" i="13"/>
  <c r="H424" i="13"/>
  <c r="H4" i="13"/>
  <c r="H323" i="13"/>
  <c r="H371" i="13"/>
  <c r="H180" i="13"/>
  <c r="H347" i="13"/>
  <c r="H387" i="13"/>
  <c r="H5" i="13"/>
  <c r="H73" i="13"/>
  <c r="H254" i="13"/>
  <c r="H36" i="13"/>
  <c r="H376" i="13"/>
  <c r="H28" i="13"/>
  <c r="H392" i="13"/>
  <c r="H11" i="13"/>
  <c r="H212" i="13"/>
  <c r="H83" i="13"/>
  <c r="H200" i="13"/>
  <c r="H418" i="13"/>
  <c r="H15" i="13"/>
  <c r="H34" i="13"/>
  <c r="H377" i="13"/>
  <c r="H281" i="13"/>
  <c r="H27" i="13" l="1"/>
  <c r="H279" i="13"/>
  <c r="H152" i="13"/>
  <c r="H263" i="13"/>
  <c r="H295" i="13"/>
  <c r="H317" i="13"/>
  <c r="H54" i="13"/>
  <c r="H397" i="13"/>
  <c r="H107" i="13"/>
  <c r="H102" i="13"/>
  <c r="H306" i="13"/>
  <c r="H352" i="13"/>
  <c r="H101" i="13"/>
  <c r="H322" i="13"/>
  <c r="H43" i="13"/>
  <c r="H257" i="13"/>
  <c r="H133" i="13"/>
  <c r="H12" i="13"/>
  <c r="H415" i="13"/>
  <c r="H273" i="13"/>
  <c r="H91" i="13"/>
  <c r="H386" i="13"/>
  <c r="H370" i="13"/>
  <c r="H413" i="13"/>
  <c r="H224" i="13"/>
  <c r="H378" i="13"/>
  <c r="H410" i="13"/>
  <c r="H314" i="13"/>
  <c r="H368" i="13"/>
  <c r="H287" i="13"/>
  <c r="H216" i="13"/>
  <c r="H51" i="13"/>
  <c r="H20" i="13"/>
  <c r="H218" i="13"/>
  <c r="H278" i="13"/>
  <c r="H299" i="13"/>
  <c r="H375" i="13"/>
  <c r="H364" i="13"/>
  <c r="H348" i="13"/>
  <c r="H234" i="13"/>
  <c r="H223" i="13"/>
  <c r="H32" i="13"/>
  <c r="H164" i="13"/>
  <c r="H80" i="13"/>
  <c r="H262" i="13"/>
  <c r="H95" i="13"/>
  <c r="H243" i="13"/>
  <c r="H31" i="13"/>
  <c r="H438" i="13"/>
  <c r="H227" i="13"/>
  <c r="H147" i="13"/>
  <c r="H421" i="13"/>
  <c r="H437" i="13"/>
  <c r="H53" i="13"/>
  <c r="H311" i="13"/>
  <c r="H202" i="13"/>
  <c r="H359" i="13"/>
  <c r="H79" i="13"/>
  <c r="H407" i="13"/>
  <c r="H69" i="13"/>
  <c r="H380" i="13"/>
  <c r="H336" i="13"/>
  <c r="H89" i="13"/>
  <c r="H316" i="13"/>
  <c r="H238" i="13"/>
  <c r="H48" i="13"/>
  <c r="H357" i="13"/>
  <c r="H292" i="13"/>
  <c r="H217" i="13"/>
  <c r="H229" i="13"/>
  <c r="H276" i="13"/>
  <c r="H277" i="13"/>
  <c r="H405" i="13"/>
  <c r="H128" i="13"/>
  <c r="H248" i="13"/>
  <c r="H62" i="13"/>
  <c r="H120" i="13"/>
  <c r="H367" i="13"/>
  <c r="H399" i="13"/>
  <c r="H285" i="13"/>
  <c r="H93" i="13"/>
  <c r="H291" i="13"/>
  <c r="H158" i="13"/>
  <c r="H302" i="13"/>
  <c r="H256" i="13"/>
  <c r="H205" i="13"/>
  <c r="H71" i="13"/>
  <c r="H106" i="13"/>
  <c r="H398" i="13"/>
  <c r="H103" i="13"/>
  <c r="H40" i="13"/>
  <c r="H245" i="13"/>
  <c r="H327" i="13"/>
  <c r="H355" i="13"/>
  <c r="H72" i="13"/>
  <c r="H420" i="13"/>
  <c r="H122" i="13"/>
  <c r="H340" i="13"/>
  <c r="H221" i="13"/>
  <c r="H104" i="13"/>
  <c r="H57" i="13"/>
  <c r="H189" i="13"/>
  <c r="H144" i="13"/>
  <c r="H61" i="13"/>
  <c r="H303" i="13"/>
  <c r="H171" i="13"/>
  <c r="H7" i="13"/>
  <c r="H55" i="13"/>
  <c r="H272" i="13"/>
  <c r="H204" i="13"/>
  <c r="H288" i="13"/>
  <c r="H252" i="13"/>
  <c r="H382" i="13"/>
  <c r="H140" i="13"/>
  <c r="H155" i="13"/>
  <c r="H23" i="13"/>
  <c r="H56" i="13"/>
  <c r="H138" i="13"/>
  <c r="H417" i="13"/>
  <c r="H433" i="13"/>
  <c r="H136" i="13"/>
  <c r="H301" i="13"/>
  <c r="H74" i="13"/>
  <c r="H334" i="13"/>
  <c r="H235" i="13"/>
  <c r="H318" i="13"/>
  <c r="H321" i="13"/>
  <c r="H220" i="13"/>
  <c r="H90" i="13"/>
  <c r="H401" i="13"/>
  <c r="H29" i="13"/>
  <c r="H356" i="13"/>
  <c r="H308" i="13"/>
  <c r="H87" i="13"/>
  <c r="H305" i="13"/>
  <c r="H156" i="13"/>
  <c r="H385" i="13"/>
  <c r="H121" i="13"/>
  <c r="H123" i="13"/>
  <c r="H239" i="13"/>
  <c r="H45" i="13"/>
  <c r="H436" i="13"/>
  <c r="H84" i="13"/>
  <c r="H113" i="13"/>
  <c r="H197" i="13"/>
  <c r="H351" i="13"/>
  <c r="H395" i="13"/>
  <c r="H85" i="13"/>
  <c r="H396" i="13"/>
  <c r="H149" i="13"/>
  <c r="H16" i="13"/>
  <c r="H139" i="13"/>
  <c r="H190" i="13"/>
  <c r="H384" i="13"/>
  <c r="H177" i="13"/>
  <c r="H188" i="13"/>
  <c r="H236" i="13"/>
  <c r="H253" i="13"/>
  <c r="H269" i="13"/>
  <c r="H366" i="13"/>
  <c r="H414" i="13"/>
  <c r="H430" i="13"/>
  <c r="H8" i="13"/>
  <c r="H24" i="13"/>
  <c r="H88" i="13"/>
  <c r="H172" i="13"/>
  <c r="H237" i="13"/>
  <c r="H270" i="13"/>
  <c r="H286" i="13"/>
  <c r="H319" i="13"/>
  <c r="H335" i="13"/>
  <c r="H383" i="13"/>
  <c r="H431" i="13"/>
  <c r="H241" i="13"/>
  <c r="H251" i="13"/>
  <c r="H41" i="13"/>
  <c r="H26" i="13"/>
  <c r="H191" i="13"/>
  <c r="H400" i="13"/>
  <c r="H96" i="13"/>
  <c r="H168" i="13"/>
  <c r="H209" i="13"/>
  <c r="H271" i="13"/>
  <c r="H320" i="13"/>
  <c r="H17" i="13"/>
  <c r="H130" i="13"/>
  <c r="H181" i="13"/>
  <c r="H77" i="13"/>
  <c r="H222" i="13"/>
  <c r="H242" i="13"/>
  <c r="H161" i="13"/>
  <c r="H176" i="13"/>
  <c r="H274" i="13"/>
  <c r="H97" i="13"/>
  <c r="H324" i="13"/>
  <c r="H404" i="13"/>
  <c r="H118" i="13"/>
  <c r="H35" i="13"/>
  <c r="H365" i="13"/>
  <c r="H429" i="13"/>
  <c r="H346" i="13"/>
  <c r="H119" i="13"/>
  <c r="H337" i="13"/>
  <c r="H426" i="13"/>
  <c r="H10" i="13"/>
  <c r="H22" i="13"/>
  <c r="H174" i="13"/>
  <c r="H333" i="13"/>
  <c r="H381" i="13"/>
  <c r="H203" i="13"/>
  <c r="H19" i="13"/>
  <c r="H86" i="13"/>
  <c r="H207" i="13"/>
  <c r="H300" i="13"/>
  <c r="H65" i="13"/>
  <c r="H114" i="13"/>
  <c r="H148" i="13"/>
  <c r="H165" i="13"/>
  <c r="H198" i="13"/>
  <c r="H230" i="13"/>
  <c r="H344" i="13"/>
  <c r="H360" i="13"/>
  <c r="H78" i="13"/>
  <c r="H111" i="13"/>
  <c r="H127" i="13"/>
  <c r="H145" i="13"/>
  <c r="H162" i="13"/>
  <c r="H178" i="13"/>
  <c r="H195" i="13"/>
  <c r="H211" i="13"/>
  <c r="H260" i="13"/>
  <c r="H309" i="13"/>
  <c r="H373" i="13"/>
  <c r="H389" i="13"/>
  <c r="H59" i="13"/>
  <c r="H75" i="13"/>
  <c r="H124" i="13"/>
  <c r="H141" i="13"/>
  <c r="H159" i="13"/>
  <c r="H175" i="13"/>
  <c r="H208" i="13"/>
  <c r="H240" i="13"/>
  <c r="H289" i="13"/>
  <c r="H60" i="13"/>
  <c r="H160" i="13"/>
  <c r="H193" i="13"/>
  <c r="H307" i="13"/>
  <c r="H339" i="13"/>
  <c r="H403" i="13"/>
  <c r="H249" i="13"/>
  <c r="H328" i="13"/>
  <c r="H109" i="13"/>
  <c r="H194" i="13"/>
  <c r="H134" i="13"/>
  <c r="H186" i="13"/>
  <c r="H275" i="13"/>
  <c r="H259" i="13"/>
  <c r="H13" i="13"/>
  <c r="H226" i="13"/>
  <c r="H372" i="13"/>
  <c r="H108" i="13"/>
  <c r="H225" i="13"/>
  <c r="H312" i="13"/>
  <c r="H349" i="13"/>
  <c r="H219" i="13"/>
  <c r="H58" i="13"/>
  <c r="H42" i="13"/>
  <c r="H284" i="13"/>
  <c r="H135" i="13"/>
  <c r="H170" i="13"/>
  <c r="H187" i="13"/>
  <c r="H330" i="13"/>
  <c r="H369" i="13"/>
  <c r="H353" i="13"/>
  <c r="H132" i="13"/>
  <c r="H265" i="13"/>
  <c r="H39" i="13"/>
  <c r="H70" i="13"/>
  <c r="H394" i="13"/>
  <c r="H67" i="13"/>
  <c r="H21" i="13"/>
  <c r="H37" i="13"/>
  <c r="H169" i="13"/>
  <c r="H283" i="13"/>
  <c r="H332" i="13"/>
  <c r="H428" i="13"/>
  <c r="H18" i="13"/>
  <c r="H183" i="13"/>
  <c r="H215" i="13"/>
  <c r="H231" i="13"/>
  <c r="H425" i="13"/>
  <c r="H47" i="13"/>
  <c r="H63" i="13"/>
  <c r="H112" i="13"/>
  <c r="H146" i="13"/>
  <c r="H163" i="13"/>
  <c r="H179" i="13"/>
  <c r="H196" i="13"/>
  <c r="H244" i="13"/>
  <c r="H261" i="13"/>
  <c r="H293" i="13"/>
  <c r="H310" i="13"/>
  <c r="H326" i="13"/>
  <c r="H342" i="13"/>
  <c r="H358" i="13"/>
  <c r="H374" i="13"/>
  <c r="H406" i="13"/>
  <c r="H64" i="13"/>
  <c r="H129" i="13"/>
  <c r="H213" i="13"/>
  <c r="H343" i="13"/>
  <c r="H391" i="13"/>
  <c r="H423" i="13"/>
  <c r="H157" i="13"/>
  <c r="H9" i="13"/>
  <c r="H173" i="13"/>
  <c r="H25" i="13"/>
  <c r="H206" i="13"/>
  <c r="H416" i="13"/>
  <c r="H432" i="13"/>
  <c r="H38" i="13"/>
  <c r="H154" i="13"/>
  <c r="H151" i="13"/>
  <c r="H167" i="13"/>
  <c r="H184" i="13"/>
  <c r="H232" i="13"/>
  <c r="H52" i="13"/>
  <c r="H68" i="13"/>
  <c r="H117" i="13"/>
  <c r="H185" i="13"/>
  <c r="H201" i="13"/>
  <c r="H233" i="13"/>
  <c r="H266" i="13"/>
  <c r="H298" i="13"/>
  <c r="H315" i="13"/>
  <c r="H379" i="13"/>
  <c r="H3" i="13" l="1"/>
  <c r="L4" i="13" l="1"/>
  <c r="L5" i="13"/>
  <c r="L6" i="13"/>
  <c r="L7" i="13"/>
  <c r="L8" i="13"/>
  <c r="L9" i="13"/>
  <c r="L10" i="13"/>
  <c r="L11" i="13"/>
  <c r="L12" i="13"/>
  <c r="L13" i="13"/>
  <c r="L14" i="13"/>
  <c r="L15" i="13"/>
  <c r="L16" i="13"/>
  <c r="L17" i="13"/>
  <c r="L18"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J304" i="13" s="1"/>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3" i="13"/>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8" i="13"/>
  <c r="K139" i="13"/>
  <c r="K140" i="13"/>
  <c r="K141" i="13"/>
  <c r="K143" i="13"/>
  <c r="K144" i="13"/>
  <c r="K145" i="13"/>
  <c r="K146" i="13"/>
  <c r="K147" i="13"/>
  <c r="K148" i="13"/>
  <c r="K149"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3" i="13"/>
  <c r="J23" i="13"/>
  <c r="J27" i="13"/>
  <c r="J55" i="13"/>
  <c r="J59" i="13"/>
  <c r="J87" i="13"/>
  <c r="J91" i="13"/>
  <c r="J127" i="13"/>
  <c r="J135" i="13"/>
  <c r="J167" i="13"/>
  <c r="J171" i="13"/>
  <c r="J183" i="13"/>
  <c r="J191" i="13"/>
  <c r="J215" i="13"/>
  <c r="J223" i="13"/>
  <c r="J247" i="13"/>
  <c r="F446" i="64"/>
  <c r="J43" i="13" l="1"/>
  <c r="J155" i="13"/>
  <c r="J107" i="13"/>
  <c r="J75" i="13"/>
  <c r="J151" i="13"/>
  <c r="J103" i="13"/>
  <c r="J71" i="13"/>
  <c r="J39" i="13"/>
  <c r="J383" i="13"/>
  <c r="J319" i="13"/>
  <c r="J427" i="13"/>
  <c r="J419" i="13"/>
  <c r="J367" i="13"/>
  <c r="J351" i="13"/>
  <c r="J335" i="13"/>
  <c r="J403" i="13"/>
  <c r="J399" i="13"/>
  <c r="J11" i="13"/>
  <c r="J7" i="13"/>
  <c r="J239" i="13"/>
  <c r="J231" i="13"/>
  <c r="J207" i="13"/>
  <c r="J199" i="13"/>
  <c r="J119" i="13"/>
  <c r="J111" i="13"/>
  <c r="J379" i="13"/>
  <c r="J363" i="13"/>
  <c r="J347" i="13"/>
  <c r="J331" i="13"/>
  <c r="J435" i="13"/>
  <c r="J415" i="13"/>
  <c r="J395" i="13"/>
  <c r="J375" i="13"/>
  <c r="J359" i="13"/>
  <c r="J343" i="13"/>
  <c r="J327" i="13"/>
  <c r="J311" i="13"/>
  <c r="J179" i="13"/>
  <c r="J163" i="13"/>
  <c r="J147" i="13"/>
  <c r="J99" i="13"/>
  <c r="J83" i="13"/>
  <c r="J67" i="13"/>
  <c r="J51" i="13"/>
  <c r="J35" i="13"/>
  <c r="J19" i="13"/>
  <c r="J315" i="13"/>
  <c r="J431" i="13"/>
  <c r="J411" i="13"/>
  <c r="J387" i="13"/>
  <c r="J371" i="13"/>
  <c r="J355" i="13"/>
  <c r="J339" i="13"/>
  <c r="J323" i="13"/>
  <c r="J307" i="13"/>
  <c r="J175" i="13"/>
  <c r="J159" i="13"/>
  <c r="J143" i="13"/>
  <c r="J95" i="13"/>
  <c r="J79" i="13"/>
  <c r="J63" i="13"/>
  <c r="J47" i="13"/>
  <c r="J31" i="13"/>
  <c r="J15" i="13"/>
  <c r="J137" i="13"/>
  <c r="J279" i="13"/>
  <c r="J263" i="13"/>
  <c r="J295" i="13"/>
  <c r="J4" i="13"/>
  <c r="J388" i="13"/>
  <c r="J425" i="13"/>
  <c r="J409" i="13"/>
  <c r="J393" i="13"/>
  <c r="J291" i="13"/>
  <c r="J275" i="13"/>
  <c r="J271" i="13"/>
  <c r="J259" i="13"/>
  <c r="J303" i="13"/>
  <c r="J287" i="13"/>
  <c r="J255" i="13"/>
  <c r="J423" i="13"/>
  <c r="J407" i="13"/>
  <c r="J391" i="13"/>
  <c r="J299" i="13"/>
  <c r="J283" i="13"/>
  <c r="J267" i="13"/>
  <c r="J251" i="13"/>
  <c r="J139" i="13"/>
  <c r="J142" i="13"/>
  <c r="J384" i="13"/>
  <c r="J376" i="13"/>
  <c r="J368" i="13"/>
  <c r="J360" i="13"/>
  <c r="J352" i="13"/>
  <c r="J348" i="13"/>
  <c r="J344" i="13"/>
  <c r="J340" i="13"/>
  <c r="J336" i="13"/>
  <c r="J332" i="13"/>
  <c r="J328" i="13"/>
  <c r="J324" i="13"/>
  <c r="J320" i="13"/>
  <c r="J316" i="13"/>
  <c r="J312" i="13"/>
  <c r="J308" i="13"/>
  <c r="J144" i="13"/>
  <c r="J180" i="13"/>
  <c r="J176" i="13"/>
  <c r="J172" i="13"/>
  <c r="J168" i="13"/>
  <c r="J164" i="13"/>
  <c r="J160" i="13"/>
  <c r="J156" i="13"/>
  <c r="J152" i="13"/>
  <c r="J108" i="13"/>
  <c r="J104" i="13"/>
  <c r="J100" i="13"/>
  <c r="J96" i="13"/>
  <c r="J92" i="13"/>
  <c r="J88" i="13"/>
  <c r="J84" i="13"/>
  <c r="J80" i="13"/>
  <c r="J76" i="13"/>
  <c r="J72" i="13"/>
  <c r="J68" i="13"/>
  <c r="J64" i="13"/>
  <c r="J60" i="13"/>
  <c r="J56" i="13"/>
  <c r="J52" i="13"/>
  <c r="J48" i="13"/>
  <c r="J44" i="13"/>
  <c r="J40" i="13"/>
  <c r="J36" i="13"/>
  <c r="J32" i="13"/>
  <c r="J24" i="13"/>
  <c r="J8" i="13"/>
  <c r="J248" i="13"/>
  <c r="J244" i="13"/>
  <c r="J240" i="13"/>
  <c r="J232" i="13"/>
  <c r="J228" i="13"/>
  <c r="J224" i="13"/>
  <c r="J216" i="13"/>
  <c r="J212" i="13"/>
  <c r="J208" i="13"/>
  <c r="J200" i="13"/>
  <c r="J196" i="13"/>
  <c r="J192" i="13"/>
  <c r="J184" i="13"/>
  <c r="J136" i="13"/>
  <c r="J132" i="13"/>
  <c r="J128" i="13"/>
  <c r="J120" i="13"/>
  <c r="J116" i="13"/>
  <c r="J112" i="13"/>
  <c r="J302" i="13"/>
  <c r="J254" i="13"/>
  <c r="J222" i="13"/>
  <c r="J9" i="13"/>
  <c r="J257" i="13"/>
  <c r="J380" i="13"/>
  <c r="J372" i="13"/>
  <c r="J364" i="13"/>
  <c r="J356" i="13"/>
  <c r="J300" i="13"/>
  <c r="J296" i="13"/>
  <c r="J292" i="13"/>
  <c r="J288" i="13"/>
  <c r="J284" i="13"/>
  <c r="J280" i="13"/>
  <c r="J276" i="13"/>
  <c r="J272" i="13"/>
  <c r="J268" i="13"/>
  <c r="J264" i="13"/>
  <c r="J260" i="13"/>
  <c r="J256" i="13"/>
  <c r="J252" i="13"/>
  <c r="J140" i="13"/>
  <c r="J436" i="13"/>
  <c r="J432" i="13"/>
  <c r="J428" i="13"/>
  <c r="J424" i="13"/>
  <c r="J420" i="13"/>
  <c r="J416" i="13"/>
  <c r="J412" i="13"/>
  <c r="J408" i="13"/>
  <c r="J404" i="13"/>
  <c r="J400" i="13"/>
  <c r="J396" i="13"/>
  <c r="J392" i="13"/>
  <c r="J149" i="13"/>
  <c r="J235" i="13"/>
  <c r="J219" i="13"/>
  <c r="J195" i="13"/>
  <c r="J131" i="13"/>
  <c r="J115" i="13"/>
  <c r="J245" i="13"/>
  <c r="J241" i="13"/>
  <c r="J229" i="13"/>
  <c r="J213" i="13"/>
  <c r="J209" i="13"/>
  <c r="J197" i="13"/>
  <c r="J133" i="13"/>
  <c r="J117" i="13"/>
  <c r="J113" i="13"/>
  <c r="J385" i="13"/>
  <c r="J129" i="13"/>
  <c r="J5" i="13"/>
  <c r="J377" i="13"/>
  <c r="J361" i="13"/>
  <c r="J369" i="13"/>
  <c r="J357" i="13"/>
  <c r="J341" i="13"/>
  <c r="J305" i="13"/>
  <c r="J145" i="13"/>
  <c r="J6" i="13"/>
  <c r="J243" i="13"/>
  <c r="J227" i="13"/>
  <c r="J211" i="13"/>
  <c r="J203" i="13"/>
  <c r="J187" i="13"/>
  <c r="J123" i="13"/>
  <c r="K439" i="13"/>
  <c r="J293" i="13"/>
  <c r="J277" i="13"/>
  <c r="J273" i="13"/>
  <c r="J261" i="13"/>
  <c r="J353" i="13"/>
  <c r="J225" i="13"/>
  <c r="J97" i="13"/>
  <c r="J28" i="13"/>
  <c r="J12" i="13"/>
  <c r="J373" i="13"/>
  <c r="J337" i="13"/>
  <c r="J325" i="13"/>
  <c r="J309" i="13"/>
  <c r="J46" i="13"/>
  <c r="J13" i="13"/>
  <c r="J321" i="13"/>
  <c r="J193" i="13"/>
  <c r="J65" i="13"/>
  <c r="J236" i="13"/>
  <c r="J220" i="13"/>
  <c r="J204" i="13"/>
  <c r="J188" i="13"/>
  <c r="J148" i="13"/>
  <c r="J124" i="13"/>
  <c r="J16" i="13"/>
  <c r="J437" i="13"/>
  <c r="J433" i="13"/>
  <c r="J421" i="13"/>
  <c r="J405" i="13"/>
  <c r="J401" i="13"/>
  <c r="J389" i="13"/>
  <c r="J181" i="13"/>
  <c r="J177" i="13"/>
  <c r="J165" i="13"/>
  <c r="J101" i="13"/>
  <c r="J85" i="13"/>
  <c r="J81" i="13"/>
  <c r="J69" i="13"/>
  <c r="J53" i="13"/>
  <c r="J49" i="13"/>
  <c r="J37" i="13"/>
  <c r="J21" i="13"/>
  <c r="J17" i="13"/>
  <c r="J349" i="13"/>
  <c r="J345" i="13"/>
  <c r="J333" i="13"/>
  <c r="J329" i="13"/>
  <c r="J317" i="13"/>
  <c r="J313" i="13"/>
  <c r="J301" i="13"/>
  <c r="J297" i="13"/>
  <c r="J285" i="13"/>
  <c r="J281" i="13"/>
  <c r="J269" i="13"/>
  <c r="J265" i="13"/>
  <c r="J253" i="13"/>
  <c r="J249" i="13"/>
  <c r="J237" i="13"/>
  <c r="J233" i="13"/>
  <c r="J221" i="13"/>
  <c r="J217" i="13"/>
  <c r="J205" i="13"/>
  <c r="J201" i="13"/>
  <c r="J189" i="13"/>
  <c r="J185" i="13"/>
  <c r="J173" i="13"/>
  <c r="J169" i="13"/>
  <c r="J157" i="13"/>
  <c r="J153" i="13"/>
  <c r="J141" i="13"/>
  <c r="J125" i="13"/>
  <c r="J121" i="13"/>
  <c r="J109" i="13"/>
  <c r="J105" i="13"/>
  <c r="J93" i="13"/>
  <c r="J89" i="13"/>
  <c r="J77" i="13"/>
  <c r="J73" i="13"/>
  <c r="J61" i="13"/>
  <c r="J57" i="13"/>
  <c r="J45" i="13"/>
  <c r="J41" i="13"/>
  <c r="J29" i="13"/>
  <c r="J25" i="13"/>
  <c r="J417" i="13"/>
  <c r="J289" i="13"/>
  <c r="J161" i="13"/>
  <c r="J33" i="13"/>
  <c r="J20" i="13"/>
  <c r="J429" i="13"/>
  <c r="J413" i="13"/>
  <c r="J397" i="13"/>
  <c r="J381" i="13"/>
  <c r="J365" i="13"/>
  <c r="L439" i="13"/>
  <c r="J334" i="13"/>
  <c r="J318" i="13"/>
  <c r="J286" i="13"/>
  <c r="J270" i="13"/>
  <c r="J238" i="13"/>
  <c r="J206" i="13"/>
  <c r="J190" i="13"/>
  <c r="J174" i="13"/>
  <c r="J158" i="13"/>
  <c r="J126" i="13"/>
  <c r="J110" i="13"/>
  <c r="J94" i="13"/>
  <c r="J78" i="13"/>
  <c r="J62" i="13"/>
  <c r="J30" i="13"/>
  <c r="J14" i="13"/>
  <c r="J438" i="13"/>
  <c r="J434" i="13"/>
  <c r="J430" i="13"/>
  <c r="J426" i="13"/>
  <c r="J422" i="13"/>
  <c r="J418" i="13"/>
  <c r="J414" i="13"/>
  <c r="J410" i="13"/>
  <c r="J406" i="13"/>
  <c r="J402" i="13"/>
  <c r="J398" i="13"/>
  <c r="J394" i="13"/>
  <c r="J390" i="13"/>
  <c r="J386" i="13"/>
  <c r="J382" i="13"/>
  <c r="J378" i="13"/>
  <c r="J374" i="13"/>
  <c r="J370" i="13"/>
  <c r="J366" i="13"/>
  <c r="J362" i="13"/>
  <c r="J358" i="13"/>
  <c r="J354" i="13"/>
  <c r="J350" i="13"/>
  <c r="J346" i="13"/>
  <c r="J342" i="13"/>
  <c r="J338" i="13"/>
  <c r="J330" i="13"/>
  <c r="J326" i="13"/>
  <c r="J322" i="13"/>
  <c r="J314" i="13"/>
  <c r="J310" i="13"/>
  <c r="J306" i="13"/>
  <c r="J298" i="13"/>
  <c r="J294" i="13"/>
  <c r="J290" i="13"/>
  <c r="J282" i="13"/>
  <c r="J278" i="13"/>
  <c r="J274" i="13"/>
  <c r="J266" i="13"/>
  <c r="J262" i="13"/>
  <c r="J258" i="13"/>
  <c r="J250" i="13"/>
  <c r="J246" i="13"/>
  <c r="J242" i="13"/>
  <c r="J234" i="13"/>
  <c r="J230" i="13"/>
  <c r="J226" i="13"/>
  <c r="J218" i="13"/>
  <c r="J214" i="13"/>
  <c r="J210" i="13"/>
  <c r="J202" i="13"/>
  <c r="J198" i="13"/>
  <c r="J194" i="13"/>
  <c r="J186" i="13"/>
  <c r="J182" i="13"/>
  <c r="J178" i="13"/>
  <c r="J170" i="13"/>
  <c r="J166" i="13"/>
  <c r="J162" i="13"/>
  <c r="J154" i="13"/>
  <c r="J150" i="13"/>
  <c r="J146" i="13"/>
  <c r="J138" i="13"/>
  <c r="J134" i="13"/>
  <c r="J130" i="13"/>
  <c r="J122" i="13"/>
  <c r="J118" i="13"/>
  <c r="J114" i="13"/>
  <c r="J106" i="13"/>
  <c r="J102" i="13"/>
  <c r="J98" i="13"/>
  <c r="J90" i="13"/>
  <c r="J86" i="13"/>
  <c r="J82" i="13"/>
  <c r="J74" i="13"/>
  <c r="J70" i="13"/>
  <c r="J66" i="13"/>
  <c r="J58" i="13"/>
  <c r="J54" i="13"/>
  <c r="J50" i="13"/>
  <c r="J42" i="13"/>
  <c r="J38" i="13"/>
  <c r="J34" i="13"/>
  <c r="J26" i="13"/>
  <c r="J22" i="13"/>
  <c r="J18" i="13"/>
  <c r="J10" i="13"/>
  <c r="J3" i="13" l="1"/>
  <c r="G440" i="13"/>
  <c r="F440" i="13"/>
  <c r="F37" i="56" l="1"/>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107" i="56"/>
  <c r="F108" i="56"/>
  <c r="F109" i="56"/>
  <c r="F110" i="56"/>
  <c r="F111" i="56"/>
  <c r="F112" i="56"/>
  <c r="F113" i="56"/>
  <c r="F114" i="56"/>
  <c r="F115" i="56"/>
  <c r="F116" i="56"/>
  <c r="F117" i="56"/>
  <c r="F118" i="56"/>
  <c r="F119" i="56"/>
  <c r="F120" i="56"/>
  <c r="F121" i="56"/>
  <c r="F122" i="56"/>
  <c r="F123" i="56"/>
  <c r="F124" i="56"/>
  <c r="F125" i="56"/>
  <c r="F126" i="56"/>
  <c r="F127" i="56"/>
  <c r="F128" i="56"/>
  <c r="F129" i="56"/>
  <c r="F130" i="56"/>
  <c r="F131" i="56"/>
  <c r="F132" i="56"/>
  <c r="F133" i="56"/>
  <c r="F134" i="56"/>
  <c r="F135" i="56"/>
  <c r="F136" i="56"/>
  <c r="F137" i="56"/>
  <c r="F138" i="56"/>
  <c r="F139" i="56"/>
  <c r="F140" i="56"/>
  <c r="F141" i="56"/>
  <c r="F142" i="56"/>
  <c r="F143" i="56"/>
  <c r="F144" i="56"/>
  <c r="F145" i="56"/>
  <c r="F146" i="56"/>
  <c r="F147" i="56"/>
  <c r="F148" i="56"/>
  <c r="F149" i="56"/>
  <c r="F150" i="56"/>
  <c r="F151" i="56"/>
  <c r="F152" i="56"/>
  <c r="F153" i="56"/>
  <c r="F154" i="56"/>
  <c r="F155" i="56"/>
  <c r="F156" i="56"/>
  <c r="F157" i="56"/>
  <c r="F158" i="56"/>
  <c r="F159" i="56"/>
  <c r="F160" i="56"/>
  <c r="F161" i="56"/>
  <c r="F162" i="56"/>
  <c r="F163" i="56"/>
  <c r="F164" i="56"/>
  <c r="F165" i="56"/>
  <c r="F166" i="56"/>
  <c r="F167" i="56"/>
  <c r="F168" i="56"/>
  <c r="F169" i="56"/>
  <c r="F170" i="56"/>
  <c r="F171" i="56"/>
  <c r="F172" i="56"/>
  <c r="F173" i="56"/>
  <c r="F174" i="56"/>
  <c r="F175" i="56"/>
  <c r="F176" i="56"/>
  <c r="F177" i="56"/>
  <c r="F178" i="56"/>
  <c r="F179" i="56"/>
  <c r="F180" i="56"/>
  <c r="F181" i="56"/>
  <c r="F182" i="56"/>
  <c r="F183" i="56"/>
  <c r="F184" i="56"/>
  <c r="F185" i="56"/>
  <c r="F186" i="56"/>
  <c r="F187" i="56"/>
  <c r="F188" i="56"/>
  <c r="F189" i="56"/>
  <c r="F190" i="56"/>
  <c r="F191" i="56"/>
  <c r="F192" i="56"/>
  <c r="F193" i="56"/>
  <c r="F194" i="56"/>
  <c r="F195" i="56"/>
  <c r="F196" i="56"/>
  <c r="F197" i="56"/>
  <c r="F198" i="56"/>
  <c r="F199" i="56"/>
  <c r="F200" i="56"/>
  <c r="F201" i="56"/>
  <c r="F202" i="56"/>
  <c r="F203" i="56"/>
  <c r="F204" i="56"/>
  <c r="F205" i="56"/>
  <c r="F206" i="56"/>
  <c r="F207" i="56"/>
  <c r="F208" i="56"/>
  <c r="F209" i="56"/>
  <c r="F210" i="56"/>
  <c r="F211" i="56"/>
  <c r="F212" i="56"/>
  <c r="F213" i="56"/>
  <c r="F214" i="56"/>
  <c r="F215" i="56"/>
  <c r="F216" i="56"/>
  <c r="F217" i="56"/>
  <c r="F218" i="56"/>
  <c r="F219" i="56"/>
  <c r="F220" i="56"/>
  <c r="F221" i="56"/>
  <c r="F222" i="56"/>
  <c r="F223" i="56"/>
  <c r="F224" i="56"/>
  <c r="F225" i="56"/>
  <c r="F226" i="56"/>
  <c r="F227" i="56"/>
  <c r="F228" i="56"/>
  <c r="F229" i="56"/>
  <c r="F230" i="56"/>
  <c r="F231" i="56"/>
  <c r="F232" i="56"/>
  <c r="F233" i="56"/>
  <c r="F234" i="56"/>
  <c r="F235" i="56"/>
  <c r="F236" i="56"/>
  <c r="F237" i="56"/>
  <c r="F238" i="56"/>
  <c r="F239" i="56"/>
  <c r="F240" i="56"/>
  <c r="F241" i="56"/>
  <c r="F242" i="56"/>
  <c r="F243" i="56"/>
  <c r="F244" i="56"/>
  <c r="F245" i="56"/>
  <c r="F246" i="56"/>
  <c r="F247" i="56"/>
  <c r="F248" i="56"/>
  <c r="F249" i="56"/>
  <c r="F250" i="56"/>
  <c r="F251" i="56"/>
  <c r="F252" i="56"/>
  <c r="F253" i="56"/>
  <c r="F254" i="56"/>
  <c r="F255" i="56"/>
  <c r="F256" i="56"/>
  <c r="F257" i="56"/>
  <c r="F258" i="56"/>
  <c r="F259" i="56"/>
  <c r="F260" i="56"/>
  <c r="F261" i="56"/>
  <c r="F262" i="56"/>
  <c r="F263" i="56"/>
  <c r="F264" i="56"/>
  <c r="F265" i="56"/>
  <c r="F266" i="56"/>
  <c r="F267" i="56"/>
  <c r="F268" i="56"/>
  <c r="F269" i="56"/>
  <c r="F270" i="56"/>
  <c r="F271" i="56"/>
  <c r="F272" i="56"/>
  <c r="F273" i="56"/>
  <c r="F274" i="56"/>
  <c r="F275" i="56"/>
  <c r="F276" i="56"/>
  <c r="F277" i="56"/>
  <c r="F278" i="56"/>
  <c r="F279" i="56"/>
  <c r="F280" i="56"/>
  <c r="F281" i="56"/>
  <c r="F282" i="56"/>
  <c r="F283" i="56"/>
  <c r="F284" i="56"/>
  <c r="F285" i="56"/>
  <c r="F286" i="56"/>
  <c r="F287" i="56"/>
  <c r="F288" i="56"/>
  <c r="F289" i="56"/>
  <c r="F290" i="56"/>
  <c r="F291" i="56"/>
  <c r="F292" i="56"/>
  <c r="F293" i="56"/>
  <c r="F294" i="56"/>
  <c r="F295" i="56"/>
  <c r="F296" i="56"/>
  <c r="F297" i="56"/>
  <c r="F298" i="56"/>
  <c r="F299" i="56"/>
  <c r="F300" i="56"/>
  <c r="F301" i="56"/>
  <c r="F302" i="56"/>
  <c r="F303" i="56"/>
  <c r="F304" i="56"/>
  <c r="F305" i="56"/>
  <c r="F306" i="56"/>
  <c r="F307" i="56"/>
  <c r="F308" i="56"/>
  <c r="F309" i="56"/>
  <c r="F310" i="56"/>
  <c r="F311" i="56"/>
  <c r="F312" i="56"/>
  <c r="F313" i="56"/>
  <c r="F314" i="56"/>
  <c r="F315" i="56"/>
  <c r="F316" i="56"/>
  <c r="F317" i="56"/>
  <c r="F318" i="56"/>
  <c r="F319" i="56"/>
  <c r="F320" i="56"/>
  <c r="F321" i="56"/>
  <c r="F322" i="56"/>
  <c r="F323" i="56"/>
  <c r="F324" i="56"/>
  <c r="F325" i="56"/>
  <c r="F326" i="56"/>
  <c r="F327" i="56"/>
  <c r="F328" i="56"/>
  <c r="F329" i="56"/>
  <c r="F330" i="56"/>
  <c r="F331" i="56"/>
  <c r="F332" i="56"/>
  <c r="F333" i="56"/>
  <c r="F334" i="56"/>
  <c r="F335" i="56"/>
  <c r="F336" i="56"/>
  <c r="F337" i="56"/>
  <c r="F338" i="56"/>
  <c r="F339" i="56"/>
  <c r="F340" i="56"/>
  <c r="F341" i="56"/>
  <c r="F342" i="56"/>
  <c r="F343" i="56"/>
  <c r="F344" i="56"/>
  <c r="F345" i="56"/>
  <c r="F346" i="56"/>
  <c r="F347" i="56"/>
  <c r="F348" i="56"/>
  <c r="F349" i="56"/>
  <c r="F350" i="56"/>
  <c r="F351" i="56"/>
  <c r="F352" i="56"/>
  <c r="F353" i="56"/>
  <c r="F354" i="56"/>
  <c r="F355" i="56"/>
  <c r="F356" i="56"/>
  <c r="F357" i="56"/>
  <c r="F358" i="56"/>
  <c r="F359" i="56"/>
  <c r="F360" i="56"/>
  <c r="F361" i="56"/>
  <c r="F362" i="56"/>
  <c r="F363" i="56"/>
  <c r="F364" i="56"/>
  <c r="F365" i="56"/>
  <c r="F366" i="56"/>
  <c r="F367" i="56"/>
  <c r="F368" i="56"/>
  <c r="F369" i="56"/>
  <c r="F370" i="56"/>
  <c r="F371" i="56"/>
  <c r="F372" i="56"/>
  <c r="F373" i="56"/>
  <c r="F374" i="56"/>
  <c r="F375" i="56"/>
  <c r="F376" i="56"/>
  <c r="F377" i="56"/>
  <c r="F378" i="56"/>
  <c r="F379" i="56"/>
  <c r="F380" i="56"/>
  <c r="F381" i="56"/>
  <c r="F382" i="56"/>
  <c r="F383" i="56"/>
  <c r="F384" i="56"/>
  <c r="F385" i="56"/>
  <c r="F386" i="56"/>
  <c r="F387" i="56"/>
  <c r="F388" i="56"/>
  <c r="F389" i="56"/>
  <c r="F390" i="56"/>
  <c r="F391" i="56"/>
  <c r="F392" i="56"/>
  <c r="F393" i="56"/>
  <c r="F394" i="56"/>
  <c r="F395" i="56"/>
  <c r="F396" i="56"/>
  <c r="F397" i="56"/>
  <c r="F398" i="56"/>
  <c r="F399" i="56"/>
  <c r="F400" i="56"/>
  <c r="F401" i="56"/>
  <c r="F402" i="56"/>
  <c r="F403" i="56"/>
  <c r="F404" i="56"/>
  <c r="F405" i="56"/>
  <c r="F406" i="56"/>
  <c r="F407" i="56"/>
  <c r="F408" i="56"/>
  <c r="F409" i="56"/>
  <c r="F410" i="56"/>
  <c r="F411" i="56"/>
  <c r="F412" i="56"/>
  <c r="F413" i="56"/>
  <c r="F414" i="56"/>
  <c r="F415" i="56"/>
  <c r="F416" i="56"/>
  <c r="F417" i="56"/>
  <c r="F418" i="56"/>
  <c r="F419" i="56"/>
  <c r="F420" i="56"/>
  <c r="F421" i="56"/>
  <c r="F422" i="56"/>
  <c r="F423" i="56"/>
  <c r="F424" i="56"/>
  <c r="F425" i="56"/>
  <c r="F426" i="56"/>
  <c r="F427" i="56"/>
  <c r="F428" i="56"/>
  <c r="F429" i="56"/>
  <c r="F430" i="56"/>
  <c r="F431" i="56"/>
  <c r="F432" i="56"/>
  <c r="F433" i="56"/>
  <c r="F434" i="56"/>
  <c r="F435" i="56"/>
  <c r="F436" i="56"/>
  <c r="F437" i="56"/>
  <c r="F438" i="56"/>
  <c r="E389" i="54" l="1"/>
  <c r="F389" i="54"/>
  <c r="F445" i="12" l="1"/>
  <c r="E20" i="54" l="1"/>
  <c r="E440" i="15" l="1"/>
  <c r="B6" i="11" s="1"/>
  <c r="N5" i="54" l="1"/>
  <c r="N6" i="54"/>
  <c r="N7" i="54"/>
  <c r="N8" i="54"/>
  <c r="N9" i="54"/>
  <c r="N10" i="54"/>
  <c r="N11" i="54"/>
  <c r="N12" i="54"/>
  <c r="N13" i="54"/>
  <c r="N14" i="54"/>
  <c r="N15" i="54"/>
  <c r="N16" i="54"/>
  <c r="N17" i="54"/>
  <c r="N18" i="54"/>
  <c r="N19" i="54"/>
  <c r="N20" i="54"/>
  <c r="N21" i="54"/>
  <c r="N22" i="54"/>
  <c r="N23" i="54"/>
  <c r="N24" i="54"/>
  <c r="N25" i="54"/>
  <c r="N26" i="54"/>
  <c r="N27" i="54"/>
  <c r="N28" i="54"/>
  <c r="N29" i="54"/>
  <c r="N30" i="54"/>
  <c r="N31" i="54"/>
  <c r="N32" i="54"/>
  <c r="N33" i="54"/>
  <c r="N34" i="54"/>
  <c r="N35" i="54"/>
  <c r="N36" i="54"/>
  <c r="N37" i="54"/>
  <c r="N38" i="54"/>
  <c r="N39" i="54"/>
  <c r="N40" i="54"/>
  <c r="N41" i="54"/>
  <c r="N42" i="54"/>
  <c r="N43" i="54"/>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N87" i="54"/>
  <c r="N88" i="54"/>
  <c r="N89" i="54"/>
  <c r="N90" i="54"/>
  <c r="N91" i="54"/>
  <c r="N92" i="54"/>
  <c r="N93" i="54"/>
  <c r="N94" i="54"/>
  <c r="N95" i="54"/>
  <c r="N96" i="54"/>
  <c r="N97" i="54"/>
  <c r="N98" i="54"/>
  <c r="N99" i="54"/>
  <c r="N100" i="54"/>
  <c r="N101" i="54"/>
  <c r="N102" i="54"/>
  <c r="N103" i="54"/>
  <c r="N104" i="54"/>
  <c r="N105" i="54"/>
  <c r="N106" i="54"/>
  <c r="N107" i="54"/>
  <c r="N108" i="54"/>
  <c r="N109" i="54"/>
  <c r="N110" i="54"/>
  <c r="N111" i="54"/>
  <c r="N112" i="54"/>
  <c r="N113" i="54"/>
  <c r="N114" i="54"/>
  <c r="N115" i="54"/>
  <c r="N116" i="54"/>
  <c r="N117" i="54"/>
  <c r="N118" i="54"/>
  <c r="N119" i="54"/>
  <c r="N120" i="54"/>
  <c r="N121" i="54"/>
  <c r="N122" i="54"/>
  <c r="N123" i="54"/>
  <c r="N124" i="54"/>
  <c r="N125" i="54"/>
  <c r="N126" i="54"/>
  <c r="N127" i="54"/>
  <c r="N128" i="54"/>
  <c r="N129" i="54"/>
  <c r="N130" i="54"/>
  <c r="N131" i="54"/>
  <c r="N132" i="54"/>
  <c r="N133" i="54"/>
  <c r="N134" i="54"/>
  <c r="N135" i="54"/>
  <c r="N136" i="54"/>
  <c r="N137" i="54"/>
  <c r="N138" i="54"/>
  <c r="N139" i="54"/>
  <c r="N140" i="54"/>
  <c r="N141" i="54"/>
  <c r="N142" i="54"/>
  <c r="N143" i="54"/>
  <c r="N144" i="54"/>
  <c r="N145" i="54"/>
  <c r="N146" i="54"/>
  <c r="N147" i="54"/>
  <c r="N148" i="54"/>
  <c r="N149" i="54"/>
  <c r="N150" i="54"/>
  <c r="N151" i="54"/>
  <c r="N152" i="54"/>
  <c r="N153" i="54"/>
  <c r="N154" i="54"/>
  <c r="N155" i="54"/>
  <c r="N156" i="54"/>
  <c r="N157" i="54"/>
  <c r="N158" i="54"/>
  <c r="N159" i="54"/>
  <c r="N160" i="54"/>
  <c r="N161" i="54"/>
  <c r="N162" i="54"/>
  <c r="N163" i="54"/>
  <c r="N164" i="54"/>
  <c r="N165" i="54"/>
  <c r="N166" i="54"/>
  <c r="N167" i="54"/>
  <c r="N168" i="54"/>
  <c r="N169" i="54"/>
  <c r="N170" i="54"/>
  <c r="N171" i="54"/>
  <c r="N172" i="54"/>
  <c r="N173" i="54"/>
  <c r="N174" i="54"/>
  <c r="N175" i="54"/>
  <c r="N176" i="54"/>
  <c r="N177" i="54"/>
  <c r="N178" i="54"/>
  <c r="N179" i="54"/>
  <c r="N180" i="54"/>
  <c r="N181" i="54"/>
  <c r="N182" i="54"/>
  <c r="N183" i="54"/>
  <c r="N184" i="54"/>
  <c r="N185" i="54"/>
  <c r="N186" i="54"/>
  <c r="N187" i="54"/>
  <c r="N188" i="54"/>
  <c r="N189" i="54"/>
  <c r="N190" i="54"/>
  <c r="N191" i="54"/>
  <c r="N192" i="54"/>
  <c r="N193" i="54"/>
  <c r="N194" i="54"/>
  <c r="N195" i="54"/>
  <c r="N196" i="54"/>
  <c r="N197" i="54"/>
  <c r="N198" i="54"/>
  <c r="N199" i="54"/>
  <c r="N200" i="54"/>
  <c r="N201" i="54"/>
  <c r="N202" i="54"/>
  <c r="N203" i="54"/>
  <c r="N204" i="54"/>
  <c r="N205" i="54"/>
  <c r="N206" i="54"/>
  <c r="N207" i="54"/>
  <c r="N208" i="54"/>
  <c r="N209" i="54"/>
  <c r="N210" i="54"/>
  <c r="N211" i="54"/>
  <c r="N212" i="54"/>
  <c r="N213" i="54"/>
  <c r="N214" i="54"/>
  <c r="N215" i="54"/>
  <c r="N216" i="54"/>
  <c r="N217" i="54"/>
  <c r="N218" i="54"/>
  <c r="N219" i="54"/>
  <c r="N220" i="54"/>
  <c r="N221" i="54"/>
  <c r="N222" i="54"/>
  <c r="N223" i="54"/>
  <c r="N224" i="54"/>
  <c r="N225" i="54"/>
  <c r="N226" i="54"/>
  <c r="N227" i="54"/>
  <c r="N228" i="54"/>
  <c r="N229" i="54"/>
  <c r="N230" i="54"/>
  <c r="N231" i="54"/>
  <c r="N232" i="54"/>
  <c r="N233" i="54"/>
  <c r="N234" i="54"/>
  <c r="N235" i="54"/>
  <c r="N236" i="54"/>
  <c r="N237" i="54"/>
  <c r="N238" i="54"/>
  <c r="N239" i="54"/>
  <c r="N240" i="54"/>
  <c r="N241" i="54"/>
  <c r="N242" i="54"/>
  <c r="N243" i="54"/>
  <c r="N244" i="54"/>
  <c r="N245" i="54"/>
  <c r="N246" i="54"/>
  <c r="N247" i="54"/>
  <c r="N248" i="54"/>
  <c r="N249" i="54"/>
  <c r="N250" i="54"/>
  <c r="N251" i="54"/>
  <c r="N252" i="54"/>
  <c r="N253" i="54"/>
  <c r="N254" i="54"/>
  <c r="N255" i="54"/>
  <c r="N256" i="54"/>
  <c r="N257" i="54"/>
  <c r="N258" i="54"/>
  <c r="N259" i="54"/>
  <c r="N260" i="54"/>
  <c r="N261" i="54"/>
  <c r="N262" i="54"/>
  <c r="N263" i="54"/>
  <c r="N264" i="54"/>
  <c r="N265" i="54"/>
  <c r="N266" i="54"/>
  <c r="N267" i="54"/>
  <c r="N268" i="54"/>
  <c r="N269" i="54"/>
  <c r="N270" i="54"/>
  <c r="N271" i="54"/>
  <c r="N272" i="54"/>
  <c r="N273" i="54"/>
  <c r="N274" i="54"/>
  <c r="N275" i="54"/>
  <c r="N276" i="54"/>
  <c r="N277" i="54"/>
  <c r="N278" i="54"/>
  <c r="N279" i="54"/>
  <c r="N280" i="54"/>
  <c r="N281" i="54"/>
  <c r="N282" i="54"/>
  <c r="N283" i="54"/>
  <c r="N284" i="54"/>
  <c r="N285" i="54"/>
  <c r="N286" i="54"/>
  <c r="N287" i="54"/>
  <c r="N288" i="54"/>
  <c r="N289" i="54"/>
  <c r="N290" i="54"/>
  <c r="N291" i="54"/>
  <c r="N292" i="54"/>
  <c r="N293" i="54"/>
  <c r="N294" i="54"/>
  <c r="N295" i="54"/>
  <c r="N296" i="54"/>
  <c r="N297" i="54"/>
  <c r="N298" i="54"/>
  <c r="N299" i="54"/>
  <c r="N300" i="54"/>
  <c r="N301" i="54"/>
  <c r="N302" i="54"/>
  <c r="N303" i="54"/>
  <c r="N304" i="54"/>
  <c r="N305" i="54"/>
  <c r="N306" i="54"/>
  <c r="N307" i="54"/>
  <c r="N308" i="54"/>
  <c r="N309" i="54"/>
  <c r="N310" i="54"/>
  <c r="N311" i="54"/>
  <c r="N312" i="54"/>
  <c r="N313" i="54"/>
  <c r="N314" i="54"/>
  <c r="N315" i="54"/>
  <c r="N316" i="54"/>
  <c r="N317" i="54"/>
  <c r="N318" i="54"/>
  <c r="N319" i="54"/>
  <c r="N320" i="54"/>
  <c r="N321" i="54"/>
  <c r="N322" i="54"/>
  <c r="N323" i="54"/>
  <c r="N324" i="54"/>
  <c r="N325" i="54"/>
  <c r="N326" i="54"/>
  <c r="N327" i="54"/>
  <c r="N328" i="54"/>
  <c r="N329" i="54"/>
  <c r="N330" i="54"/>
  <c r="N331" i="54"/>
  <c r="N332" i="54"/>
  <c r="N333" i="54"/>
  <c r="N334" i="54"/>
  <c r="N335" i="54"/>
  <c r="N336" i="54"/>
  <c r="N337" i="54"/>
  <c r="N338" i="54"/>
  <c r="N339" i="54"/>
  <c r="N340" i="54"/>
  <c r="N341" i="54"/>
  <c r="N342" i="54"/>
  <c r="N343" i="54"/>
  <c r="N344" i="54"/>
  <c r="N345" i="54"/>
  <c r="N346" i="54"/>
  <c r="N347" i="54"/>
  <c r="N348" i="54"/>
  <c r="N349" i="54"/>
  <c r="N350" i="54"/>
  <c r="N351" i="54"/>
  <c r="N352" i="54"/>
  <c r="N353" i="54"/>
  <c r="N354" i="54"/>
  <c r="N355" i="54"/>
  <c r="N356" i="54"/>
  <c r="N357" i="54"/>
  <c r="N358" i="54"/>
  <c r="N359" i="54"/>
  <c r="N360" i="54"/>
  <c r="N361" i="54"/>
  <c r="N362" i="54"/>
  <c r="N363" i="54"/>
  <c r="N364" i="54"/>
  <c r="N365" i="54"/>
  <c r="N366" i="54"/>
  <c r="N367" i="54"/>
  <c r="N368" i="54"/>
  <c r="N369" i="54"/>
  <c r="N370" i="54"/>
  <c r="N371" i="54"/>
  <c r="N372" i="54"/>
  <c r="N373" i="54"/>
  <c r="N374" i="54"/>
  <c r="N375" i="54"/>
  <c r="N376" i="54"/>
  <c r="N377" i="54"/>
  <c r="N378" i="54"/>
  <c r="N379" i="54"/>
  <c r="N380" i="54"/>
  <c r="N381" i="54"/>
  <c r="N382" i="54"/>
  <c r="N383" i="54"/>
  <c r="N384" i="54"/>
  <c r="N385" i="54"/>
  <c r="N386" i="54"/>
  <c r="N387" i="54"/>
  <c r="N388" i="54"/>
  <c r="N389" i="54"/>
  <c r="N390" i="54"/>
  <c r="N391" i="54"/>
  <c r="N392" i="54"/>
  <c r="N393" i="54"/>
  <c r="N394" i="54"/>
  <c r="N395" i="54"/>
  <c r="N396" i="54"/>
  <c r="N397" i="54"/>
  <c r="N398" i="54"/>
  <c r="N399" i="54"/>
  <c r="N400" i="54"/>
  <c r="N401" i="54"/>
  <c r="N402" i="54"/>
  <c r="N403" i="54"/>
  <c r="N404" i="54"/>
  <c r="N405" i="54"/>
  <c r="N406" i="54"/>
  <c r="N407" i="54"/>
  <c r="N408" i="54"/>
  <c r="N409" i="54"/>
  <c r="N410" i="54"/>
  <c r="N411" i="54"/>
  <c r="N412" i="54"/>
  <c r="N413" i="54"/>
  <c r="N414" i="54"/>
  <c r="N415" i="54"/>
  <c r="N416" i="54"/>
  <c r="N417" i="54"/>
  <c r="N418" i="54"/>
  <c r="N419" i="54"/>
  <c r="N420" i="54"/>
  <c r="N421" i="54"/>
  <c r="N422" i="54"/>
  <c r="N423" i="54"/>
  <c r="N424" i="54"/>
  <c r="N425" i="54"/>
  <c r="N426" i="54"/>
  <c r="N427" i="54"/>
  <c r="N428" i="54"/>
  <c r="N429" i="54"/>
  <c r="N430" i="54"/>
  <c r="N431" i="54"/>
  <c r="N432" i="54"/>
  <c r="N433" i="54"/>
  <c r="N434" i="54"/>
  <c r="N435" i="54"/>
  <c r="N436" i="54"/>
  <c r="N437" i="54"/>
  <c r="N438" i="54"/>
  <c r="N439" i="54"/>
  <c r="N4" i="54"/>
  <c r="D435" i="52" l="1"/>
  <c r="C435" i="52"/>
  <c r="E438" i="56" l="1"/>
  <c r="E437" i="56"/>
  <c r="E436" i="56"/>
  <c r="E435" i="56"/>
  <c r="E434" i="56"/>
  <c r="E433" i="56"/>
  <c r="E432" i="56"/>
  <c r="E431" i="56"/>
  <c r="E430" i="56"/>
  <c r="E429" i="56"/>
  <c r="E428" i="56"/>
  <c r="E427" i="56"/>
  <c r="E426" i="56"/>
  <c r="E425" i="56"/>
  <c r="E424" i="56"/>
  <c r="E423" i="56"/>
  <c r="E422" i="56"/>
  <c r="E421" i="56"/>
  <c r="E420" i="56"/>
  <c r="E419" i="56"/>
  <c r="E418" i="56"/>
  <c r="E417" i="56"/>
  <c r="E416" i="56"/>
  <c r="E415" i="56"/>
  <c r="E414" i="56"/>
  <c r="E413" i="56"/>
  <c r="E412" i="56"/>
  <c r="E411" i="56"/>
  <c r="E410" i="56"/>
  <c r="E409" i="56"/>
  <c r="E408" i="56"/>
  <c r="E407" i="56"/>
  <c r="E406" i="56"/>
  <c r="E405" i="56"/>
  <c r="E404" i="56"/>
  <c r="E403" i="56"/>
  <c r="E402" i="56"/>
  <c r="E401" i="56"/>
  <c r="E400" i="56"/>
  <c r="E399" i="56"/>
  <c r="E398" i="56"/>
  <c r="E397" i="56"/>
  <c r="E396" i="56"/>
  <c r="E395" i="56"/>
  <c r="E394" i="56"/>
  <c r="E393" i="56"/>
  <c r="E392" i="56"/>
  <c r="E391" i="56"/>
  <c r="E390" i="56"/>
  <c r="E389" i="56"/>
  <c r="E388" i="56"/>
  <c r="E387" i="56"/>
  <c r="E386" i="56"/>
  <c r="E385" i="56"/>
  <c r="E384" i="56"/>
  <c r="E383" i="56"/>
  <c r="E382" i="56"/>
  <c r="E381" i="56"/>
  <c r="E380" i="56"/>
  <c r="E379" i="56"/>
  <c r="E378" i="56"/>
  <c r="E377" i="56"/>
  <c r="E376" i="56"/>
  <c r="E375" i="56"/>
  <c r="E374" i="56"/>
  <c r="E373" i="56"/>
  <c r="E372" i="56"/>
  <c r="E371" i="56"/>
  <c r="E370" i="56"/>
  <c r="E369" i="56"/>
  <c r="E368" i="56"/>
  <c r="E367" i="56"/>
  <c r="E366" i="56"/>
  <c r="E365" i="56"/>
  <c r="E364" i="56"/>
  <c r="E363" i="56"/>
  <c r="E362" i="56"/>
  <c r="E361" i="56"/>
  <c r="E360" i="56"/>
  <c r="E359" i="56"/>
  <c r="E358" i="56"/>
  <c r="E357" i="56"/>
  <c r="E356" i="56"/>
  <c r="E355" i="56"/>
  <c r="E354" i="56"/>
  <c r="E353" i="56"/>
  <c r="E352" i="56"/>
  <c r="E351" i="56"/>
  <c r="E350" i="56"/>
  <c r="E349" i="56"/>
  <c r="E348" i="56"/>
  <c r="E347" i="56"/>
  <c r="E346" i="56"/>
  <c r="E345" i="56"/>
  <c r="E344" i="56"/>
  <c r="E343" i="56"/>
  <c r="E342" i="56"/>
  <c r="E341" i="56"/>
  <c r="E340" i="56"/>
  <c r="E339" i="56"/>
  <c r="E338" i="56"/>
  <c r="E337" i="56"/>
  <c r="E336" i="56"/>
  <c r="E335" i="56"/>
  <c r="E334" i="56"/>
  <c r="E333" i="56"/>
  <c r="E332" i="56"/>
  <c r="E331" i="56"/>
  <c r="E330" i="56"/>
  <c r="E329" i="56"/>
  <c r="E328" i="56"/>
  <c r="E327" i="56"/>
  <c r="E326" i="56"/>
  <c r="E325" i="56"/>
  <c r="E324" i="56"/>
  <c r="E323" i="56"/>
  <c r="E322" i="56"/>
  <c r="E321" i="56"/>
  <c r="E320" i="56"/>
  <c r="E319" i="56"/>
  <c r="E318" i="56"/>
  <c r="E317" i="56"/>
  <c r="E316" i="56"/>
  <c r="E315" i="56"/>
  <c r="E314" i="56"/>
  <c r="E313" i="56"/>
  <c r="E312" i="56"/>
  <c r="E311" i="56"/>
  <c r="E310" i="56"/>
  <c r="E309" i="56"/>
  <c r="E308" i="56"/>
  <c r="E307" i="56"/>
  <c r="E306" i="56"/>
  <c r="E305" i="56"/>
  <c r="E304" i="56"/>
  <c r="E303" i="56"/>
  <c r="E302" i="56"/>
  <c r="E301" i="56"/>
  <c r="E300" i="56"/>
  <c r="E299" i="56"/>
  <c r="E298" i="56"/>
  <c r="E297" i="56"/>
  <c r="E296" i="56"/>
  <c r="E295" i="56"/>
  <c r="E294" i="56"/>
  <c r="E293" i="56"/>
  <c r="E292" i="56"/>
  <c r="E291" i="56"/>
  <c r="E290" i="56"/>
  <c r="E289" i="56"/>
  <c r="E288" i="56"/>
  <c r="E287" i="56"/>
  <c r="E286" i="56"/>
  <c r="E285" i="56"/>
  <c r="E284" i="56"/>
  <c r="E283" i="56"/>
  <c r="E282" i="56"/>
  <c r="E281" i="56"/>
  <c r="E280" i="56"/>
  <c r="E279" i="56"/>
  <c r="E278" i="56"/>
  <c r="E277" i="56"/>
  <c r="E276" i="56"/>
  <c r="E275" i="56"/>
  <c r="E274" i="56"/>
  <c r="E273" i="56"/>
  <c r="E272" i="56"/>
  <c r="E271" i="56"/>
  <c r="E270" i="56"/>
  <c r="E269" i="56"/>
  <c r="E268" i="56"/>
  <c r="E267" i="56"/>
  <c r="E266" i="56"/>
  <c r="E265" i="56"/>
  <c r="E264" i="56"/>
  <c r="E263" i="56"/>
  <c r="E262" i="56"/>
  <c r="E261" i="56"/>
  <c r="E260" i="56"/>
  <c r="E259" i="56"/>
  <c r="E258" i="56"/>
  <c r="E257" i="56"/>
  <c r="E256" i="56"/>
  <c r="E255" i="56"/>
  <c r="E254" i="56"/>
  <c r="E253" i="56"/>
  <c r="E252" i="56"/>
  <c r="E251" i="56"/>
  <c r="E250" i="56"/>
  <c r="E249" i="56"/>
  <c r="E248" i="56"/>
  <c r="E247" i="56"/>
  <c r="E246" i="56"/>
  <c r="E245" i="56"/>
  <c r="E244" i="56"/>
  <c r="E243" i="56"/>
  <c r="E242" i="56"/>
  <c r="E241" i="56"/>
  <c r="E240" i="56"/>
  <c r="E239" i="56"/>
  <c r="E238" i="56"/>
  <c r="E237" i="56"/>
  <c r="E236" i="56"/>
  <c r="E235" i="56"/>
  <c r="E234" i="56"/>
  <c r="E233" i="56"/>
  <c r="E232" i="56"/>
  <c r="E231" i="56"/>
  <c r="E230" i="56"/>
  <c r="E229" i="56"/>
  <c r="E228" i="56"/>
  <c r="E227" i="56"/>
  <c r="E226" i="56"/>
  <c r="E225" i="56"/>
  <c r="E224" i="56"/>
  <c r="E223" i="56"/>
  <c r="E222" i="56"/>
  <c r="E221" i="56"/>
  <c r="E220" i="56"/>
  <c r="E219" i="56"/>
  <c r="E218" i="56"/>
  <c r="E217" i="56"/>
  <c r="E216" i="56"/>
  <c r="E215" i="56"/>
  <c r="E214" i="56"/>
  <c r="E213" i="56"/>
  <c r="E212" i="56"/>
  <c r="E211" i="56"/>
  <c r="E210" i="56"/>
  <c r="E209" i="56"/>
  <c r="E208" i="56"/>
  <c r="E207" i="56"/>
  <c r="E206" i="56"/>
  <c r="E205" i="56"/>
  <c r="E204" i="56"/>
  <c r="E203" i="56"/>
  <c r="E202" i="56"/>
  <c r="E201" i="56"/>
  <c r="E200" i="56"/>
  <c r="E199" i="56"/>
  <c r="E198" i="56"/>
  <c r="E197" i="56"/>
  <c r="E196" i="56"/>
  <c r="E195" i="56"/>
  <c r="E194" i="56"/>
  <c r="E193" i="56"/>
  <c r="E192" i="56"/>
  <c r="E191" i="56"/>
  <c r="E190" i="56"/>
  <c r="E189" i="56"/>
  <c r="E188" i="56"/>
  <c r="E187" i="56"/>
  <c r="E186" i="56"/>
  <c r="E185" i="56"/>
  <c r="E184" i="56"/>
  <c r="E183" i="56"/>
  <c r="E182" i="56"/>
  <c r="E181" i="56"/>
  <c r="E180" i="56"/>
  <c r="E179" i="56"/>
  <c r="E178" i="56"/>
  <c r="E177" i="56"/>
  <c r="E176" i="56"/>
  <c r="E175" i="56"/>
  <c r="E174" i="56"/>
  <c r="E173" i="56"/>
  <c r="E172" i="56"/>
  <c r="E171" i="56"/>
  <c r="E170" i="56"/>
  <c r="E169" i="56"/>
  <c r="E168" i="56"/>
  <c r="E167" i="56"/>
  <c r="E166" i="56"/>
  <c r="E165" i="56"/>
  <c r="E164" i="56"/>
  <c r="E163" i="56"/>
  <c r="E162" i="56"/>
  <c r="E161" i="56"/>
  <c r="E160" i="56"/>
  <c r="E159" i="56"/>
  <c r="E158" i="56"/>
  <c r="E157" i="56"/>
  <c r="E156" i="56"/>
  <c r="E155" i="56"/>
  <c r="E154" i="56"/>
  <c r="E153" i="56"/>
  <c r="E152" i="56"/>
  <c r="E151" i="56"/>
  <c r="E150" i="56"/>
  <c r="E149" i="56"/>
  <c r="E148" i="56"/>
  <c r="E147" i="56"/>
  <c r="E146" i="56"/>
  <c r="E145" i="56"/>
  <c r="E144" i="56"/>
  <c r="E143" i="56"/>
  <c r="E142" i="56"/>
  <c r="E141" i="56"/>
  <c r="E140" i="56"/>
  <c r="E139" i="56"/>
  <c r="E138" i="56"/>
  <c r="E137" i="56"/>
  <c r="E136" i="56"/>
  <c r="E135" i="56"/>
  <c r="E134" i="56"/>
  <c r="E133" i="56"/>
  <c r="E132" i="56"/>
  <c r="E131" i="56"/>
  <c r="E130" i="56"/>
  <c r="E129" i="56"/>
  <c r="E128" i="56"/>
  <c r="E127" i="56"/>
  <c r="E126" i="56"/>
  <c r="E125" i="56"/>
  <c r="E124" i="56"/>
  <c r="E123" i="56"/>
  <c r="E122" i="56"/>
  <c r="E121" i="56"/>
  <c r="E120" i="56"/>
  <c r="E119" i="56"/>
  <c r="E118" i="56"/>
  <c r="E117" i="56"/>
  <c r="E116" i="56"/>
  <c r="E115" i="56"/>
  <c r="E114" i="56"/>
  <c r="E113" i="56"/>
  <c r="E112" i="56"/>
  <c r="E111" i="56"/>
  <c r="E110" i="56"/>
  <c r="E109" i="56"/>
  <c r="E108" i="56"/>
  <c r="E107" i="56"/>
  <c r="E106" i="56"/>
  <c r="E105" i="56"/>
  <c r="E104" i="56"/>
  <c r="E103" i="56"/>
  <c r="E102" i="56"/>
  <c r="E101" i="56"/>
  <c r="E100" i="56"/>
  <c r="E99" i="56"/>
  <c r="E98" i="56"/>
  <c r="E97" i="56"/>
  <c r="E96" i="56"/>
  <c r="E95" i="56"/>
  <c r="E94" i="56"/>
  <c r="E93" i="56"/>
  <c r="E92" i="56"/>
  <c r="E91" i="56"/>
  <c r="E90" i="56"/>
  <c r="E89" i="56"/>
  <c r="E88" i="56"/>
  <c r="E87" i="56"/>
  <c r="E86" i="56"/>
  <c r="E85" i="56"/>
  <c r="E84" i="56"/>
  <c r="E83" i="56"/>
  <c r="E82" i="56"/>
  <c r="E81" i="56"/>
  <c r="E80" i="56"/>
  <c r="E79" i="56"/>
  <c r="E78" i="56"/>
  <c r="E77" i="56"/>
  <c r="E76" i="56"/>
  <c r="E75" i="56"/>
  <c r="E74" i="56"/>
  <c r="E73" i="56"/>
  <c r="E72" i="56"/>
  <c r="E71" i="56"/>
  <c r="E70" i="56"/>
  <c r="E69" i="56"/>
  <c r="E68" i="56"/>
  <c r="E67" i="56"/>
  <c r="E66" i="56"/>
  <c r="E65" i="56"/>
  <c r="E64" i="56"/>
  <c r="E63" i="56"/>
  <c r="E62" i="56"/>
  <c r="E61" i="56"/>
  <c r="E60" i="56"/>
  <c r="E59" i="56"/>
  <c r="E58" i="56"/>
  <c r="E57" i="56"/>
  <c r="E56" i="56"/>
  <c r="E55" i="56"/>
  <c r="E54" i="56"/>
  <c r="E53" i="56"/>
  <c r="E52" i="56"/>
  <c r="E51" i="56"/>
  <c r="E50" i="56"/>
  <c r="E49" i="56"/>
  <c r="E48" i="56"/>
  <c r="E47" i="56"/>
  <c r="E46" i="56"/>
  <c r="E45" i="56"/>
  <c r="E44" i="56"/>
  <c r="E43" i="56"/>
  <c r="E42" i="56"/>
  <c r="E41" i="56"/>
  <c r="E40" i="56"/>
  <c r="E39" i="56"/>
  <c r="E38" i="56"/>
  <c r="E37" i="56"/>
  <c r="F36" i="56"/>
  <c r="E36" i="56"/>
  <c r="F35" i="56"/>
  <c r="E35" i="56"/>
  <c r="F34" i="56"/>
  <c r="E34" i="56"/>
  <c r="F33" i="56"/>
  <c r="E33" i="56"/>
  <c r="F32" i="56"/>
  <c r="E32" i="56"/>
  <c r="F31" i="56"/>
  <c r="E31" i="56"/>
  <c r="F30" i="56"/>
  <c r="E30" i="56"/>
  <c r="F29" i="56"/>
  <c r="E29" i="56"/>
  <c r="F28" i="56"/>
  <c r="E28" i="56"/>
  <c r="F27" i="56"/>
  <c r="E27" i="56"/>
  <c r="F26" i="56"/>
  <c r="E26" i="56"/>
  <c r="F25" i="56"/>
  <c r="E25" i="56"/>
  <c r="F24" i="56"/>
  <c r="E24" i="56"/>
  <c r="F23" i="56"/>
  <c r="E23" i="56"/>
  <c r="F22" i="56"/>
  <c r="E22" i="56"/>
  <c r="F21" i="56"/>
  <c r="E21" i="56"/>
  <c r="F20" i="56"/>
  <c r="E20" i="56"/>
  <c r="F19" i="56"/>
  <c r="E19" i="56"/>
  <c r="F18" i="56"/>
  <c r="E18" i="56"/>
  <c r="F17" i="56"/>
  <c r="E17" i="56"/>
  <c r="F16" i="56"/>
  <c r="E16" i="56"/>
  <c r="F15" i="56"/>
  <c r="E15" i="56"/>
  <c r="F14" i="56"/>
  <c r="E14" i="56"/>
  <c r="F13" i="56"/>
  <c r="E13" i="56"/>
  <c r="F12" i="56"/>
  <c r="E12" i="56"/>
  <c r="F11" i="56"/>
  <c r="E11" i="56"/>
  <c r="F10" i="56"/>
  <c r="E10" i="56"/>
  <c r="F9" i="56"/>
  <c r="E9" i="56"/>
  <c r="F8" i="56"/>
  <c r="E8" i="56"/>
  <c r="F7" i="56"/>
  <c r="E7" i="56"/>
  <c r="F6" i="56"/>
  <c r="E6" i="56"/>
  <c r="F5" i="56"/>
  <c r="E5" i="56"/>
  <c r="F4" i="56"/>
  <c r="E4" i="56"/>
  <c r="F3" i="56"/>
  <c r="E3" i="56"/>
  <c r="E440" i="56" l="1"/>
  <c r="F440" i="56"/>
  <c r="F5"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106" i="54"/>
  <c r="F107" i="54"/>
  <c r="F108"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F140" i="54"/>
  <c r="F141" i="54"/>
  <c r="F142" i="54"/>
  <c r="F143" i="54"/>
  <c r="F144" i="54"/>
  <c r="F145" i="54"/>
  <c r="F146" i="54"/>
  <c r="F147" i="54"/>
  <c r="F148" i="54"/>
  <c r="F149" i="54"/>
  <c r="F150" i="54"/>
  <c r="F151" i="54"/>
  <c r="F152" i="54"/>
  <c r="F153" i="54"/>
  <c r="F154" i="54"/>
  <c r="F155" i="54"/>
  <c r="F156" i="54"/>
  <c r="F157" i="54"/>
  <c r="F158" i="54"/>
  <c r="F159" i="54"/>
  <c r="F160" i="54"/>
  <c r="F161" i="54"/>
  <c r="F162" i="54"/>
  <c r="F163" i="54"/>
  <c r="F164" i="54"/>
  <c r="F165" i="54"/>
  <c r="F166" i="54"/>
  <c r="F167" i="54"/>
  <c r="F168" i="54"/>
  <c r="F169" i="54"/>
  <c r="F170" i="54"/>
  <c r="F171" i="54"/>
  <c r="F172" i="54"/>
  <c r="F173" i="54"/>
  <c r="F174" i="54"/>
  <c r="F175" i="54"/>
  <c r="F176" i="54"/>
  <c r="F177" i="54"/>
  <c r="F178" i="54"/>
  <c r="F179" i="54"/>
  <c r="F180" i="54"/>
  <c r="F181" i="54"/>
  <c r="F182" i="54"/>
  <c r="F183" i="54"/>
  <c r="F184" i="54"/>
  <c r="F185" i="54"/>
  <c r="F186" i="54"/>
  <c r="F187" i="54"/>
  <c r="F188" i="54"/>
  <c r="F189" i="54"/>
  <c r="F190" i="54"/>
  <c r="F191" i="54"/>
  <c r="F192" i="54"/>
  <c r="F193" i="54"/>
  <c r="F194" i="54"/>
  <c r="F195" i="54"/>
  <c r="F196" i="54"/>
  <c r="F197" i="54"/>
  <c r="F198" i="54"/>
  <c r="F199" i="54"/>
  <c r="F200" i="54"/>
  <c r="F201" i="54"/>
  <c r="F202" i="54"/>
  <c r="F203" i="54"/>
  <c r="F204" i="54"/>
  <c r="F205" i="54"/>
  <c r="F206" i="54"/>
  <c r="F207" i="54"/>
  <c r="F208" i="54"/>
  <c r="F209" i="54"/>
  <c r="F210" i="54"/>
  <c r="F211" i="54"/>
  <c r="F212" i="54"/>
  <c r="F213" i="54"/>
  <c r="F214" i="54"/>
  <c r="F215" i="54"/>
  <c r="F216" i="54"/>
  <c r="F217" i="54"/>
  <c r="F218" i="54"/>
  <c r="F219" i="54"/>
  <c r="F220" i="54"/>
  <c r="F221" i="54"/>
  <c r="F222" i="54"/>
  <c r="F223" i="54"/>
  <c r="F224" i="54"/>
  <c r="F225" i="54"/>
  <c r="F226" i="54"/>
  <c r="F227" i="54"/>
  <c r="F228" i="54"/>
  <c r="F229" i="54"/>
  <c r="F230" i="54"/>
  <c r="F231" i="54"/>
  <c r="F232" i="54"/>
  <c r="F233" i="54"/>
  <c r="F234" i="54"/>
  <c r="F235" i="54"/>
  <c r="F236" i="54"/>
  <c r="F237" i="54"/>
  <c r="F238" i="54"/>
  <c r="F239" i="54"/>
  <c r="F240" i="54"/>
  <c r="F241" i="54"/>
  <c r="F242" i="54"/>
  <c r="F243" i="54"/>
  <c r="F244" i="54"/>
  <c r="F245" i="54"/>
  <c r="F246" i="54"/>
  <c r="F247" i="54"/>
  <c r="F248" i="54"/>
  <c r="F249" i="54"/>
  <c r="F250" i="54"/>
  <c r="F251" i="54"/>
  <c r="F252" i="54"/>
  <c r="F253" i="54"/>
  <c r="F254" i="54"/>
  <c r="F255" i="54"/>
  <c r="F256" i="54"/>
  <c r="F257" i="54"/>
  <c r="F258" i="54"/>
  <c r="F259" i="54"/>
  <c r="F260" i="54"/>
  <c r="F261" i="54"/>
  <c r="F262" i="54"/>
  <c r="F263" i="54"/>
  <c r="F264" i="54"/>
  <c r="F265" i="54"/>
  <c r="F266" i="54"/>
  <c r="F267" i="54"/>
  <c r="F268" i="54"/>
  <c r="F269" i="54"/>
  <c r="F270" i="54"/>
  <c r="F271" i="54"/>
  <c r="F272" i="54"/>
  <c r="F273" i="54"/>
  <c r="F274" i="54"/>
  <c r="F275" i="54"/>
  <c r="F276" i="54"/>
  <c r="F277" i="54"/>
  <c r="F278" i="54"/>
  <c r="F279" i="54"/>
  <c r="F280" i="54"/>
  <c r="F281" i="54"/>
  <c r="F282" i="54"/>
  <c r="F283" i="54"/>
  <c r="F284" i="54"/>
  <c r="F285" i="54"/>
  <c r="F286" i="54"/>
  <c r="F287" i="54"/>
  <c r="F288" i="54"/>
  <c r="F289" i="54"/>
  <c r="F290" i="54"/>
  <c r="F291" i="54"/>
  <c r="F292" i="54"/>
  <c r="F293" i="54"/>
  <c r="F294" i="54"/>
  <c r="F295" i="54"/>
  <c r="F296" i="54"/>
  <c r="F297" i="54"/>
  <c r="F298" i="54"/>
  <c r="F299" i="54"/>
  <c r="F300" i="54"/>
  <c r="F301" i="54"/>
  <c r="F302" i="54"/>
  <c r="F303" i="54"/>
  <c r="F304" i="54"/>
  <c r="F305" i="54"/>
  <c r="F306" i="54"/>
  <c r="F307" i="54"/>
  <c r="F308" i="54"/>
  <c r="F309" i="54"/>
  <c r="F310" i="54"/>
  <c r="F311" i="54"/>
  <c r="F312" i="54"/>
  <c r="F313" i="54"/>
  <c r="F314" i="54"/>
  <c r="F315" i="54"/>
  <c r="F316" i="54"/>
  <c r="F317" i="54"/>
  <c r="F318" i="54"/>
  <c r="F319" i="54"/>
  <c r="F320" i="54"/>
  <c r="F321" i="54"/>
  <c r="F322" i="54"/>
  <c r="F323" i="54"/>
  <c r="F324" i="54"/>
  <c r="F325" i="54"/>
  <c r="F326" i="54"/>
  <c r="F327" i="54"/>
  <c r="F328" i="54"/>
  <c r="F329" i="54"/>
  <c r="F330" i="54"/>
  <c r="F331" i="54"/>
  <c r="F332" i="54"/>
  <c r="F333" i="54"/>
  <c r="F334" i="54"/>
  <c r="F335" i="54"/>
  <c r="F336" i="54"/>
  <c r="F337" i="54"/>
  <c r="F338" i="54"/>
  <c r="F339" i="54"/>
  <c r="F340" i="54"/>
  <c r="F341" i="54"/>
  <c r="F342" i="54"/>
  <c r="F343" i="54"/>
  <c r="F344" i="54"/>
  <c r="F345" i="54"/>
  <c r="F346" i="54"/>
  <c r="F347" i="54"/>
  <c r="F348" i="54"/>
  <c r="F349" i="54"/>
  <c r="F350" i="54"/>
  <c r="F351" i="54"/>
  <c r="F352" i="54"/>
  <c r="F353" i="54"/>
  <c r="F354" i="54"/>
  <c r="F355" i="54"/>
  <c r="F356" i="54"/>
  <c r="F357" i="54"/>
  <c r="F358" i="54"/>
  <c r="F359" i="54"/>
  <c r="F360" i="54"/>
  <c r="F361" i="54"/>
  <c r="F362" i="54"/>
  <c r="F363" i="54"/>
  <c r="F364" i="54"/>
  <c r="F365" i="54"/>
  <c r="F366" i="54"/>
  <c r="F367" i="54"/>
  <c r="F368" i="54"/>
  <c r="F369" i="54"/>
  <c r="F370" i="54"/>
  <c r="F371" i="54"/>
  <c r="F372" i="54"/>
  <c r="F373" i="54"/>
  <c r="F374" i="54"/>
  <c r="F375" i="54"/>
  <c r="F376" i="54"/>
  <c r="F377" i="54"/>
  <c r="F378" i="54"/>
  <c r="F379" i="54"/>
  <c r="F380" i="54"/>
  <c r="F381" i="54"/>
  <c r="F382" i="54"/>
  <c r="F383" i="54"/>
  <c r="F384" i="54"/>
  <c r="F385" i="54"/>
  <c r="F386" i="54"/>
  <c r="F387" i="54"/>
  <c r="F388" i="54"/>
  <c r="F390" i="54"/>
  <c r="F391" i="54"/>
  <c r="F392" i="54"/>
  <c r="F393" i="54"/>
  <c r="F394" i="54"/>
  <c r="F395" i="54"/>
  <c r="F396" i="54"/>
  <c r="F397" i="54"/>
  <c r="F398" i="54"/>
  <c r="F399" i="54"/>
  <c r="F400" i="54"/>
  <c r="F401" i="54"/>
  <c r="F402" i="54"/>
  <c r="F403" i="54"/>
  <c r="F404" i="54"/>
  <c r="F405" i="54"/>
  <c r="F406" i="54"/>
  <c r="F407" i="54"/>
  <c r="F408" i="54"/>
  <c r="F409" i="54"/>
  <c r="F410" i="54"/>
  <c r="F411" i="54"/>
  <c r="F412" i="54"/>
  <c r="F413" i="54"/>
  <c r="F414" i="54"/>
  <c r="F415" i="54"/>
  <c r="F416" i="54"/>
  <c r="F417" i="54"/>
  <c r="F418" i="54"/>
  <c r="F419" i="54"/>
  <c r="F420" i="54"/>
  <c r="F421" i="54"/>
  <c r="F422" i="54"/>
  <c r="F423" i="54"/>
  <c r="F424" i="54"/>
  <c r="F425" i="54"/>
  <c r="F426" i="54"/>
  <c r="F427" i="54"/>
  <c r="F428" i="54"/>
  <c r="F429" i="54"/>
  <c r="F430" i="54"/>
  <c r="F431" i="54"/>
  <c r="F432" i="54"/>
  <c r="F433" i="54"/>
  <c r="F434" i="54"/>
  <c r="F435" i="54"/>
  <c r="F436" i="54"/>
  <c r="F437" i="54"/>
  <c r="F438" i="54"/>
  <c r="F439" i="54"/>
  <c r="F4" i="54"/>
  <c r="O53" i="54" l="1"/>
  <c r="O91" i="54"/>
  <c r="O99" i="54"/>
  <c r="O111" i="54"/>
  <c r="O209" i="54"/>
  <c r="O251" i="54"/>
  <c r="O273" i="54"/>
  <c r="O300" i="54"/>
  <c r="O331" i="54"/>
  <c r="O332" i="54"/>
  <c r="O343" i="54"/>
  <c r="O346" i="54"/>
  <c r="O369" i="54"/>
  <c r="O375" i="54"/>
  <c r="O388" i="54"/>
  <c r="O426" i="54"/>
  <c r="O438" i="54"/>
  <c r="G439" i="54" l="1"/>
  <c r="G438" i="54"/>
  <c r="G437" i="54"/>
  <c r="G436" i="54"/>
  <c r="G435" i="54"/>
  <c r="G434" i="54"/>
  <c r="G433" i="54"/>
  <c r="G432" i="54"/>
  <c r="G431" i="54"/>
  <c r="G430" i="54"/>
  <c r="G429" i="54"/>
  <c r="G428" i="54"/>
  <c r="G427" i="54"/>
  <c r="G426" i="54"/>
  <c r="G425" i="54"/>
  <c r="G424" i="54"/>
  <c r="G423" i="54"/>
  <c r="G422" i="54"/>
  <c r="G421" i="54"/>
  <c r="G420" i="54"/>
  <c r="G419" i="54"/>
  <c r="G418" i="54"/>
  <c r="G417" i="54"/>
  <c r="G416" i="54"/>
  <c r="G415" i="54"/>
  <c r="G414" i="54"/>
  <c r="G413" i="54"/>
  <c r="G412" i="54"/>
  <c r="G411" i="54"/>
  <c r="G410" i="54"/>
  <c r="G409" i="54"/>
  <c r="G408" i="54"/>
  <c r="G407" i="54"/>
  <c r="G406" i="54"/>
  <c r="G405" i="54"/>
  <c r="G404" i="54"/>
  <c r="G403" i="54"/>
  <c r="G402" i="54"/>
  <c r="G401" i="54"/>
  <c r="G400" i="54"/>
  <c r="G399" i="54"/>
  <c r="G398" i="54"/>
  <c r="G397" i="54"/>
  <c r="G396" i="54"/>
  <c r="G395" i="54"/>
  <c r="G394" i="54"/>
  <c r="G393" i="54"/>
  <c r="G392" i="54"/>
  <c r="G391" i="54"/>
  <c r="G390" i="54"/>
  <c r="G389" i="54"/>
  <c r="G388" i="54"/>
  <c r="G387" i="54"/>
  <c r="G386" i="54"/>
  <c r="G385" i="54"/>
  <c r="G384" i="54"/>
  <c r="G383" i="54"/>
  <c r="G382" i="54"/>
  <c r="G381" i="54"/>
  <c r="G380" i="54"/>
  <c r="G379" i="54"/>
  <c r="G378" i="54"/>
  <c r="G377" i="54"/>
  <c r="G376" i="54"/>
  <c r="G375" i="54"/>
  <c r="G374" i="54"/>
  <c r="G373" i="54"/>
  <c r="G372" i="54"/>
  <c r="G371" i="54"/>
  <c r="G370" i="54"/>
  <c r="G369" i="54"/>
  <c r="G368" i="54"/>
  <c r="G367" i="54"/>
  <c r="G366" i="54"/>
  <c r="G365" i="54"/>
  <c r="G364" i="54"/>
  <c r="G363" i="54"/>
  <c r="G362" i="54"/>
  <c r="G361" i="54"/>
  <c r="G360" i="54"/>
  <c r="G359" i="54"/>
  <c r="G358" i="54"/>
  <c r="G357" i="54"/>
  <c r="G356" i="54"/>
  <c r="G355" i="54"/>
  <c r="G354" i="54"/>
  <c r="G353" i="54"/>
  <c r="G352" i="54"/>
  <c r="G351" i="54"/>
  <c r="G350" i="54"/>
  <c r="G349" i="54"/>
  <c r="G348" i="54"/>
  <c r="G347" i="54"/>
  <c r="G346" i="54"/>
  <c r="G345" i="54"/>
  <c r="G344" i="54"/>
  <c r="G343" i="54"/>
  <c r="G342" i="54"/>
  <c r="G341" i="54"/>
  <c r="G340" i="54"/>
  <c r="G339" i="54"/>
  <c r="G338" i="54"/>
  <c r="G337" i="54"/>
  <c r="G336" i="54"/>
  <c r="G335" i="54"/>
  <c r="G334" i="54"/>
  <c r="G333" i="54"/>
  <c r="G332" i="54"/>
  <c r="G331" i="54"/>
  <c r="G330" i="54"/>
  <c r="G329" i="54"/>
  <c r="G328" i="54"/>
  <c r="G327" i="54"/>
  <c r="G326" i="54"/>
  <c r="G325" i="54"/>
  <c r="G324" i="54"/>
  <c r="G323" i="54"/>
  <c r="G322" i="54"/>
  <c r="G321" i="54"/>
  <c r="G320" i="54"/>
  <c r="G319" i="54"/>
  <c r="G318" i="54"/>
  <c r="G317" i="54"/>
  <c r="G316" i="54"/>
  <c r="G315" i="54"/>
  <c r="G314" i="54"/>
  <c r="G313" i="54"/>
  <c r="G312" i="54"/>
  <c r="G311" i="54"/>
  <c r="G310" i="54"/>
  <c r="G309" i="54"/>
  <c r="G308" i="54"/>
  <c r="G307" i="54"/>
  <c r="G306" i="54"/>
  <c r="G305" i="54"/>
  <c r="G304" i="54"/>
  <c r="G303" i="54"/>
  <c r="G302" i="54"/>
  <c r="G301" i="54"/>
  <c r="G300" i="54"/>
  <c r="G299" i="54"/>
  <c r="G298" i="54"/>
  <c r="G297" i="54"/>
  <c r="G296" i="54"/>
  <c r="G295" i="54"/>
  <c r="G294" i="54"/>
  <c r="G293" i="54"/>
  <c r="G292" i="54"/>
  <c r="G291" i="54"/>
  <c r="G290" i="54"/>
  <c r="G289" i="54"/>
  <c r="G288" i="54"/>
  <c r="G287" i="54"/>
  <c r="G286" i="54"/>
  <c r="G285" i="54"/>
  <c r="G284" i="54"/>
  <c r="G283" i="54"/>
  <c r="G282" i="54"/>
  <c r="G281" i="54"/>
  <c r="G280" i="54"/>
  <c r="G279" i="54"/>
  <c r="G278" i="54"/>
  <c r="G277" i="54"/>
  <c r="G276" i="54"/>
  <c r="G275" i="54"/>
  <c r="G274" i="54"/>
  <c r="G273" i="54"/>
  <c r="G272" i="54"/>
  <c r="G271" i="54"/>
  <c r="G270" i="54"/>
  <c r="G269" i="54"/>
  <c r="G268" i="54"/>
  <c r="G267" i="54"/>
  <c r="G266" i="54"/>
  <c r="G265" i="54"/>
  <c r="G264" i="54"/>
  <c r="G263" i="54"/>
  <c r="G262" i="54"/>
  <c r="G261" i="54"/>
  <c r="G260" i="54"/>
  <c r="G259" i="54"/>
  <c r="G258" i="54"/>
  <c r="G257" i="54"/>
  <c r="G256" i="54"/>
  <c r="G255" i="54"/>
  <c r="G254" i="54"/>
  <c r="G253" i="54"/>
  <c r="G252" i="54"/>
  <c r="G251" i="54"/>
  <c r="G250" i="54"/>
  <c r="G249" i="54"/>
  <c r="G248" i="54"/>
  <c r="G247" i="54"/>
  <c r="G246" i="54"/>
  <c r="G245" i="54"/>
  <c r="G244" i="54"/>
  <c r="G243" i="54"/>
  <c r="G242" i="54"/>
  <c r="G241" i="54"/>
  <c r="G240" i="54"/>
  <c r="G239" i="54"/>
  <c r="G238" i="54"/>
  <c r="G237" i="54"/>
  <c r="G236" i="54"/>
  <c r="G235" i="54"/>
  <c r="G234" i="54"/>
  <c r="G233" i="54"/>
  <c r="G232" i="54"/>
  <c r="G231" i="54"/>
  <c r="G230" i="54"/>
  <c r="G229" i="54"/>
  <c r="G228" i="54"/>
  <c r="G227" i="54"/>
  <c r="G226" i="54"/>
  <c r="G225" i="54"/>
  <c r="G224" i="54"/>
  <c r="G223" i="54"/>
  <c r="G222" i="54"/>
  <c r="G221" i="54"/>
  <c r="G220" i="54"/>
  <c r="G219" i="54"/>
  <c r="G218" i="54"/>
  <c r="G217" i="54"/>
  <c r="G216" i="54"/>
  <c r="G215" i="54"/>
  <c r="G214" i="54"/>
  <c r="G213" i="54"/>
  <c r="G212" i="54"/>
  <c r="G211" i="54"/>
  <c r="G210" i="54"/>
  <c r="G209" i="54"/>
  <c r="G208" i="54"/>
  <c r="G207" i="54"/>
  <c r="G206" i="54"/>
  <c r="G205" i="54"/>
  <c r="G204" i="54"/>
  <c r="G203" i="54"/>
  <c r="G202" i="54"/>
  <c r="G201" i="54"/>
  <c r="G200" i="54"/>
  <c r="G199" i="54"/>
  <c r="G198" i="54"/>
  <c r="G197" i="54"/>
  <c r="G196" i="54"/>
  <c r="G195" i="54"/>
  <c r="G194" i="54"/>
  <c r="G193" i="54"/>
  <c r="G192" i="54"/>
  <c r="G191" i="54"/>
  <c r="G190" i="54"/>
  <c r="G189" i="54"/>
  <c r="G188" i="54"/>
  <c r="G187" i="54"/>
  <c r="G186" i="54"/>
  <c r="G185" i="54"/>
  <c r="G184" i="54"/>
  <c r="G183" i="54"/>
  <c r="G182" i="54"/>
  <c r="G181" i="54"/>
  <c r="G180" i="54"/>
  <c r="G179" i="54"/>
  <c r="G178" i="54"/>
  <c r="G177" i="54"/>
  <c r="G176" i="54"/>
  <c r="G175" i="54"/>
  <c r="G174" i="54"/>
  <c r="G173" i="54"/>
  <c r="G172" i="54"/>
  <c r="G171" i="54"/>
  <c r="G170" i="54"/>
  <c r="G169" i="54"/>
  <c r="G168" i="54"/>
  <c r="G167" i="54"/>
  <c r="G166" i="54"/>
  <c r="G165" i="54"/>
  <c r="G164" i="54"/>
  <c r="G163" i="54"/>
  <c r="G162" i="54"/>
  <c r="G161" i="54"/>
  <c r="G160" i="54"/>
  <c r="G159" i="54"/>
  <c r="G158" i="54"/>
  <c r="G157" i="54"/>
  <c r="G156" i="54"/>
  <c r="G155" i="54"/>
  <c r="G154" i="54"/>
  <c r="G153" i="54"/>
  <c r="G152" i="54"/>
  <c r="G151" i="54"/>
  <c r="G150" i="54"/>
  <c r="G149" i="54"/>
  <c r="G148" i="54"/>
  <c r="G147" i="54"/>
  <c r="G146" i="54"/>
  <c r="G145" i="54"/>
  <c r="G144" i="54"/>
  <c r="G143" i="54"/>
  <c r="G142" i="54"/>
  <c r="G141" i="54"/>
  <c r="G140" i="54"/>
  <c r="G139" i="54"/>
  <c r="G138" i="54"/>
  <c r="G137" i="54"/>
  <c r="G136" i="54"/>
  <c r="G135" i="54"/>
  <c r="G134" i="54"/>
  <c r="G133" i="54"/>
  <c r="G132" i="54"/>
  <c r="G131" i="54"/>
  <c r="G130" i="54"/>
  <c r="G129" i="54"/>
  <c r="G128" i="54"/>
  <c r="G127" i="54"/>
  <c r="G126" i="54"/>
  <c r="G125" i="54"/>
  <c r="G124" i="54"/>
  <c r="G123" i="54"/>
  <c r="G122" i="54"/>
  <c r="G121" i="54"/>
  <c r="G120" i="54"/>
  <c r="G119" i="54"/>
  <c r="G118" i="54"/>
  <c r="G117" i="54"/>
  <c r="G116" i="54"/>
  <c r="G115" i="54"/>
  <c r="G114" i="54"/>
  <c r="G113" i="54"/>
  <c r="G112" i="54"/>
  <c r="G111" i="54"/>
  <c r="G110" i="54"/>
  <c r="G109" i="54"/>
  <c r="G108" i="54"/>
  <c r="G107" i="54"/>
  <c r="G106" i="54"/>
  <c r="G105" i="54"/>
  <c r="G104"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G7" i="54"/>
  <c r="G6" i="54"/>
  <c r="G5" i="54"/>
  <c r="G4" i="54"/>
  <c r="N441" i="54"/>
  <c r="K441" i="54" l="1"/>
  <c r="F441" i="54"/>
  <c r="G441" i="54"/>
  <c r="E6" i="54" l="1"/>
  <c r="E8" i="54"/>
  <c r="E9" i="54"/>
  <c r="E10" i="54"/>
  <c r="E11" i="54"/>
  <c r="E12" i="54"/>
  <c r="E14" i="54"/>
  <c r="E15" i="54"/>
  <c r="E16" i="54"/>
  <c r="E18" i="54"/>
  <c r="E19" i="54"/>
  <c r="E21" i="54"/>
  <c r="E22" i="54"/>
  <c r="E23" i="54"/>
  <c r="E25" i="54"/>
  <c r="E26" i="54"/>
  <c r="E27" i="54"/>
  <c r="E29" i="54"/>
  <c r="E30" i="54"/>
  <c r="E31" i="54"/>
  <c r="E33" i="54"/>
  <c r="E34" i="54"/>
  <c r="E36" i="54"/>
  <c r="E37" i="54"/>
  <c r="E38" i="54"/>
  <c r="E39" i="54"/>
  <c r="E40" i="54"/>
  <c r="E41" i="54"/>
  <c r="E43" i="54"/>
  <c r="E44" i="54"/>
  <c r="E45" i="54"/>
  <c r="E47" i="54"/>
  <c r="E48" i="54"/>
  <c r="E49" i="54"/>
  <c r="E51" i="54"/>
  <c r="E52" i="54"/>
  <c r="E54" i="54"/>
  <c r="E55" i="54"/>
  <c r="E57" i="54"/>
  <c r="E58" i="54"/>
  <c r="E60" i="54"/>
  <c r="E61" i="54"/>
  <c r="E62" i="54"/>
  <c r="E64" i="54"/>
  <c r="E65" i="54"/>
  <c r="E66" i="54"/>
  <c r="E68" i="54"/>
  <c r="E69" i="54"/>
  <c r="E70" i="54"/>
  <c r="E72" i="54"/>
  <c r="E73" i="54"/>
  <c r="E74" i="54"/>
  <c r="E76" i="54"/>
  <c r="E77" i="54"/>
  <c r="E78" i="54"/>
  <c r="E80" i="54"/>
  <c r="E81" i="54"/>
  <c r="E82" i="54"/>
  <c r="E84" i="54"/>
  <c r="E85" i="54"/>
  <c r="E86" i="54"/>
  <c r="E88" i="54"/>
  <c r="E89" i="54"/>
  <c r="E90" i="54"/>
  <c r="E92" i="54"/>
  <c r="E93" i="54"/>
  <c r="E95" i="54"/>
  <c r="E96" i="54"/>
  <c r="E97" i="54"/>
  <c r="E99" i="54"/>
  <c r="E100" i="54"/>
  <c r="E101" i="54"/>
  <c r="E103" i="54"/>
  <c r="E104" i="54"/>
  <c r="E106" i="54"/>
  <c r="E107" i="54"/>
  <c r="E109" i="54"/>
  <c r="E110" i="54"/>
  <c r="E112" i="54"/>
  <c r="E113" i="54"/>
  <c r="E114" i="54"/>
  <c r="E116" i="54"/>
  <c r="E117" i="54"/>
  <c r="E118" i="54"/>
  <c r="E119" i="54"/>
  <c r="E120" i="54"/>
  <c r="E122" i="54"/>
  <c r="E123" i="54"/>
  <c r="E124" i="54"/>
  <c r="E126" i="54"/>
  <c r="E127" i="54"/>
  <c r="E129" i="54"/>
  <c r="E130" i="54"/>
  <c r="E131" i="54"/>
  <c r="E133" i="54"/>
  <c r="E134" i="54"/>
  <c r="E136" i="54"/>
  <c r="E137" i="54"/>
  <c r="E138" i="54"/>
  <c r="E140" i="54"/>
  <c r="E141" i="54"/>
  <c r="E142" i="54"/>
  <c r="E144" i="54"/>
  <c r="E146" i="54"/>
  <c r="E147" i="54"/>
  <c r="E148" i="54"/>
  <c r="E150" i="54"/>
  <c r="E151" i="54"/>
  <c r="E152" i="54"/>
  <c r="E154" i="54"/>
  <c r="E155" i="54"/>
  <c r="E156" i="54"/>
  <c r="E158" i="54"/>
  <c r="E159" i="54"/>
  <c r="E160" i="54"/>
  <c r="E162" i="54"/>
  <c r="E163" i="54"/>
  <c r="E164" i="54"/>
  <c r="E166" i="54"/>
  <c r="E167" i="54"/>
  <c r="E168" i="54"/>
  <c r="E170" i="54"/>
  <c r="E171" i="54"/>
  <c r="E172" i="54"/>
  <c r="E174" i="54"/>
  <c r="E175" i="54"/>
  <c r="E177" i="54"/>
  <c r="E179" i="54"/>
  <c r="E180" i="54"/>
  <c r="E181" i="54"/>
  <c r="E183" i="54"/>
  <c r="E184" i="54"/>
  <c r="E185" i="54"/>
  <c r="E187" i="54"/>
  <c r="E188" i="54"/>
  <c r="E189" i="54"/>
  <c r="E190" i="54"/>
  <c r="E191" i="54"/>
  <c r="E192" i="54"/>
  <c r="E193" i="54"/>
  <c r="E194" i="54"/>
  <c r="E195" i="54"/>
  <c r="E196" i="54"/>
  <c r="E198" i="54"/>
  <c r="E199" i="54"/>
  <c r="E201" i="54"/>
  <c r="E202" i="54"/>
  <c r="E204" i="54"/>
  <c r="E205" i="54"/>
  <c r="E206" i="54"/>
  <c r="E207" i="54"/>
  <c r="E208" i="54"/>
  <c r="E211" i="54"/>
  <c r="E212" i="54"/>
  <c r="E213" i="54"/>
  <c r="E215" i="54"/>
  <c r="E216" i="54"/>
  <c r="E218" i="54"/>
  <c r="E219" i="54"/>
  <c r="E221" i="54"/>
  <c r="E222" i="54"/>
  <c r="E223" i="54"/>
  <c r="E225" i="54"/>
  <c r="E226" i="54"/>
  <c r="E228" i="54"/>
  <c r="E229" i="54"/>
  <c r="E230" i="54"/>
  <c r="E232" i="54"/>
  <c r="E233" i="54"/>
  <c r="E236" i="54"/>
  <c r="E237" i="54"/>
  <c r="E239" i="54"/>
  <c r="E241" i="54"/>
  <c r="E243" i="54"/>
  <c r="E244" i="54"/>
  <c r="E246" i="54"/>
  <c r="E247" i="54"/>
  <c r="E248" i="54"/>
  <c r="E249" i="54"/>
  <c r="E250" i="54"/>
  <c r="E253" i="54"/>
  <c r="E254" i="54"/>
  <c r="E255" i="54"/>
  <c r="E257" i="54"/>
  <c r="E258" i="54"/>
  <c r="E259" i="54"/>
  <c r="E261" i="54"/>
  <c r="E263" i="54"/>
  <c r="E264" i="54"/>
  <c r="E266" i="54"/>
  <c r="E267" i="54"/>
  <c r="E269" i="54"/>
  <c r="E270" i="54"/>
  <c r="E271" i="54"/>
  <c r="E273" i="54"/>
  <c r="E275" i="54"/>
  <c r="E276" i="54"/>
  <c r="E277" i="54"/>
  <c r="E278" i="54"/>
  <c r="E280" i="54"/>
  <c r="E281" i="54"/>
  <c r="E282" i="54"/>
  <c r="E284" i="54"/>
  <c r="E285" i="54"/>
  <c r="E286" i="54"/>
  <c r="E288" i="54"/>
  <c r="E289" i="54"/>
  <c r="E290" i="54"/>
  <c r="E291" i="54"/>
  <c r="E292" i="54"/>
  <c r="E294" i="54"/>
  <c r="E295" i="54"/>
  <c r="E296" i="54"/>
  <c r="E298" i="54"/>
  <c r="E299" i="54"/>
  <c r="E300" i="54"/>
  <c r="E301" i="54"/>
  <c r="E302" i="54"/>
  <c r="E304" i="54"/>
  <c r="E305" i="54"/>
  <c r="E307" i="54"/>
  <c r="E308" i="54"/>
  <c r="E309" i="54"/>
  <c r="E311" i="54"/>
  <c r="E312" i="54"/>
  <c r="E313" i="54"/>
  <c r="E314" i="54"/>
  <c r="E316" i="54"/>
  <c r="E317" i="54"/>
  <c r="E318" i="54"/>
  <c r="E319" i="54"/>
  <c r="E320" i="54"/>
  <c r="E321" i="54"/>
  <c r="E323" i="54"/>
  <c r="E324" i="54"/>
  <c r="E326" i="54"/>
  <c r="E327" i="54"/>
  <c r="E328" i="54"/>
  <c r="E329" i="54"/>
  <c r="E330" i="54"/>
  <c r="E331" i="54"/>
  <c r="E333" i="54"/>
  <c r="E335" i="54"/>
  <c r="E336" i="54"/>
  <c r="E337" i="54"/>
  <c r="E338" i="54"/>
  <c r="E340" i="54"/>
  <c r="E341" i="54"/>
  <c r="E343" i="54"/>
  <c r="E344" i="54"/>
  <c r="E345" i="54"/>
  <c r="E346" i="54"/>
  <c r="E347" i="54"/>
  <c r="E349" i="54"/>
  <c r="E350" i="54"/>
  <c r="E352" i="54"/>
  <c r="E353" i="54"/>
  <c r="E354" i="54"/>
  <c r="E355" i="54"/>
  <c r="E356" i="54"/>
  <c r="E358" i="54"/>
  <c r="E359" i="54"/>
  <c r="E360" i="54"/>
  <c r="E361" i="54"/>
  <c r="E363" i="54"/>
  <c r="E364" i="54"/>
  <c r="E366" i="54"/>
  <c r="E367" i="54"/>
  <c r="E368" i="54"/>
  <c r="E370" i="54"/>
  <c r="E371" i="54"/>
  <c r="E372" i="54"/>
  <c r="E374" i="54"/>
  <c r="E376" i="54"/>
  <c r="E377" i="54"/>
  <c r="E378" i="54"/>
  <c r="E379" i="54"/>
  <c r="E380" i="54"/>
  <c r="E381" i="54"/>
  <c r="E383" i="54"/>
  <c r="E384" i="54"/>
  <c r="E385" i="54"/>
  <c r="E387" i="54"/>
  <c r="E388" i="54"/>
  <c r="E391" i="54"/>
  <c r="E392" i="54"/>
  <c r="E393" i="54"/>
  <c r="E394" i="54"/>
  <c r="E395" i="54"/>
  <c r="E396" i="54"/>
  <c r="E398" i="54"/>
  <c r="E399" i="54"/>
  <c r="E400" i="54"/>
  <c r="E402" i="54"/>
  <c r="E403" i="54"/>
  <c r="E405" i="54"/>
  <c r="E407" i="54"/>
  <c r="E408" i="54"/>
  <c r="E410" i="54"/>
  <c r="E411" i="54"/>
  <c r="E412" i="54"/>
  <c r="E414" i="54"/>
  <c r="E415" i="54"/>
  <c r="E416" i="54"/>
  <c r="E418" i="54"/>
  <c r="E419" i="54"/>
  <c r="E420" i="54"/>
  <c r="E422" i="54"/>
  <c r="E423" i="54"/>
  <c r="E425" i="54"/>
  <c r="E427" i="54"/>
  <c r="E429" i="54"/>
  <c r="E430" i="54"/>
  <c r="E431" i="54"/>
  <c r="E432" i="54"/>
  <c r="E433" i="54"/>
  <c r="E435" i="54"/>
  <c r="E436" i="54"/>
  <c r="E438" i="54"/>
  <c r="E439" i="54"/>
  <c r="H422" i="54" l="1"/>
  <c r="H353" i="54"/>
  <c r="H249" i="54"/>
  <c r="H229" i="54"/>
  <c r="H222" i="54"/>
  <c r="H187" i="54"/>
  <c r="H147" i="54"/>
  <c r="H130" i="54"/>
  <c r="H110" i="54"/>
  <c r="H100" i="54"/>
  <c r="H89" i="54"/>
  <c r="H65" i="54"/>
  <c r="H44" i="54"/>
  <c r="H15" i="54"/>
  <c r="H429" i="54"/>
  <c r="H289" i="54"/>
  <c r="H248" i="54"/>
  <c r="H212" i="54"/>
  <c r="H170" i="54"/>
  <c r="H129" i="54"/>
  <c r="H88" i="54"/>
  <c r="H64" i="54"/>
  <c r="H43" i="54"/>
  <c r="H400" i="54"/>
  <c r="H371" i="54"/>
  <c r="H387" i="54"/>
  <c r="H377" i="54"/>
  <c r="H259" i="54"/>
  <c r="H221" i="54"/>
  <c r="H177" i="54"/>
  <c r="H158" i="54"/>
  <c r="H138" i="54"/>
  <c r="H99" i="54"/>
  <c r="H76" i="54"/>
  <c r="H14" i="54"/>
  <c r="H282" i="54"/>
  <c r="H258" i="54"/>
  <c r="H247" i="54"/>
  <c r="H219" i="54"/>
  <c r="H211" i="54"/>
  <c r="H168" i="54"/>
  <c r="H156" i="54"/>
  <c r="H117" i="54"/>
  <c r="H107" i="54"/>
  <c r="H86" i="54"/>
  <c r="H52" i="54"/>
  <c r="H41" i="54"/>
  <c r="H34" i="54"/>
  <c r="H23" i="54"/>
  <c r="H12" i="54"/>
  <c r="H350" i="54"/>
  <c r="H419" i="54"/>
  <c r="H376" i="54"/>
  <c r="H246" i="54"/>
  <c r="H126" i="54"/>
  <c r="H85" i="54"/>
  <c r="H51" i="54"/>
  <c r="H33" i="54"/>
  <c r="H299" i="54"/>
  <c r="H427" i="54"/>
  <c r="H391" i="54"/>
  <c r="H281" i="54"/>
  <c r="H95" i="54"/>
  <c r="H10" i="54"/>
  <c r="H314" i="54"/>
  <c r="H292" i="54"/>
  <c r="H277" i="54"/>
  <c r="H244" i="54"/>
  <c r="H181" i="54"/>
  <c r="H152" i="54"/>
  <c r="H114" i="54"/>
  <c r="H70" i="54"/>
  <c r="H49" i="54"/>
  <c r="H9" i="54"/>
  <c r="H364" i="54"/>
  <c r="H323" i="54"/>
  <c r="H243" i="54"/>
  <c r="H205" i="54"/>
  <c r="H190" i="54"/>
  <c r="H151" i="54"/>
  <c r="H134" i="54"/>
  <c r="H123" i="54"/>
  <c r="H113" i="54"/>
  <c r="H58" i="54"/>
  <c r="H48" i="54"/>
  <c r="H347" i="54"/>
  <c r="H204" i="54"/>
  <c r="H189" i="54"/>
  <c r="H140" i="54"/>
  <c r="H112" i="54"/>
  <c r="H92" i="54"/>
  <c r="H68" i="54"/>
  <c r="H47" i="54"/>
  <c r="H266" i="54"/>
  <c r="H264" i="54"/>
  <c r="H250" i="54"/>
  <c r="H230" i="54"/>
  <c r="H194" i="54"/>
  <c r="H172" i="54"/>
  <c r="H148" i="54"/>
  <c r="H120" i="54"/>
  <c r="H101" i="54"/>
  <c r="H90" i="54"/>
  <c r="H66" i="54"/>
  <c r="H55" i="54"/>
  <c r="H45" i="54"/>
  <c r="H27" i="54"/>
  <c r="H16" i="54"/>
  <c r="H396" i="54"/>
  <c r="H312" i="54"/>
  <c r="H416" i="54"/>
  <c r="H356" i="54"/>
  <c r="H432" i="54"/>
  <c r="H405" i="54"/>
  <c r="H338" i="54"/>
  <c r="H291" i="54"/>
  <c r="H276" i="54"/>
  <c r="H425" i="54"/>
  <c r="H363" i="54"/>
  <c r="H346" i="54"/>
  <c r="H330" i="54"/>
  <c r="H313" i="54"/>
  <c r="H275" i="54"/>
  <c r="H232" i="54"/>
  <c r="H215" i="54"/>
  <c r="H150" i="54"/>
  <c r="H133" i="54"/>
  <c r="H103" i="54"/>
  <c r="H80" i="54"/>
  <c r="H57" i="54"/>
  <c r="H38" i="54"/>
  <c r="H29" i="54"/>
  <c r="E4" i="54"/>
  <c r="E424" i="54"/>
  <c r="E413" i="54"/>
  <c r="E397" i="54"/>
  <c r="H372" i="54"/>
  <c r="H160" i="54"/>
  <c r="H344" i="54"/>
  <c r="H329" i="54"/>
  <c r="H320" i="54"/>
  <c r="H311" i="54"/>
  <c r="H301" i="54"/>
  <c r="H294" i="54"/>
  <c r="H284" i="54"/>
  <c r="H273" i="54"/>
  <c r="H201" i="54"/>
  <c r="H171" i="54"/>
  <c r="H159" i="54"/>
  <c r="H119" i="54"/>
  <c r="H77" i="54"/>
  <c r="H37" i="54"/>
  <c r="H26" i="54"/>
  <c r="H6" i="54"/>
  <c r="H321" i="54"/>
  <c r="H202" i="54"/>
  <c r="H411" i="54"/>
  <c r="H360" i="54"/>
  <c r="H336" i="54"/>
  <c r="H394" i="54"/>
  <c r="H370" i="54"/>
  <c r="H352" i="54"/>
  <c r="H335" i="54"/>
  <c r="H263" i="54"/>
  <c r="H241" i="54"/>
  <c r="H228" i="54"/>
  <c r="H146" i="54"/>
  <c r="H118" i="54"/>
  <c r="H109" i="54"/>
  <c r="H54" i="54"/>
  <c r="H36" i="54"/>
  <c r="H345" i="54"/>
  <c r="H223" i="54"/>
  <c r="H439" i="54"/>
  <c r="H378" i="54"/>
  <c r="H438" i="54"/>
  <c r="H410" i="54"/>
  <c r="H359" i="54"/>
  <c r="H343" i="54"/>
  <c r="H319" i="54"/>
  <c r="H300" i="54"/>
  <c r="H25" i="54"/>
  <c r="E437" i="54"/>
  <c r="E428" i="54"/>
  <c r="E421" i="54"/>
  <c r="E409" i="54"/>
  <c r="E404" i="54"/>
  <c r="E386" i="54"/>
  <c r="E369" i="54"/>
  <c r="E351" i="54"/>
  <c r="E342" i="54"/>
  <c r="E334" i="54"/>
  <c r="E310" i="54"/>
  <c r="E283" i="54"/>
  <c r="E272" i="54"/>
  <c r="E262" i="54"/>
  <c r="E240" i="54"/>
  <c r="E234" i="54"/>
  <c r="E227" i="54"/>
  <c r="E220" i="54"/>
  <c r="E200" i="54"/>
  <c r="E186" i="54"/>
  <c r="E176" i="54"/>
  <c r="E169" i="54"/>
  <c r="E157" i="54"/>
  <c r="E145" i="54"/>
  <c r="E128" i="54"/>
  <c r="E108" i="54"/>
  <c r="E98" i="54"/>
  <c r="E87" i="54"/>
  <c r="E75" i="54"/>
  <c r="E63" i="54"/>
  <c r="E53" i="54"/>
  <c r="E42" i="54"/>
  <c r="E35" i="54"/>
  <c r="E24" i="54"/>
  <c r="E13" i="54"/>
  <c r="E5" i="54"/>
  <c r="H423" i="54"/>
  <c r="H337" i="54"/>
  <c r="H213" i="54"/>
  <c r="H420" i="54"/>
  <c r="H385" i="54"/>
  <c r="H358" i="54"/>
  <c r="H328" i="54"/>
  <c r="H318" i="54"/>
  <c r="H309" i="54"/>
  <c r="H278" i="54"/>
  <c r="H271" i="54"/>
  <c r="H254" i="54"/>
  <c r="H226" i="54"/>
  <c r="H208" i="54"/>
  <c r="H199" i="54"/>
  <c r="H193" i="54"/>
  <c r="H185" i="54"/>
  <c r="H175" i="54"/>
  <c r="H144" i="54"/>
  <c r="H127" i="54"/>
  <c r="H97" i="54"/>
  <c r="H74" i="54"/>
  <c r="H430" i="54"/>
  <c r="H354" i="54"/>
  <c r="H393" i="54"/>
  <c r="H368" i="54"/>
  <c r="H436" i="54"/>
  <c r="H408" i="54"/>
  <c r="H384" i="54"/>
  <c r="H367" i="54"/>
  <c r="H341" i="54"/>
  <c r="H317" i="54"/>
  <c r="H298" i="54"/>
  <c r="H270" i="54"/>
  <c r="H257" i="54"/>
  <c r="H253" i="54"/>
  <c r="H233" i="54"/>
  <c r="H207" i="54"/>
  <c r="H192" i="54"/>
  <c r="H184" i="54"/>
  <c r="H174" i="54"/>
  <c r="H167" i="54"/>
  <c r="H155" i="54"/>
  <c r="H137" i="54"/>
  <c r="H106" i="54"/>
  <c r="H96" i="54"/>
  <c r="H73" i="54"/>
  <c r="H61" i="54"/>
  <c r="H22" i="54"/>
  <c r="H11" i="54"/>
  <c r="H379" i="54"/>
  <c r="H290" i="54"/>
  <c r="H392" i="54"/>
  <c r="H349" i="54"/>
  <c r="H327" i="54"/>
  <c r="H435" i="54"/>
  <c r="H418" i="54"/>
  <c r="H402" i="54"/>
  <c r="H383" i="54"/>
  <c r="H340" i="54"/>
  <c r="H326" i="54"/>
  <c r="H307" i="54"/>
  <c r="H269" i="54"/>
  <c r="H239" i="54"/>
  <c r="H206" i="54"/>
  <c r="H198" i="54"/>
  <c r="H183" i="54"/>
  <c r="H166" i="54"/>
  <c r="H154" i="54"/>
  <c r="H136" i="54"/>
  <c r="H116" i="54"/>
  <c r="H84" i="54"/>
  <c r="H72" i="54"/>
  <c r="H388" i="54"/>
  <c r="H302" i="54"/>
  <c r="H188" i="54"/>
  <c r="H395" i="54"/>
  <c r="H403" i="54"/>
  <c r="H381" i="54"/>
  <c r="H308" i="54"/>
  <c r="H407" i="54"/>
  <c r="H366" i="54"/>
  <c r="H333" i="54"/>
  <c r="H316" i="54"/>
  <c r="H288" i="54"/>
  <c r="H218" i="54"/>
  <c r="H389" i="54"/>
  <c r="H324" i="54"/>
  <c r="H305" i="54"/>
  <c r="H296" i="54"/>
  <c r="H286" i="54"/>
  <c r="H267" i="54"/>
  <c r="H261" i="54"/>
  <c r="H237" i="54"/>
  <c r="H225" i="54"/>
  <c r="H191" i="54"/>
  <c r="H164" i="54"/>
  <c r="H142" i="54"/>
  <c r="H124" i="54"/>
  <c r="H104" i="54"/>
  <c r="H93" i="54"/>
  <c r="H82" i="54"/>
  <c r="H31" i="54"/>
  <c r="H19" i="54"/>
  <c r="H412" i="54"/>
  <c r="H433" i="54"/>
  <c r="H374" i="54"/>
  <c r="H415" i="54"/>
  <c r="H295" i="54"/>
  <c r="H280" i="54"/>
  <c r="H255" i="54"/>
  <c r="H216" i="54"/>
  <c r="H196" i="54"/>
  <c r="H180" i="54"/>
  <c r="H163" i="54"/>
  <c r="H141" i="54"/>
  <c r="H81" i="54"/>
  <c r="H69" i="54"/>
  <c r="H39" i="54"/>
  <c r="H30" i="54"/>
  <c r="H18" i="54"/>
  <c r="H8" i="54"/>
  <c r="H361" i="54"/>
  <c r="H380" i="54"/>
  <c r="H399" i="54"/>
  <c r="H355" i="54"/>
  <c r="H331" i="54"/>
  <c r="H304" i="54"/>
  <c r="H285" i="54"/>
  <c r="H431" i="54"/>
  <c r="H414" i="54"/>
  <c r="H398" i="54"/>
  <c r="H236" i="54"/>
  <c r="H195" i="54"/>
  <c r="H179" i="54"/>
  <c r="H162" i="54"/>
  <c r="H122" i="54"/>
  <c r="H131" i="54"/>
  <c r="H78" i="54"/>
  <c r="H62" i="54"/>
  <c r="H60" i="54"/>
  <c r="H40" i="54"/>
  <c r="H21" i="54"/>
  <c r="E434" i="54"/>
  <c r="E426" i="54"/>
  <c r="E417" i="54"/>
  <c r="E406" i="54"/>
  <c r="E401" i="54"/>
  <c r="E390" i="54"/>
  <c r="E382" i="54"/>
  <c r="E375" i="54"/>
  <c r="E365" i="54"/>
  <c r="E357" i="54"/>
  <c r="E348" i="54"/>
  <c r="E339" i="54"/>
  <c r="E332" i="54"/>
  <c r="E325" i="54"/>
  <c r="E315" i="54"/>
  <c r="E306" i="54"/>
  <c r="E297" i="54"/>
  <c r="E293" i="54"/>
  <c r="E287" i="54"/>
  <c r="E268" i="54"/>
  <c r="E256" i="54"/>
  <c r="E252" i="54"/>
  <c r="E245" i="54"/>
  <c r="E238" i="54"/>
  <c r="E217" i="54"/>
  <c r="E210" i="54"/>
  <c r="E197" i="54"/>
  <c r="E182" i="54"/>
  <c r="E165" i="54"/>
  <c r="E153" i="54"/>
  <c r="E143" i="54"/>
  <c r="E135" i="54"/>
  <c r="E125" i="54"/>
  <c r="E115" i="54"/>
  <c r="E105" i="54"/>
  <c r="E94" i="54"/>
  <c r="E83" i="54"/>
  <c r="E71" i="54"/>
  <c r="E59" i="54"/>
  <c r="E50" i="54"/>
  <c r="E32" i="54"/>
  <c r="E373" i="54"/>
  <c r="E362" i="54"/>
  <c r="E322" i="54"/>
  <c r="E303" i="54"/>
  <c r="E279" i="54"/>
  <c r="E274" i="54"/>
  <c r="E265" i="54"/>
  <c r="E260" i="54"/>
  <c r="E251" i="54"/>
  <c r="E242" i="54"/>
  <c r="E235" i="54"/>
  <c r="E231" i="54"/>
  <c r="E224" i="54"/>
  <c r="E214" i="54"/>
  <c r="E209" i="54"/>
  <c r="E203" i="54"/>
  <c r="E178" i="54"/>
  <c r="E173" i="54"/>
  <c r="E161" i="54"/>
  <c r="E149" i="54"/>
  <c r="E139" i="54"/>
  <c r="E132" i="54"/>
  <c r="E121" i="54"/>
  <c r="E111" i="54"/>
  <c r="E102" i="54"/>
  <c r="E91" i="54"/>
  <c r="E79" i="54"/>
  <c r="E67" i="54"/>
  <c r="E56" i="54"/>
  <c r="E46" i="54"/>
  <c r="E28" i="54"/>
  <c r="E17" i="54"/>
  <c r="E7" i="54"/>
  <c r="L236" i="54" l="1"/>
  <c r="L124" i="54"/>
  <c r="L191" i="54"/>
  <c r="L225" i="54"/>
  <c r="L261" i="54"/>
  <c r="L188" i="54"/>
  <c r="L183" i="54"/>
  <c r="L22" i="54"/>
  <c r="L106" i="54"/>
  <c r="L233" i="54"/>
  <c r="L97" i="54"/>
  <c r="L226" i="54"/>
  <c r="L263" i="54"/>
  <c r="L77" i="54"/>
  <c r="L57" i="54"/>
  <c r="L101" i="54"/>
  <c r="L92" i="54"/>
  <c r="L204" i="54"/>
  <c r="L48" i="54"/>
  <c r="L123" i="54"/>
  <c r="L205" i="54"/>
  <c r="L152" i="54"/>
  <c r="L244" i="54"/>
  <c r="L51" i="54"/>
  <c r="L41" i="54"/>
  <c r="L76" i="54"/>
  <c r="L248" i="54"/>
  <c r="L110" i="54"/>
  <c r="L187" i="54"/>
  <c r="L249" i="54"/>
  <c r="L60" i="54"/>
  <c r="L39" i="54"/>
  <c r="L196" i="54"/>
  <c r="L82" i="54"/>
  <c r="L302" i="54"/>
  <c r="L61" i="54"/>
  <c r="L298" i="54"/>
  <c r="L127" i="54"/>
  <c r="L271" i="54"/>
  <c r="L118" i="54"/>
  <c r="L26" i="54"/>
  <c r="L119" i="54"/>
  <c r="L291" i="54"/>
  <c r="L55" i="54"/>
  <c r="L70" i="54"/>
  <c r="L12" i="54"/>
  <c r="L52" i="54"/>
  <c r="L43" i="54"/>
  <c r="L289" i="54"/>
  <c r="L65" i="54"/>
  <c r="L21" i="54"/>
  <c r="L8" i="54"/>
  <c r="L163" i="54"/>
  <c r="L154" i="54"/>
  <c r="L239" i="54"/>
  <c r="L137" i="54"/>
  <c r="L174" i="54"/>
  <c r="L207" i="54"/>
  <c r="L199" i="54"/>
  <c r="L36" i="54"/>
  <c r="L37" i="54"/>
  <c r="L159" i="54"/>
  <c r="L103" i="54"/>
  <c r="L275" i="54"/>
  <c r="L16" i="54"/>
  <c r="L66" i="54"/>
  <c r="L47" i="54"/>
  <c r="L140" i="54"/>
  <c r="L114" i="54"/>
  <c r="L281" i="54"/>
  <c r="L86" i="54"/>
  <c r="L221" i="54"/>
  <c r="L81" i="54"/>
  <c r="L31" i="54"/>
  <c r="L286" i="54"/>
  <c r="L72" i="54"/>
  <c r="L11" i="54"/>
  <c r="L96" i="54"/>
  <c r="L257" i="54"/>
  <c r="L175" i="54"/>
  <c r="L254" i="54"/>
  <c r="L213" i="54"/>
  <c r="L284" i="54"/>
  <c r="L133" i="54"/>
  <c r="L232" i="54"/>
  <c r="L27" i="54"/>
  <c r="L168" i="54"/>
  <c r="L158" i="54"/>
  <c r="L88" i="54"/>
  <c r="L147" i="54"/>
  <c r="L78" i="54"/>
  <c r="L398" i="54"/>
  <c r="L399" i="54"/>
  <c r="L30" i="54"/>
  <c r="L180" i="54"/>
  <c r="L374" i="54"/>
  <c r="L296" i="54"/>
  <c r="L308" i="54"/>
  <c r="L136" i="54"/>
  <c r="L269" i="54"/>
  <c r="L340" i="54"/>
  <c r="L349" i="54"/>
  <c r="L155" i="54"/>
  <c r="L192" i="54"/>
  <c r="L368" i="54"/>
  <c r="L185" i="54"/>
  <c r="L385" i="54"/>
  <c r="L337" i="54"/>
  <c r="L131" i="54"/>
  <c r="L195" i="54"/>
  <c r="L414" i="54"/>
  <c r="L331" i="54"/>
  <c r="L141" i="54"/>
  <c r="L433" i="54"/>
  <c r="L412" i="54"/>
  <c r="L142" i="54"/>
  <c r="L237" i="54"/>
  <c r="L267" i="54"/>
  <c r="L305" i="54"/>
  <c r="L389" i="54"/>
  <c r="L288" i="54"/>
  <c r="L418" i="54"/>
  <c r="L392" i="54"/>
  <c r="L290" i="54"/>
  <c r="L167" i="54"/>
  <c r="L384" i="54"/>
  <c r="L393" i="54"/>
  <c r="L354" i="54"/>
  <c r="L193" i="54"/>
  <c r="L318" i="54"/>
  <c r="L420" i="54"/>
  <c r="L423" i="54"/>
  <c r="L25" i="54"/>
  <c r="L319" i="54"/>
  <c r="L438" i="54"/>
  <c r="L345" i="54"/>
  <c r="L228" i="54"/>
  <c r="L336" i="54"/>
  <c r="L202" i="54"/>
  <c r="L273" i="54"/>
  <c r="L294" i="54"/>
  <c r="L329" i="54"/>
  <c r="L80" i="54"/>
  <c r="L313" i="54"/>
  <c r="L405" i="54"/>
  <c r="L416" i="54"/>
  <c r="L172" i="54"/>
  <c r="L264" i="54"/>
  <c r="L112" i="54"/>
  <c r="L58" i="54"/>
  <c r="L134" i="54"/>
  <c r="L364" i="54"/>
  <c r="L181" i="54"/>
  <c r="L391" i="54"/>
  <c r="L85" i="54"/>
  <c r="L246" i="54"/>
  <c r="L419" i="54"/>
  <c r="L219" i="54"/>
  <c r="L282" i="54"/>
  <c r="L99" i="54"/>
  <c r="L377" i="54"/>
  <c r="L170" i="54"/>
  <c r="L130" i="54"/>
  <c r="L122" i="54"/>
  <c r="L355" i="54"/>
  <c r="L380" i="54"/>
  <c r="L280" i="54"/>
  <c r="L415" i="54"/>
  <c r="L93" i="54"/>
  <c r="L366" i="54"/>
  <c r="L388" i="54"/>
  <c r="L198" i="54"/>
  <c r="L307" i="54"/>
  <c r="L435" i="54"/>
  <c r="L73" i="54"/>
  <c r="L253" i="54"/>
  <c r="L408" i="54"/>
  <c r="L430" i="54"/>
  <c r="L144" i="54"/>
  <c r="L328" i="54"/>
  <c r="L343" i="54"/>
  <c r="L378" i="54"/>
  <c r="L146" i="54"/>
  <c r="L241" i="54"/>
  <c r="L335" i="54"/>
  <c r="L394" i="54"/>
  <c r="L360" i="54"/>
  <c r="L321" i="54"/>
  <c r="L201" i="54"/>
  <c r="L301" i="54"/>
  <c r="L344" i="54"/>
  <c r="L372" i="54"/>
  <c r="L29" i="54"/>
  <c r="L215" i="54"/>
  <c r="L330" i="54"/>
  <c r="L432" i="54"/>
  <c r="L120" i="54"/>
  <c r="L266" i="54"/>
  <c r="L151" i="54"/>
  <c r="L243" i="54"/>
  <c r="L9" i="54"/>
  <c r="L277" i="54"/>
  <c r="L10" i="54"/>
  <c r="L427" i="54"/>
  <c r="L33" i="54"/>
  <c r="L126" i="54"/>
  <c r="L23" i="54"/>
  <c r="L156" i="54"/>
  <c r="L247" i="54"/>
  <c r="L138" i="54"/>
  <c r="L387" i="54"/>
  <c r="L64" i="54"/>
  <c r="L429" i="54"/>
  <c r="L89" i="54"/>
  <c r="L222" i="54"/>
  <c r="L353" i="54"/>
  <c r="L62" i="54"/>
  <c r="L431" i="54"/>
  <c r="L69" i="54"/>
  <c r="L19" i="54"/>
  <c r="L164" i="54"/>
  <c r="L324" i="54"/>
  <c r="L381" i="54"/>
  <c r="L116" i="54"/>
  <c r="L379" i="54"/>
  <c r="L270" i="54"/>
  <c r="L317" i="54"/>
  <c r="L278" i="54"/>
  <c r="L162" i="54"/>
  <c r="L285" i="54"/>
  <c r="L18" i="54"/>
  <c r="L216" i="54"/>
  <c r="L255" i="54"/>
  <c r="L295" i="54"/>
  <c r="L104" i="54"/>
  <c r="L218" i="54"/>
  <c r="L316" i="54"/>
  <c r="L407" i="54"/>
  <c r="L403" i="54"/>
  <c r="L395" i="54"/>
  <c r="L166" i="54"/>
  <c r="L206" i="54"/>
  <c r="L326" i="54"/>
  <c r="L383" i="54"/>
  <c r="L327" i="54"/>
  <c r="L184" i="54"/>
  <c r="L341" i="54"/>
  <c r="L436" i="54"/>
  <c r="L74" i="54"/>
  <c r="L208" i="54"/>
  <c r="L358" i="54"/>
  <c r="L359" i="54"/>
  <c r="L439" i="54"/>
  <c r="L54" i="54"/>
  <c r="L352" i="54"/>
  <c r="L171" i="54"/>
  <c r="L311" i="54"/>
  <c r="L38" i="54"/>
  <c r="L346" i="54"/>
  <c r="L425" i="54"/>
  <c r="L338" i="54"/>
  <c r="L356" i="54"/>
  <c r="L312" i="54"/>
  <c r="L90" i="54"/>
  <c r="L194" i="54"/>
  <c r="L250" i="54"/>
  <c r="L68" i="54"/>
  <c r="L189" i="54"/>
  <c r="L347" i="54"/>
  <c r="L113" i="54"/>
  <c r="L190" i="54"/>
  <c r="L292" i="54"/>
  <c r="L350" i="54"/>
  <c r="L34" i="54"/>
  <c r="L107" i="54"/>
  <c r="L258" i="54"/>
  <c r="L14" i="54"/>
  <c r="L371" i="54"/>
  <c r="L212" i="54"/>
  <c r="L15" i="54"/>
  <c r="L100" i="54"/>
  <c r="L229" i="54"/>
  <c r="L422" i="54"/>
  <c r="L40" i="54"/>
  <c r="L179" i="54"/>
  <c r="L304" i="54"/>
  <c r="L361" i="54"/>
  <c r="L333" i="54"/>
  <c r="L84" i="54"/>
  <c r="L402" i="54"/>
  <c r="L367" i="54"/>
  <c r="L309" i="54"/>
  <c r="L300" i="54"/>
  <c r="L410" i="54"/>
  <c r="L223" i="54"/>
  <c r="L109" i="54"/>
  <c r="L370" i="54"/>
  <c r="L411" i="54"/>
  <c r="L6" i="54"/>
  <c r="L320" i="54"/>
  <c r="L160" i="54"/>
  <c r="L150" i="54"/>
  <c r="L363" i="54"/>
  <c r="L276" i="54"/>
  <c r="L396" i="54"/>
  <c r="L45" i="54"/>
  <c r="L148" i="54"/>
  <c r="L230" i="54"/>
  <c r="L323" i="54"/>
  <c r="L49" i="54"/>
  <c r="L314" i="54"/>
  <c r="L95" i="54"/>
  <c r="L299" i="54"/>
  <c r="L376" i="54"/>
  <c r="L117" i="54"/>
  <c r="L211" i="54"/>
  <c r="L177" i="54"/>
  <c r="L259" i="54"/>
  <c r="L400" i="54"/>
  <c r="L129" i="54"/>
  <c r="L44" i="54"/>
  <c r="H91" i="54"/>
  <c r="H303" i="54"/>
  <c r="H71" i="54"/>
  <c r="H135" i="54"/>
  <c r="H297" i="54"/>
  <c r="H348" i="54"/>
  <c r="H390" i="54"/>
  <c r="H42" i="54"/>
  <c r="H108" i="54"/>
  <c r="H169" i="54"/>
  <c r="H283" i="54"/>
  <c r="H421" i="54"/>
  <c r="H424" i="54"/>
  <c r="H20" i="54"/>
  <c r="H83" i="54"/>
  <c r="H238" i="54"/>
  <c r="H268" i="54"/>
  <c r="H401" i="54"/>
  <c r="H53" i="54"/>
  <c r="H176" i="54"/>
  <c r="H220" i="54"/>
  <c r="H334" i="54"/>
  <c r="H428" i="54"/>
  <c r="H143" i="54"/>
  <c r="H197" i="54"/>
  <c r="H306" i="54"/>
  <c r="H357" i="54"/>
  <c r="H102" i="54"/>
  <c r="H161" i="54"/>
  <c r="H209" i="54"/>
  <c r="H251" i="54"/>
  <c r="H279" i="54"/>
  <c r="H149" i="54"/>
  <c r="H373" i="54"/>
  <c r="H245" i="54"/>
  <c r="H365" i="54"/>
  <c r="H5" i="54"/>
  <c r="H63" i="54"/>
  <c r="H128" i="54"/>
  <c r="H186" i="54"/>
  <c r="H227" i="54"/>
  <c r="H342" i="54"/>
  <c r="H386" i="54"/>
  <c r="H437" i="54"/>
  <c r="E441" i="54"/>
  <c r="H4" i="54"/>
  <c r="H274" i="54"/>
  <c r="H322" i="54"/>
  <c r="H32" i="54"/>
  <c r="H153" i="54"/>
  <c r="H315" i="54"/>
  <c r="H406" i="54"/>
  <c r="H46" i="54"/>
  <c r="H111" i="54"/>
  <c r="H173" i="54"/>
  <c r="H214" i="54"/>
  <c r="H94" i="54"/>
  <c r="H105" i="54"/>
  <c r="H210" i="54"/>
  <c r="H325" i="54"/>
  <c r="H375" i="54"/>
  <c r="H13" i="54"/>
  <c r="H234" i="54"/>
  <c r="H262" i="54"/>
  <c r="H351" i="54"/>
  <c r="H397" i="54"/>
  <c r="H242" i="54"/>
  <c r="H362" i="54"/>
  <c r="H165" i="54"/>
  <c r="H252" i="54"/>
  <c r="H417" i="54"/>
  <c r="H75" i="54"/>
  <c r="H56" i="54"/>
  <c r="H121" i="54"/>
  <c r="H178" i="54"/>
  <c r="H224" i="54"/>
  <c r="H28" i="54"/>
  <c r="H217" i="54"/>
  <c r="H287" i="54"/>
  <c r="H426" i="54"/>
  <c r="H24" i="54"/>
  <c r="H87" i="54"/>
  <c r="H145" i="54"/>
  <c r="H200" i="54"/>
  <c r="H240" i="54"/>
  <c r="H272" i="54"/>
  <c r="H310" i="54"/>
  <c r="H404" i="54"/>
  <c r="H203" i="54"/>
  <c r="H50" i="54"/>
  <c r="H115" i="54"/>
  <c r="H256" i="54"/>
  <c r="H332" i="54"/>
  <c r="H7" i="54"/>
  <c r="H67" i="54"/>
  <c r="H132" i="54"/>
  <c r="H231" i="54"/>
  <c r="H260" i="54"/>
  <c r="H182" i="54"/>
  <c r="H293" i="54"/>
  <c r="H434" i="54"/>
  <c r="H35" i="54"/>
  <c r="H98" i="54"/>
  <c r="H157" i="54"/>
  <c r="H369" i="54"/>
  <c r="H409" i="54"/>
  <c r="H413" i="54"/>
  <c r="H59" i="54"/>
  <c r="H125" i="54"/>
  <c r="H339" i="54"/>
  <c r="H382" i="54"/>
  <c r="H17" i="54"/>
  <c r="H79" i="54"/>
  <c r="H139" i="54"/>
  <c r="H235" i="54"/>
  <c r="H265" i="54"/>
  <c r="L409" i="54" l="1"/>
  <c r="L332" i="54"/>
  <c r="L17" i="54"/>
  <c r="L98" i="54"/>
  <c r="L272" i="54"/>
  <c r="L87" i="54"/>
  <c r="L217" i="54"/>
  <c r="L279" i="54"/>
  <c r="L102" i="54"/>
  <c r="L428" i="54"/>
  <c r="L53" i="54"/>
  <c r="L83" i="54"/>
  <c r="L224" i="54"/>
  <c r="L351" i="54"/>
  <c r="L210" i="54"/>
  <c r="L315" i="54"/>
  <c r="L251" i="54"/>
  <c r="L143" i="54"/>
  <c r="L20" i="54"/>
  <c r="L169" i="54"/>
  <c r="L382" i="54"/>
  <c r="L178" i="54"/>
  <c r="L242" i="54"/>
  <c r="L262" i="54"/>
  <c r="L13" i="54"/>
  <c r="L94" i="54"/>
  <c r="L373" i="54"/>
  <c r="L334" i="54"/>
  <c r="L176" i="54"/>
  <c r="L268" i="54"/>
  <c r="L424" i="54"/>
  <c r="L108" i="54"/>
  <c r="L303" i="54"/>
  <c r="L339" i="54"/>
  <c r="L369" i="54"/>
  <c r="L165" i="54"/>
  <c r="L79" i="54"/>
  <c r="L293" i="54"/>
  <c r="L67" i="54"/>
  <c r="L203" i="54"/>
  <c r="L417" i="54"/>
  <c r="L397" i="54"/>
  <c r="L234" i="54"/>
  <c r="L375" i="54"/>
  <c r="L386" i="54"/>
  <c r="L5" i="54"/>
  <c r="L161" i="54"/>
  <c r="L71" i="54"/>
  <c r="L91" i="54"/>
  <c r="L197" i="54"/>
  <c r="L145" i="54"/>
  <c r="L121" i="54"/>
  <c r="L7" i="54"/>
  <c r="L406" i="54"/>
  <c r="L186" i="54"/>
  <c r="L404" i="54"/>
  <c r="L173" i="54"/>
  <c r="L322" i="54"/>
  <c r="L401" i="54"/>
  <c r="L157" i="54"/>
  <c r="L260" i="54"/>
  <c r="L256" i="54"/>
  <c r="L235" i="54"/>
  <c r="L125" i="54"/>
  <c r="L413" i="54"/>
  <c r="L231" i="54"/>
  <c r="L115" i="54"/>
  <c r="L56" i="54"/>
  <c r="L325" i="54"/>
  <c r="L214" i="54"/>
  <c r="L32" i="54"/>
  <c r="L342" i="54"/>
  <c r="L365" i="54"/>
  <c r="L390" i="54"/>
  <c r="L59" i="54"/>
  <c r="L35" i="54"/>
  <c r="L182" i="54"/>
  <c r="L50" i="54"/>
  <c r="L240" i="54"/>
  <c r="L24" i="54"/>
  <c r="L252" i="54"/>
  <c r="L362" i="54"/>
  <c r="L128" i="54"/>
  <c r="L245" i="54"/>
  <c r="L220" i="54"/>
  <c r="L348" i="54"/>
  <c r="L139" i="54"/>
  <c r="L434" i="54"/>
  <c r="L132" i="54"/>
  <c r="L200" i="54"/>
  <c r="L426" i="54"/>
  <c r="L75" i="54"/>
  <c r="L105" i="54"/>
  <c r="L111" i="54"/>
  <c r="L274" i="54"/>
  <c r="L437" i="54"/>
  <c r="L63" i="54"/>
  <c r="L209" i="54"/>
  <c r="L357" i="54"/>
  <c r="L283" i="54"/>
  <c r="L297" i="54"/>
  <c r="L135" i="54"/>
  <c r="L265" i="54"/>
  <c r="L310" i="54"/>
  <c r="L287" i="54"/>
  <c r="L28" i="54"/>
  <c r="L46" i="54"/>
  <c r="L153" i="54"/>
  <c r="L4" i="54"/>
  <c r="L227" i="54"/>
  <c r="L149" i="54"/>
  <c r="L306" i="54"/>
  <c r="L238" i="54"/>
  <c r="L421" i="54"/>
  <c r="L42" i="54"/>
  <c r="H441" i="54"/>
  <c r="L441" i="54" l="1"/>
  <c r="O73" i="54"/>
  <c r="O260" i="54"/>
  <c r="O18" i="54"/>
  <c r="O203" i="54"/>
  <c r="O38" i="54"/>
  <c r="O204" i="54"/>
  <c r="O124" i="54"/>
  <c r="O23" i="54"/>
  <c r="O354" i="54"/>
  <c r="O228" i="54"/>
  <c r="O205" i="54"/>
  <c r="O17" i="54"/>
  <c r="O435" i="54"/>
  <c r="O141" i="54"/>
  <c r="O100" i="54"/>
  <c r="O125" i="54"/>
  <c r="O77" i="54"/>
  <c r="O56" i="54"/>
  <c r="O352" i="54"/>
  <c r="O142" i="54"/>
  <c r="O10" i="54"/>
  <c r="O21" i="54"/>
  <c r="O231" i="54"/>
  <c r="O404" i="54"/>
  <c r="O121" i="54"/>
  <c r="O68" i="54"/>
  <c r="O232" i="54"/>
  <c r="O282" i="54"/>
  <c r="O114" i="54"/>
  <c r="O92" i="54"/>
  <c r="O313" i="54"/>
  <c r="O412" i="54"/>
  <c r="O259" i="54"/>
  <c r="O33" i="54"/>
  <c r="O367" i="54"/>
  <c r="O213" i="54"/>
  <c r="O267" i="54"/>
  <c r="O7" i="54"/>
  <c r="I440" i="13" l="1"/>
  <c r="H440" i="13" l="1"/>
  <c r="J440" i="13" l="1"/>
  <c r="B7" i="11" s="1"/>
  <c r="B8" i="11" l="1"/>
  <c r="B10" i="11" s="1"/>
  <c r="B11" i="11" l="1"/>
  <c r="B12" i="11" s="1"/>
  <c r="B13" i="11" s="1"/>
  <c r="B15" i="11" l="1"/>
  <c r="I5" i="54"/>
  <c r="I7" i="54"/>
  <c r="J7" i="54" s="1"/>
  <c r="M7" i="54" s="1"/>
  <c r="D6" i="56" s="1"/>
  <c r="I13" i="54"/>
  <c r="I17" i="54"/>
  <c r="J17" i="54" s="1"/>
  <c r="M17" i="54" s="1"/>
  <c r="D16" i="56" s="1"/>
  <c r="I20" i="54"/>
  <c r="I24" i="54"/>
  <c r="I28" i="54"/>
  <c r="I32" i="54"/>
  <c r="I35" i="54"/>
  <c r="I42" i="54"/>
  <c r="I46" i="54"/>
  <c r="I50" i="54"/>
  <c r="I53" i="54"/>
  <c r="J53" i="54" s="1"/>
  <c r="M53" i="54" s="1"/>
  <c r="D52" i="56" s="1"/>
  <c r="I56" i="54"/>
  <c r="J56" i="54" s="1"/>
  <c r="M56" i="54" s="1"/>
  <c r="D55" i="56" s="1"/>
  <c r="I59" i="54"/>
  <c r="I63" i="54"/>
  <c r="I67" i="54"/>
  <c r="I71" i="54"/>
  <c r="I75" i="54"/>
  <c r="I79" i="54"/>
  <c r="I83" i="54"/>
  <c r="I87" i="54"/>
  <c r="I91" i="54"/>
  <c r="J91" i="54" s="1"/>
  <c r="M91" i="54" s="1"/>
  <c r="D90" i="56" s="1"/>
  <c r="I94" i="54"/>
  <c r="I98" i="54"/>
  <c r="I102" i="54"/>
  <c r="I105" i="54"/>
  <c r="I108" i="54"/>
  <c r="I111" i="54"/>
  <c r="J111" i="54" s="1"/>
  <c r="M111" i="54" s="1"/>
  <c r="D110" i="56" s="1"/>
  <c r="I115" i="54"/>
  <c r="I121" i="54"/>
  <c r="J121" i="54" s="1"/>
  <c r="M121" i="54" s="1"/>
  <c r="D120" i="56" s="1"/>
  <c r="I125" i="54"/>
  <c r="J125" i="54" s="1"/>
  <c r="M125" i="54" s="1"/>
  <c r="D124" i="56" s="1"/>
  <c r="I128" i="54"/>
  <c r="I132" i="54"/>
  <c r="I135" i="54"/>
  <c r="I139" i="54"/>
  <c r="I143" i="54"/>
  <c r="I145" i="54"/>
  <c r="I149" i="54"/>
  <c r="I153" i="54"/>
  <c r="I157" i="54"/>
  <c r="I161" i="54"/>
  <c r="I165" i="54"/>
  <c r="I169" i="54"/>
  <c r="I173" i="54"/>
  <c r="I176" i="54"/>
  <c r="I178" i="54"/>
  <c r="I182" i="54"/>
  <c r="I186" i="54"/>
  <c r="I197" i="54"/>
  <c r="I200" i="54"/>
  <c r="I203" i="54"/>
  <c r="J203" i="54" s="1"/>
  <c r="M203" i="54" s="1"/>
  <c r="D202" i="56" s="1"/>
  <c r="I209" i="54"/>
  <c r="J209" i="54" s="1"/>
  <c r="M209" i="54" s="1"/>
  <c r="D208" i="56" s="1"/>
  <c r="I210" i="54"/>
  <c r="I214" i="54"/>
  <c r="I217" i="54"/>
  <c r="I220" i="54"/>
  <c r="I224" i="54"/>
  <c r="I227" i="54"/>
  <c r="I231" i="54"/>
  <c r="J231" i="54" s="1"/>
  <c r="M231" i="54" s="1"/>
  <c r="D230" i="56" s="1"/>
  <c r="I234" i="54"/>
  <c r="I235" i="54"/>
  <c r="I238" i="54"/>
  <c r="I240" i="54"/>
  <c r="I242" i="54"/>
  <c r="I245" i="54"/>
  <c r="I251" i="54"/>
  <c r="J251" i="54" s="1"/>
  <c r="M251" i="54" s="1"/>
  <c r="D250" i="56" s="1"/>
  <c r="I252" i="54"/>
  <c r="I256" i="54"/>
  <c r="I260" i="54"/>
  <c r="J260" i="54" s="1"/>
  <c r="M260" i="54" s="1"/>
  <c r="D259" i="56" s="1"/>
  <c r="I262" i="54"/>
  <c r="I265" i="54"/>
  <c r="I268" i="54"/>
  <c r="I272" i="54"/>
  <c r="I274" i="54"/>
  <c r="I279" i="54"/>
  <c r="I283" i="54"/>
  <c r="I287" i="54"/>
  <c r="I293" i="54"/>
  <c r="I297" i="54"/>
  <c r="I303" i="54"/>
  <c r="I306" i="54"/>
  <c r="I310" i="54"/>
  <c r="I315" i="54"/>
  <c r="I322" i="54"/>
  <c r="I325" i="54"/>
  <c r="I332" i="54"/>
  <c r="J332" i="54" s="1"/>
  <c r="M332" i="54" s="1"/>
  <c r="D331" i="56" s="1"/>
  <c r="I334" i="54"/>
  <c r="I339" i="54"/>
  <c r="I342" i="54"/>
  <c r="I348" i="54"/>
  <c r="I351" i="54"/>
  <c r="I357" i="54"/>
  <c r="I362" i="54"/>
  <c r="I365" i="54"/>
  <c r="I369" i="54"/>
  <c r="J369" i="54" s="1"/>
  <c r="M369" i="54" s="1"/>
  <c r="D368" i="56" s="1"/>
  <c r="I373" i="54"/>
  <c r="I375" i="54"/>
  <c r="J375" i="54" s="1"/>
  <c r="M375" i="54" s="1"/>
  <c r="D374" i="56" s="1"/>
  <c r="I382" i="54"/>
  <c r="I386" i="54"/>
  <c r="I390" i="54"/>
  <c r="I397" i="54"/>
  <c r="I401" i="54"/>
  <c r="I404" i="54"/>
  <c r="J404" i="54" s="1"/>
  <c r="M404" i="54" s="1"/>
  <c r="D403" i="56" s="1"/>
  <c r="I406" i="54"/>
  <c r="I409" i="54"/>
  <c r="I413" i="54"/>
  <c r="I417" i="54"/>
  <c r="I421" i="54"/>
  <c r="I424" i="54"/>
  <c r="I426" i="54"/>
  <c r="J426" i="54" s="1"/>
  <c r="M426" i="54" s="1"/>
  <c r="D425" i="56" s="1"/>
  <c r="I428" i="54"/>
  <c r="I434" i="54"/>
  <c r="I437" i="54"/>
  <c r="I4" i="54"/>
  <c r="I8" i="54"/>
  <c r="I22" i="54"/>
  <c r="I30" i="54"/>
  <c r="I37" i="54"/>
  <c r="I44" i="54"/>
  <c r="I51" i="54"/>
  <c r="I58" i="54"/>
  <c r="I69" i="54"/>
  <c r="I77" i="54"/>
  <c r="J77" i="54" s="1"/>
  <c r="M77" i="54" s="1"/>
  <c r="D76" i="56" s="1"/>
  <c r="I85" i="54"/>
  <c r="I100" i="54"/>
  <c r="J100" i="54" s="1"/>
  <c r="M100" i="54" s="1"/>
  <c r="D99" i="56" s="1"/>
  <c r="I106" i="54"/>
  <c r="I113" i="54"/>
  <c r="I119" i="54"/>
  <c r="I130" i="54"/>
  <c r="I137" i="54"/>
  <c r="I141" i="54"/>
  <c r="J141" i="54" s="1"/>
  <c r="M141" i="54" s="1"/>
  <c r="D140" i="56" s="1"/>
  <c r="I147" i="54"/>
  <c r="I155" i="54"/>
  <c r="I163" i="54"/>
  <c r="I171" i="54"/>
  <c r="I174" i="54"/>
  <c r="I180" i="54"/>
  <c r="I187" i="54"/>
  <c r="I192" i="54"/>
  <c r="I196" i="54"/>
  <c r="I201" i="54"/>
  <c r="I207" i="54"/>
  <c r="I216" i="54"/>
  <c r="I222" i="54"/>
  <c r="I229" i="54"/>
  <c r="I233" i="54"/>
  <c r="I243" i="54"/>
  <c r="I246" i="54"/>
  <c r="I253" i="54"/>
  <c r="I255" i="54"/>
  <c r="I257" i="54"/>
  <c r="I270" i="54"/>
  <c r="I276" i="54"/>
  <c r="I285" i="54"/>
  <c r="I295" i="54"/>
  <c r="I304" i="54"/>
  <c r="I311" i="54"/>
  <c r="I317" i="54"/>
  <c r="I323" i="54"/>
  <c r="I329" i="54"/>
  <c r="I338" i="54"/>
  <c r="I344" i="54"/>
  <c r="I353" i="54"/>
  <c r="I364" i="54"/>
  <c r="I371" i="54"/>
  <c r="I378" i="54"/>
  <c r="I381" i="54"/>
  <c r="I392" i="54"/>
  <c r="I399" i="54"/>
  <c r="I408" i="54"/>
  <c r="I415" i="54"/>
  <c r="I422" i="54"/>
  <c r="I432" i="54"/>
  <c r="I439" i="54"/>
  <c r="I9" i="54"/>
  <c r="I12" i="54"/>
  <c r="I16" i="54"/>
  <c r="I19" i="54"/>
  <c r="I23" i="54"/>
  <c r="J23" i="54" s="1"/>
  <c r="M23" i="54" s="1"/>
  <c r="D22" i="56" s="1"/>
  <c r="I27" i="54"/>
  <c r="I31" i="54"/>
  <c r="I34" i="54"/>
  <c r="I41" i="54"/>
  <c r="I49" i="54"/>
  <c r="I52" i="54"/>
  <c r="I55" i="54"/>
  <c r="I62" i="54"/>
  <c r="I66" i="54"/>
  <c r="I70" i="54"/>
  <c r="I74" i="54"/>
  <c r="I78" i="54"/>
  <c r="I82" i="54"/>
  <c r="I90" i="54"/>
  <c r="I97" i="54"/>
  <c r="I104" i="54"/>
  <c r="I117" i="54"/>
  <c r="I124" i="54"/>
  <c r="J124" i="54" s="1"/>
  <c r="M124" i="54" s="1"/>
  <c r="D123" i="56" s="1"/>
  <c r="I131" i="54"/>
  <c r="I142" i="54"/>
  <c r="J142" i="54" s="1"/>
  <c r="M142" i="54" s="1"/>
  <c r="D141" i="56" s="1"/>
  <c r="I144" i="54"/>
  <c r="I148" i="54"/>
  <c r="I152" i="54"/>
  <c r="I156" i="54"/>
  <c r="I160" i="54"/>
  <c r="I164" i="54"/>
  <c r="I168" i="54"/>
  <c r="I172" i="54"/>
  <c r="I175" i="54"/>
  <c r="I181" i="54"/>
  <c r="I185" i="54"/>
  <c r="I188" i="54"/>
  <c r="I191" i="54"/>
  <c r="I193" i="54"/>
  <c r="I194" i="54"/>
  <c r="I199" i="54"/>
  <c r="I202" i="54"/>
  <c r="I208" i="54"/>
  <c r="I211" i="54"/>
  <c r="I213" i="54"/>
  <c r="J213" i="54" s="1"/>
  <c r="M213" i="54" s="1"/>
  <c r="D212" i="56" s="1"/>
  <c r="I219" i="54"/>
  <c r="I223" i="54"/>
  <c r="I225" i="54"/>
  <c r="I226" i="54"/>
  <c r="I230" i="54"/>
  <c r="I237" i="54"/>
  <c r="I244" i="54"/>
  <c r="I247" i="54"/>
  <c r="I250" i="54"/>
  <c r="I254" i="54"/>
  <c r="I258" i="54"/>
  <c r="I261" i="54"/>
  <c r="I264" i="54"/>
  <c r="I267" i="54"/>
  <c r="J267" i="54" s="1"/>
  <c r="M267" i="54" s="1"/>
  <c r="D266" i="56" s="1"/>
  <c r="I271" i="54"/>
  <c r="I277" i="54"/>
  <c r="I278" i="54"/>
  <c r="I282" i="54"/>
  <c r="J282" i="54" s="1"/>
  <c r="M282" i="54" s="1"/>
  <c r="D281" i="56" s="1"/>
  <c r="I286" i="54"/>
  <c r="I290" i="54"/>
  <c r="I292" i="54"/>
  <c r="I10" i="54"/>
  <c r="J10" i="54" s="1"/>
  <c r="M10" i="54" s="1"/>
  <c r="D9" i="56" s="1"/>
  <c r="I14" i="54"/>
  <c r="I21" i="54"/>
  <c r="J21" i="54" s="1"/>
  <c r="M21" i="54" s="1"/>
  <c r="D20" i="56" s="1"/>
  <c r="I25" i="54"/>
  <c r="I29" i="54"/>
  <c r="I36" i="54"/>
  <c r="I38" i="54"/>
  <c r="J38" i="54" s="1"/>
  <c r="M38" i="54" s="1"/>
  <c r="D37" i="56" s="1"/>
  <c r="I40" i="54"/>
  <c r="I43" i="54"/>
  <c r="I47" i="54"/>
  <c r="I54" i="54"/>
  <c r="I57" i="54"/>
  <c r="I60" i="54"/>
  <c r="I64" i="54"/>
  <c r="I68" i="54"/>
  <c r="J68" i="54" s="1"/>
  <c r="M68" i="54" s="1"/>
  <c r="D67" i="56" s="1"/>
  <c r="I72" i="54"/>
  <c r="I76" i="54"/>
  <c r="I80" i="54"/>
  <c r="I84" i="54"/>
  <c r="I88" i="54"/>
  <c r="I92" i="54"/>
  <c r="J92" i="54" s="1"/>
  <c r="M92" i="54" s="1"/>
  <c r="D91" i="56" s="1"/>
  <c r="I95" i="54"/>
  <c r="I99" i="54"/>
  <c r="J99" i="54" s="1"/>
  <c r="M99" i="54" s="1"/>
  <c r="D98" i="56" s="1"/>
  <c r="I103" i="54"/>
  <c r="I109" i="54"/>
  <c r="I112" i="54"/>
  <c r="I116" i="54"/>
  <c r="I118" i="54"/>
  <c r="I122" i="54"/>
  <c r="I129" i="54"/>
  <c r="I133" i="54"/>
  <c r="I136" i="54"/>
  <c r="I138" i="54"/>
  <c r="I140" i="54"/>
  <c r="I146" i="54"/>
  <c r="I150" i="54"/>
  <c r="I154" i="54"/>
  <c r="I158" i="54"/>
  <c r="I162" i="54"/>
  <c r="I166" i="54"/>
  <c r="I170" i="54"/>
  <c r="I177" i="54"/>
  <c r="I179" i="54"/>
  <c r="I183" i="54"/>
  <c r="I189" i="54"/>
  <c r="I195" i="54"/>
  <c r="I198" i="54"/>
  <c r="I204" i="54"/>
  <c r="J204" i="54" s="1"/>
  <c r="M204" i="54" s="1"/>
  <c r="D203" i="56" s="1"/>
  <c r="I206" i="54"/>
  <c r="I212" i="54"/>
  <c r="I215" i="54"/>
  <c r="I218" i="54"/>
  <c r="I221" i="54"/>
  <c r="I228" i="54"/>
  <c r="J228" i="54" s="1"/>
  <c r="M228" i="54" s="1"/>
  <c r="D227" i="56" s="1"/>
  <c r="I232" i="54"/>
  <c r="J232" i="54" s="1"/>
  <c r="M232" i="54" s="1"/>
  <c r="D231" i="56" s="1"/>
  <c r="I236" i="54"/>
  <c r="I239" i="54"/>
  <c r="I241" i="54"/>
  <c r="I248" i="54"/>
  <c r="I259" i="54"/>
  <c r="J259" i="54" s="1"/>
  <c r="M259" i="54" s="1"/>
  <c r="D258" i="56" s="1"/>
  <c r="I263" i="54"/>
  <c r="I266" i="54"/>
  <c r="I269" i="54"/>
  <c r="I275" i="54"/>
  <c r="I281" i="54"/>
  <c r="I288" i="54"/>
  <c r="I289" i="54"/>
  <c r="I300" i="54"/>
  <c r="J300" i="54" s="1"/>
  <c r="M300" i="54" s="1"/>
  <c r="D299" i="56" s="1"/>
  <c r="I307" i="54"/>
  <c r="I313" i="54"/>
  <c r="J313" i="54" s="1"/>
  <c r="M313" i="54" s="1"/>
  <c r="D312" i="56" s="1"/>
  <c r="I316" i="54"/>
  <c r="I319" i="54"/>
  <c r="I326" i="54"/>
  <c r="I330" i="54"/>
  <c r="I333" i="54"/>
  <c r="I335" i="54"/>
  <c r="I340" i="54"/>
  <c r="I343" i="54"/>
  <c r="J343" i="54" s="1"/>
  <c r="M343" i="54" s="1"/>
  <c r="D342" i="56" s="1"/>
  <c r="I346" i="54"/>
  <c r="J346" i="54" s="1"/>
  <c r="M346" i="54" s="1"/>
  <c r="D345" i="56" s="1"/>
  <c r="I352" i="54"/>
  <c r="J352" i="54" s="1"/>
  <c r="M352" i="54" s="1"/>
  <c r="D351" i="56" s="1"/>
  <c r="I359" i="54"/>
  <c r="I363" i="54"/>
  <c r="I366" i="54"/>
  <c r="I370" i="54"/>
  <c r="I377" i="54"/>
  <c r="I383" i="54"/>
  <c r="I387" i="54"/>
  <c r="I391" i="54"/>
  <c r="I394" i="54"/>
  <c r="I398" i="54"/>
  <c r="I402" i="54"/>
  <c r="I407" i="54"/>
  <c r="I410" i="54"/>
  <c r="I414" i="54"/>
  <c r="I418" i="54"/>
  <c r="I425" i="54"/>
  <c r="I427" i="54"/>
  <c r="I429" i="54"/>
  <c r="I431" i="54"/>
  <c r="I435" i="54"/>
  <c r="J435" i="54" s="1"/>
  <c r="M435" i="54" s="1"/>
  <c r="D434" i="56" s="1"/>
  <c r="I438" i="54"/>
  <c r="J438" i="54" s="1"/>
  <c r="M438" i="54" s="1"/>
  <c r="D437" i="56" s="1"/>
  <c r="I6" i="54"/>
  <c r="I11" i="54"/>
  <c r="I15" i="54"/>
  <c r="I18" i="54"/>
  <c r="J18" i="54" s="1"/>
  <c r="M18" i="54" s="1"/>
  <c r="D17" i="56" s="1"/>
  <c r="I26" i="54"/>
  <c r="I33" i="54"/>
  <c r="J33" i="54" s="1"/>
  <c r="M33" i="54" s="1"/>
  <c r="D32" i="56" s="1"/>
  <c r="I39" i="54"/>
  <c r="I48" i="54"/>
  <c r="I61" i="54"/>
  <c r="I65" i="54"/>
  <c r="I73" i="54"/>
  <c r="J73" i="54" s="1"/>
  <c r="M73" i="54" s="1"/>
  <c r="D72" i="56" s="1"/>
  <c r="I81" i="54"/>
  <c r="I89" i="54"/>
  <c r="I96" i="54"/>
  <c r="I110" i="54"/>
  <c r="I123" i="54"/>
  <c r="I126" i="54"/>
  <c r="I134" i="54"/>
  <c r="I151" i="54"/>
  <c r="I159" i="54"/>
  <c r="I167" i="54"/>
  <c r="I184" i="54"/>
  <c r="I190" i="54"/>
  <c r="I205" i="54"/>
  <c r="J205" i="54" s="1"/>
  <c r="M205" i="54" s="1"/>
  <c r="D204" i="56" s="1"/>
  <c r="I249" i="54"/>
  <c r="I273" i="54"/>
  <c r="J273" i="54" s="1"/>
  <c r="M273" i="54" s="1"/>
  <c r="D272" i="56" s="1"/>
  <c r="I280" i="54"/>
  <c r="I284" i="54"/>
  <c r="I291" i="54"/>
  <c r="I294" i="54"/>
  <c r="I298" i="54"/>
  <c r="I301" i="54"/>
  <c r="I308" i="54"/>
  <c r="I320" i="54"/>
  <c r="I327" i="54"/>
  <c r="I331" i="54"/>
  <c r="J331" i="54" s="1"/>
  <c r="M331" i="54" s="1"/>
  <c r="D330" i="56" s="1"/>
  <c r="I336" i="54"/>
  <c r="I341" i="54"/>
  <c r="I347" i="54"/>
  <c r="I349" i="54"/>
  <c r="I355" i="54"/>
  <c r="I360" i="54"/>
  <c r="I367" i="54"/>
  <c r="J367" i="54" s="1"/>
  <c r="M367" i="54" s="1"/>
  <c r="D366" i="56" s="1"/>
  <c r="I376" i="54"/>
  <c r="I384" i="54"/>
  <c r="I395" i="54"/>
  <c r="I403" i="54"/>
  <c r="I405" i="54"/>
  <c r="I411" i="54"/>
  <c r="I419" i="54"/>
  <c r="I436" i="54"/>
  <c r="I45" i="54"/>
  <c r="I86" i="54"/>
  <c r="I93" i="54"/>
  <c r="I101" i="54"/>
  <c r="I107" i="54"/>
  <c r="I114" i="54"/>
  <c r="J114" i="54" s="1"/>
  <c r="M114" i="54" s="1"/>
  <c r="D113" i="56" s="1"/>
  <c r="I120" i="54"/>
  <c r="I127" i="54"/>
  <c r="I299" i="54"/>
  <c r="I312" i="54"/>
  <c r="I324" i="54"/>
  <c r="I345" i="54"/>
  <c r="I356" i="54"/>
  <c r="I368" i="54"/>
  <c r="I379" i="54"/>
  <c r="I393" i="54"/>
  <c r="I416" i="54"/>
  <c r="I296" i="54"/>
  <c r="I302" i="54"/>
  <c r="I314" i="54"/>
  <c r="I328" i="54"/>
  <c r="I337" i="54"/>
  <c r="I358" i="54"/>
  <c r="I372" i="54"/>
  <c r="I380" i="54"/>
  <c r="I385" i="54"/>
  <c r="I396" i="54"/>
  <c r="I420" i="54"/>
  <c r="I430" i="54"/>
  <c r="I305" i="54"/>
  <c r="I318" i="54"/>
  <c r="I350" i="54"/>
  <c r="I361" i="54"/>
  <c r="I374" i="54"/>
  <c r="I388" i="54"/>
  <c r="J388" i="54" s="1"/>
  <c r="M388" i="54" s="1"/>
  <c r="D387" i="56" s="1"/>
  <c r="I400" i="54"/>
  <c r="I423" i="54"/>
  <c r="I433" i="54"/>
  <c r="I309" i="54"/>
  <c r="I321" i="54"/>
  <c r="I354" i="54"/>
  <c r="J354" i="54" s="1"/>
  <c r="M354" i="54" s="1"/>
  <c r="D353" i="56" s="1"/>
  <c r="I389" i="54"/>
  <c r="I412" i="54"/>
  <c r="J412" i="54" s="1"/>
  <c r="M412" i="54" s="1"/>
  <c r="D411" i="56" s="1"/>
  <c r="J159" i="54" l="1"/>
  <c r="M159" i="54" s="1"/>
  <c r="D158" i="56" s="1"/>
  <c r="O159" i="54"/>
  <c r="J48" i="54"/>
  <c r="M48" i="54" s="1"/>
  <c r="D47" i="56" s="1"/>
  <c r="O48" i="54"/>
  <c r="J427" i="54"/>
  <c r="M427" i="54" s="1"/>
  <c r="D426" i="56" s="1"/>
  <c r="O427" i="54"/>
  <c r="J29" i="54"/>
  <c r="M29" i="54" s="1"/>
  <c r="D28" i="56" s="1"/>
  <c r="O29" i="54"/>
  <c r="J258" i="54"/>
  <c r="M258" i="54" s="1"/>
  <c r="D257" i="56" s="1"/>
  <c r="O258" i="54"/>
  <c r="J408" i="54"/>
  <c r="M408" i="54" s="1"/>
  <c r="D407" i="56" s="1"/>
  <c r="O408" i="54"/>
  <c r="J37" i="54"/>
  <c r="M37" i="54" s="1"/>
  <c r="D36" i="56" s="1"/>
  <c r="O37" i="54"/>
  <c r="J4" i="54"/>
  <c r="M4" i="54" s="1"/>
  <c r="D3" i="56" s="1"/>
  <c r="O4" i="54"/>
  <c r="J348" i="54"/>
  <c r="M348" i="54" s="1"/>
  <c r="D347" i="56" s="1"/>
  <c r="O348" i="54"/>
  <c r="J407" i="54"/>
  <c r="M407" i="54" s="1"/>
  <c r="D406" i="56" s="1"/>
  <c r="O407" i="54"/>
  <c r="J370" i="54"/>
  <c r="M370" i="54" s="1"/>
  <c r="D369" i="56" s="1"/>
  <c r="O370" i="54"/>
  <c r="J319" i="54"/>
  <c r="M319" i="54" s="1"/>
  <c r="D318" i="56" s="1"/>
  <c r="O319" i="54"/>
  <c r="J275" i="54"/>
  <c r="M275" i="54" s="1"/>
  <c r="D274" i="56" s="1"/>
  <c r="O275" i="54"/>
  <c r="J57" i="54"/>
  <c r="M57" i="54" s="1"/>
  <c r="D56" i="56" s="1"/>
  <c r="O57" i="54"/>
  <c r="J223" i="54"/>
  <c r="M223" i="54" s="1"/>
  <c r="D222" i="56" s="1"/>
  <c r="O223" i="54"/>
  <c r="J148" i="54"/>
  <c r="M148" i="54" s="1"/>
  <c r="D147" i="56" s="1"/>
  <c r="O148" i="54"/>
  <c r="J70" i="54"/>
  <c r="M70" i="54" s="1"/>
  <c r="D69" i="56" s="1"/>
  <c r="O70" i="54"/>
  <c r="J338" i="54"/>
  <c r="M338" i="54" s="1"/>
  <c r="D337" i="56" s="1"/>
  <c r="O338" i="54"/>
  <c r="J132" i="54"/>
  <c r="M132" i="54" s="1"/>
  <c r="D131" i="56" s="1"/>
  <c r="O132" i="54"/>
  <c r="J340" i="54"/>
  <c r="M340" i="54" s="1"/>
  <c r="D339" i="56" s="1"/>
  <c r="O340" i="54"/>
  <c r="J221" i="54"/>
  <c r="M221" i="54" s="1"/>
  <c r="D220" i="56" s="1"/>
  <c r="O221" i="54"/>
  <c r="J74" i="54"/>
  <c r="M74" i="54" s="1"/>
  <c r="D73" i="56" s="1"/>
  <c r="O74" i="54"/>
  <c r="J262" i="54"/>
  <c r="M262" i="54" s="1"/>
  <c r="D261" i="56" s="1"/>
  <c r="O262" i="54"/>
  <c r="J320" i="54"/>
  <c r="M320" i="54" s="1"/>
  <c r="D319" i="56" s="1"/>
  <c r="O320" i="54"/>
  <c r="J431" i="54"/>
  <c r="M431" i="54" s="1"/>
  <c r="D430" i="56" s="1"/>
  <c r="O431" i="54"/>
  <c r="J264" i="54"/>
  <c r="M264" i="54" s="1"/>
  <c r="D263" i="56" s="1"/>
  <c r="O264" i="54"/>
  <c r="J175" i="54"/>
  <c r="M175" i="54" s="1"/>
  <c r="D174" i="56" s="1"/>
  <c r="O175" i="54"/>
  <c r="J66" i="54"/>
  <c r="M66" i="54" s="1"/>
  <c r="D65" i="56" s="1"/>
  <c r="O66" i="54"/>
  <c r="J304" i="54"/>
  <c r="M304" i="54" s="1"/>
  <c r="D303" i="56" s="1"/>
  <c r="O304" i="54"/>
  <c r="J51" i="54"/>
  <c r="M51" i="54" s="1"/>
  <c r="D50" i="56" s="1"/>
  <c r="O51" i="54"/>
  <c r="J22" i="54"/>
  <c r="M22" i="54" s="1"/>
  <c r="D21" i="56" s="1"/>
  <c r="O22" i="54"/>
  <c r="J406" i="54"/>
  <c r="M406" i="54" s="1"/>
  <c r="D405" i="56" s="1"/>
  <c r="O406" i="54"/>
  <c r="J390" i="54"/>
  <c r="M390" i="54" s="1"/>
  <c r="D389" i="56" s="1"/>
  <c r="O390" i="54"/>
  <c r="J98" i="54"/>
  <c r="M98" i="54" s="1"/>
  <c r="D97" i="56" s="1"/>
  <c r="O98" i="54"/>
  <c r="J400" i="54"/>
  <c r="M400" i="54" s="1"/>
  <c r="D399" i="56" s="1"/>
  <c r="O400" i="54"/>
  <c r="J39" i="54"/>
  <c r="M39" i="54" s="1"/>
  <c r="D38" i="56" s="1"/>
  <c r="O39" i="54"/>
  <c r="J308" i="54"/>
  <c r="M308" i="54" s="1"/>
  <c r="D307" i="56" s="1"/>
  <c r="O308" i="54"/>
  <c r="J291" i="54"/>
  <c r="M291" i="54" s="1"/>
  <c r="D290" i="56" s="1"/>
  <c r="O291" i="54"/>
  <c r="J429" i="54"/>
  <c r="M429" i="54" s="1"/>
  <c r="D428" i="56" s="1"/>
  <c r="O429" i="54"/>
  <c r="J398" i="54"/>
  <c r="M398" i="54" s="1"/>
  <c r="D397" i="56" s="1"/>
  <c r="O398" i="54"/>
  <c r="J212" i="54"/>
  <c r="M212" i="54" s="1"/>
  <c r="D211" i="56" s="1"/>
  <c r="O212" i="54"/>
  <c r="J140" i="54"/>
  <c r="M140" i="54" s="1"/>
  <c r="D139" i="56" s="1"/>
  <c r="O140" i="54"/>
  <c r="J14" i="54"/>
  <c r="M14" i="54" s="1"/>
  <c r="D13" i="56" s="1"/>
  <c r="O14" i="54"/>
  <c r="J247" i="54"/>
  <c r="M247" i="54" s="1"/>
  <c r="D246" i="56" s="1"/>
  <c r="O247" i="54"/>
  <c r="J153" i="54"/>
  <c r="M153" i="54" s="1"/>
  <c r="D152" i="56" s="1"/>
  <c r="O153" i="54"/>
  <c r="J63" i="54"/>
  <c r="M63" i="54" s="1"/>
  <c r="D62" i="56" s="1"/>
  <c r="O63" i="54"/>
  <c r="J248" i="54"/>
  <c r="M248" i="54" s="1"/>
  <c r="D247" i="56" s="1"/>
  <c r="O248" i="54"/>
  <c r="J419" i="54"/>
  <c r="M419" i="54" s="1"/>
  <c r="D418" i="56" s="1"/>
  <c r="O419" i="54"/>
  <c r="J395" i="54"/>
  <c r="M395" i="54" s="1"/>
  <c r="D394" i="56" s="1"/>
  <c r="O395" i="54"/>
  <c r="J190" i="54"/>
  <c r="M190" i="54" s="1"/>
  <c r="D189" i="56" s="1"/>
  <c r="O190" i="54"/>
  <c r="J89" i="54"/>
  <c r="M89" i="54" s="1"/>
  <c r="D88" i="56" s="1"/>
  <c r="O89" i="54"/>
  <c r="J15" i="54"/>
  <c r="M15" i="54" s="1"/>
  <c r="D14" i="56" s="1"/>
  <c r="O15" i="54"/>
  <c r="J330" i="54"/>
  <c r="M330" i="54" s="1"/>
  <c r="D329" i="56" s="1"/>
  <c r="O330" i="54"/>
  <c r="J289" i="54"/>
  <c r="M289" i="54" s="1"/>
  <c r="D288" i="56" s="1"/>
  <c r="O289" i="54"/>
  <c r="J60" i="54"/>
  <c r="M60" i="54" s="1"/>
  <c r="D59" i="56" s="1"/>
  <c r="O60" i="54"/>
  <c r="J47" i="54"/>
  <c r="M47" i="54" s="1"/>
  <c r="D46" i="56" s="1"/>
  <c r="O47" i="54"/>
  <c r="J292" i="54"/>
  <c r="M292" i="54" s="1"/>
  <c r="D291" i="56" s="1"/>
  <c r="O292" i="54"/>
  <c r="J131" i="54"/>
  <c r="M131" i="54" s="1"/>
  <c r="D130" i="56" s="1"/>
  <c r="O131" i="54"/>
  <c r="J49" i="54"/>
  <c r="M49" i="54" s="1"/>
  <c r="D48" i="56" s="1"/>
  <c r="O49" i="54"/>
  <c r="J253" i="54"/>
  <c r="M253" i="54" s="1"/>
  <c r="D252" i="56" s="1"/>
  <c r="O253" i="54"/>
  <c r="J30" i="54"/>
  <c r="M30" i="54" s="1"/>
  <c r="D29" i="56" s="1"/>
  <c r="O30" i="54"/>
  <c r="J365" i="54"/>
  <c r="M365" i="54" s="1"/>
  <c r="D364" i="56" s="1"/>
  <c r="O365" i="54"/>
  <c r="J342" i="54"/>
  <c r="M342" i="54" s="1"/>
  <c r="D341" i="56" s="1"/>
  <c r="O342" i="54"/>
  <c r="J297" i="54"/>
  <c r="M297" i="54" s="1"/>
  <c r="D296" i="56" s="1"/>
  <c r="O297" i="54"/>
  <c r="J283" i="54"/>
  <c r="M283" i="54" s="1"/>
  <c r="D282" i="56" s="1"/>
  <c r="O283" i="54"/>
  <c r="J240" i="54"/>
  <c r="M240" i="54" s="1"/>
  <c r="D239" i="56" s="1"/>
  <c r="O240" i="54"/>
  <c r="J224" i="54"/>
  <c r="M224" i="54" s="1"/>
  <c r="D223" i="56" s="1"/>
  <c r="O224" i="54"/>
  <c r="J186" i="54"/>
  <c r="M186" i="54" s="1"/>
  <c r="D185" i="56" s="1"/>
  <c r="O186" i="54"/>
  <c r="J321" i="54"/>
  <c r="M321" i="54" s="1"/>
  <c r="D320" i="56" s="1"/>
  <c r="O321" i="54"/>
  <c r="J420" i="54"/>
  <c r="M420" i="54" s="1"/>
  <c r="D419" i="56" s="1"/>
  <c r="O420" i="54"/>
  <c r="J425" i="54"/>
  <c r="M425" i="54" s="1"/>
  <c r="D424" i="56" s="1"/>
  <c r="O425" i="54"/>
  <c r="J318" i="54"/>
  <c r="M318" i="54" s="1"/>
  <c r="D317" i="56" s="1"/>
  <c r="O318" i="54"/>
  <c r="J312" i="54"/>
  <c r="M312" i="54" s="1"/>
  <c r="D311" i="56" s="1"/>
  <c r="O312" i="54"/>
  <c r="J436" i="54"/>
  <c r="M436" i="54" s="1"/>
  <c r="D435" i="56" s="1"/>
  <c r="O436" i="54"/>
  <c r="J411" i="54"/>
  <c r="M411" i="54" s="1"/>
  <c r="D410" i="56" s="1"/>
  <c r="O411" i="54"/>
  <c r="J355" i="54"/>
  <c r="M355" i="54" s="1"/>
  <c r="D354" i="56" s="1"/>
  <c r="O355" i="54"/>
  <c r="J336" i="54"/>
  <c r="M336" i="54" s="1"/>
  <c r="D335" i="56" s="1"/>
  <c r="O336" i="54"/>
  <c r="J110" i="54"/>
  <c r="M110" i="54" s="1"/>
  <c r="D109" i="56" s="1"/>
  <c r="O110" i="54"/>
  <c r="J11" i="54"/>
  <c r="M11" i="54" s="1"/>
  <c r="D10" i="56" s="1"/>
  <c r="O11" i="54"/>
  <c r="J170" i="54"/>
  <c r="M170" i="54" s="1"/>
  <c r="D169" i="56" s="1"/>
  <c r="O170" i="54"/>
  <c r="J154" i="54"/>
  <c r="M154" i="54" s="1"/>
  <c r="D153" i="56" s="1"/>
  <c r="O154" i="54"/>
  <c r="J129" i="54"/>
  <c r="M129" i="54" s="1"/>
  <c r="D128" i="56" s="1"/>
  <c r="O129" i="54"/>
  <c r="J116" i="54"/>
  <c r="M116" i="54" s="1"/>
  <c r="D115" i="56" s="1"/>
  <c r="O116" i="54"/>
  <c r="J88" i="54"/>
  <c r="M88" i="54" s="1"/>
  <c r="D87" i="56" s="1"/>
  <c r="O88" i="54"/>
  <c r="J290" i="54"/>
  <c r="M290" i="54" s="1"/>
  <c r="D289" i="56" s="1"/>
  <c r="O290" i="54"/>
  <c r="J277" i="54"/>
  <c r="M277" i="54" s="1"/>
  <c r="D276" i="56" s="1"/>
  <c r="O277" i="54"/>
  <c r="J211" i="54"/>
  <c r="M211" i="54" s="1"/>
  <c r="D210" i="56" s="1"/>
  <c r="O211" i="54"/>
  <c r="J194" i="54"/>
  <c r="M194" i="54" s="1"/>
  <c r="D193" i="56" s="1"/>
  <c r="O194" i="54"/>
  <c r="J185" i="54"/>
  <c r="M185" i="54" s="1"/>
  <c r="D184" i="56" s="1"/>
  <c r="O185" i="54"/>
  <c r="J160" i="54"/>
  <c r="M160" i="54" s="1"/>
  <c r="D159" i="56" s="1"/>
  <c r="O160" i="54"/>
  <c r="J97" i="54"/>
  <c r="M97" i="54" s="1"/>
  <c r="D96" i="56" s="1"/>
  <c r="O97" i="54"/>
  <c r="J41" i="54"/>
  <c r="M41" i="54" s="1"/>
  <c r="D40" i="56" s="1"/>
  <c r="O41" i="54"/>
  <c r="J381" i="54"/>
  <c r="M381" i="54" s="1"/>
  <c r="D380" i="56" s="1"/>
  <c r="O381" i="54"/>
  <c r="J311" i="54"/>
  <c r="M311" i="54" s="1"/>
  <c r="D310" i="56" s="1"/>
  <c r="O311" i="54"/>
  <c r="J276" i="54"/>
  <c r="M276" i="54" s="1"/>
  <c r="D275" i="56" s="1"/>
  <c r="O276" i="54"/>
  <c r="J192" i="54"/>
  <c r="M192" i="54" s="1"/>
  <c r="D191" i="56" s="1"/>
  <c r="O192" i="54"/>
  <c r="J113" i="54"/>
  <c r="M113" i="54" s="1"/>
  <c r="D112" i="56" s="1"/>
  <c r="O113" i="54"/>
  <c r="J85" i="54"/>
  <c r="M85" i="54" s="1"/>
  <c r="D84" i="56" s="1"/>
  <c r="O85" i="54"/>
  <c r="J434" i="54"/>
  <c r="M434" i="54" s="1"/>
  <c r="D433" i="56" s="1"/>
  <c r="O434" i="54"/>
  <c r="J409" i="54"/>
  <c r="M409" i="54" s="1"/>
  <c r="D408" i="56" s="1"/>
  <c r="O409" i="54"/>
  <c r="J362" i="54"/>
  <c r="M362" i="54" s="1"/>
  <c r="D361" i="56" s="1"/>
  <c r="O362" i="54"/>
  <c r="J339" i="54"/>
  <c r="M339" i="54" s="1"/>
  <c r="D338" i="56" s="1"/>
  <c r="O339" i="54"/>
  <c r="J157" i="54"/>
  <c r="M157" i="54" s="1"/>
  <c r="D156" i="56" s="1"/>
  <c r="O157" i="54"/>
  <c r="J59" i="54"/>
  <c r="M59" i="54" s="1"/>
  <c r="D58" i="56" s="1"/>
  <c r="O59" i="54"/>
  <c r="J46" i="54"/>
  <c r="M46" i="54" s="1"/>
  <c r="D45" i="56" s="1"/>
  <c r="O46" i="54"/>
  <c r="J20" i="54"/>
  <c r="M20" i="54" s="1"/>
  <c r="D19" i="56" s="1"/>
  <c r="O20" i="54"/>
  <c r="J298" i="54"/>
  <c r="M298" i="54" s="1"/>
  <c r="D297" i="56" s="1"/>
  <c r="O298" i="54"/>
  <c r="J305" i="54"/>
  <c r="M305" i="54" s="1"/>
  <c r="D304" i="56" s="1"/>
  <c r="O305" i="54"/>
  <c r="J345" i="54"/>
  <c r="M345" i="54" s="1"/>
  <c r="D344" i="56" s="1"/>
  <c r="O345" i="54"/>
  <c r="J299" i="54"/>
  <c r="M299" i="54" s="1"/>
  <c r="D298" i="56" s="1"/>
  <c r="O299" i="54"/>
  <c r="J120" i="54"/>
  <c r="M120" i="54" s="1"/>
  <c r="D119" i="56" s="1"/>
  <c r="O120" i="54"/>
  <c r="J405" i="54"/>
  <c r="M405" i="54" s="1"/>
  <c r="D404" i="56" s="1"/>
  <c r="O405" i="54"/>
  <c r="J384" i="54"/>
  <c r="M384" i="54" s="1"/>
  <c r="D383" i="56" s="1"/>
  <c r="O384" i="54"/>
  <c r="J151" i="54"/>
  <c r="M151" i="54" s="1"/>
  <c r="D150" i="56" s="1"/>
  <c r="O151" i="54"/>
  <c r="J126" i="54"/>
  <c r="M126" i="54" s="1"/>
  <c r="D125" i="56" s="1"/>
  <c r="O126" i="54"/>
  <c r="J383" i="54"/>
  <c r="M383" i="54" s="1"/>
  <c r="D382" i="56" s="1"/>
  <c r="O383" i="54"/>
  <c r="J198" i="54"/>
  <c r="M198" i="54" s="1"/>
  <c r="D197" i="56" s="1"/>
  <c r="O198" i="54"/>
  <c r="J166" i="54"/>
  <c r="M166" i="54" s="1"/>
  <c r="D165" i="56" s="1"/>
  <c r="O166" i="54"/>
  <c r="J84" i="54"/>
  <c r="M84" i="54" s="1"/>
  <c r="D83" i="56" s="1"/>
  <c r="O84" i="54"/>
  <c r="J54" i="54"/>
  <c r="M54" i="54" s="1"/>
  <c r="D53" i="56" s="1"/>
  <c r="O54" i="54"/>
  <c r="J219" i="54"/>
  <c r="M219" i="54" s="1"/>
  <c r="D218" i="56" s="1"/>
  <c r="O219" i="54"/>
  <c r="J193" i="54"/>
  <c r="M193" i="54" s="1"/>
  <c r="D192" i="56" s="1"/>
  <c r="O193" i="54"/>
  <c r="J181" i="54"/>
  <c r="M181" i="54" s="1"/>
  <c r="D180" i="56" s="1"/>
  <c r="O181" i="54"/>
  <c r="J156" i="54"/>
  <c r="M156" i="54" s="1"/>
  <c r="D155" i="56" s="1"/>
  <c r="O156" i="54"/>
  <c r="J117" i="54"/>
  <c r="M117" i="54" s="1"/>
  <c r="D116" i="56" s="1"/>
  <c r="O117" i="54"/>
  <c r="J329" i="54"/>
  <c r="M329" i="54" s="1"/>
  <c r="D328" i="56" s="1"/>
  <c r="O329" i="54"/>
  <c r="J270" i="54"/>
  <c r="M270" i="54" s="1"/>
  <c r="D269" i="56" s="1"/>
  <c r="O270" i="54"/>
  <c r="J257" i="54"/>
  <c r="M257" i="54" s="1"/>
  <c r="D256" i="56" s="1"/>
  <c r="O257" i="54"/>
  <c r="J44" i="54"/>
  <c r="M44" i="54" s="1"/>
  <c r="D43" i="56" s="1"/>
  <c r="O44" i="54"/>
  <c r="J8" i="54"/>
  <c r="M8" i="54" s="1"/>
  <c r="D7" i="56" s="1"/>
  <c r="O8" i="54"/>
  <c r="J386" i="54"/>
  <c r="M386" i="54" s="1"/>
  <c r="D385" i="56" s="1"/>
  <c r="O386" i="54"/>
  <c r="J287" i="54"/>
  <c r="M287" i="54" s="1"/>
  <c r="D286" i="56" s="1"/>
  <c r="O287" i="54"/>
  <c r="J245" i="54"/>
  <c r="M245" i="54" s="1"/>
  <c r="D244" i="56" s="1"/>
  <c r="O245" i="54"/>
  <c r="J235" i="54"/>
  <c r="M235" i="54" s="1"/>
  <c r="D234" i="56" s="1"/>
  <c r="O235" i="54"/>
  <c r="J178" i="54"/>
  <c r="M178" i="54" s="1"/>
  <c r="D177" i="56" s="1"/>
  <c r="O178" i="54"/>
  <c r="J128" i="54"/>
  <c r="M128" i="54" s="1"/>
  <c r="D127" i="56" s="1"/>
  <c r="O128" i="54"/>
  <c r="J433" i="54"/>
  <c r="M433" i="54" s="1"/>
  <c r="D432" i="56" s="1"/>
  <c r="O433" i="54"/>
  <c r="J389" i="54"/>
  <c r="M389" i="54" s="1"/>
  <c r="D388" i="56" s="1"/>
  <c r="O389" i="54"/>
  <c r="J379" i="54"/>
  <c r="M379" i="54" s="1"/>
  <c r="D378" i="56" s="1"/>
  <c r="O379" i="54"/>
  <c r="J347" i="54"/>
  <c r="M347" i="54" s="1"/>
  <c r="D346" i="56" s="1"/>
  <c r="O347" i="54"/>
  <c r="J301" i="54"/>
  <c r="M301" i="54" s="1"/>
  <c r="D300" i="56" s="1"/>
  <c r="O301" i="54"/>
  <c r="J249" i="54"/>
  <c r="M249" i="54" s="1"/>
  <c r="D248" i="56" s="1"/>
  <c r="O249" i="54"/>
  <c r="J123" i="54"/>
  <c r="M123" i="54" s="1"/>
  <c r="D122" i="56" s="1"/>
  <c r="O123" i="54"/>
  <c r="J391" i="54"/>
  <c r="M391" i="54" s="1"/>
  <c r="D390" i="56" s="1"/>
  <c r="O391" i="54"/>
  <c r="J366" i="54"/>
  <c r="M366" i="54" s="1"/>
  <c r="D365" i="56" s="1"/>
  <c r="O366" i="54"/>
  <c r="J80" i="54"/>
  <c r="M80" i="54" s="1"/>
  <c r="D79" i="56" s="1"/>
  <c r="O80" i="54"/>
  <c r="J64" i="54"/>
  <c r="M64" i="54" s="1"/>
  <c r="D63" i="56" s="1"/>
  <c r="O64" i="54"/>
  <c r="J25" i="54"/>
  <c r="M25" i="54" s="1"/>
  <c r="D24" i="56" s="1"/>
  <c r="O25" i="54"/>
  <c r="J261" i="54"/>
  <c r="M261" i="54" s="1"/>
  <c r="D260" i="56" s="1"/>
  <c r="O261" i="54"/>
  <c r="J244" i="54"/>
  <c r="M244" i="54" s="1"/>
  <c r="D243" i="56" s="1"/>
  <c r="O244" i="54"/>
  <c r="J226" i="54"/>
  <c r="M226" i="54" s="1"/>
  <c r="D225" i="56" s="1"/>
  <c r="O226" i="54"/>
  <c r="J152" i="54"/>
  <c r="M152" i="54" s="1"/>
  <c r="D151" i="56" s="1"/>
  <c r="O152" i="54"/>
  <c r="J82" i="54"/>
  <c r="M82" i="54" s="1"/>
  <c r="D81" i="56" s="1"/>
  <c r="O82" i="54"/>
  <c r="J432" i="54"/>
  <c r="M432" i="54" s="1"/>
  <c r="D431" i="56" s="1"/>
  <c r="O432" i="54"/>
  <c r="J371" i="54"/>
  <c r="M371" i="54" s="1"/>
  <c r="D370" i="56" s="1"/>
  <c r="O371" i="54"/>
  <c r="J180" i="54"/>
  <c r="M180" i="54" s="1"/>
  <c r="D179" i="56" s="1"/>
  <c r="O180" i="54"/>
  <c r="J130" i="54"/>
  <c r="M130" i="54" s="1"/>
  <c r="D129" i="56" s="1"/>
  <c r="O130" i="54"/>
  <c r="J357" i="54"/>
  <c r="M357" i="54" s="1"/>
  <c r="D356" i="56" s="1"/>
  <c r="O357" i="54"/>
  <c r="J325" i="54"/>
  <c r="M325" i="54" s="1"/>
  <c r="D324" i="56" s="1"/>
  <c r="O325" i="54"/>
  <c r="J242" i="54"/>
  <c r="M242" i="54" s="1"/>
  <c r="D241" i="56" s="1"/>
  <c r="O242" i="54"/>
  <c r="J234" i="54"/>
  <c r="M234" i="54" s="1"/>
  <c r="D233" i="56" s="1"/>
  <c r="O234" i="54"/>
  <c r="J214" i="54"/>
  <c r="M214" i="54" s="1"/>
  <c r="D213" i="56" s="1"/>
  <c r="O214" i="54"/>
  <c r="J197" i="54"/>
  <c r="M197" i="54" s="1"/>
  <c r="D196" i="56" s="1"/>
  <c r="O197" i="54"/>
  <c r="J83" i="54"/>
  <c r="M83" i="54" s="1"/>
  <c r="D82" i="56" s="1"/>
  <c r="O83" i="54"/>
  <c r="O374" i="54"/>
  <c r="J374" i="54"/>
  <c r="M374" i="54" s="1"/>
  <c r="D373" i="56" s="1"/>
  <c r="J380" i="54"/>
  <c r="M380" i="54" s="1"/>
  <c r="D379" i="56" s="1"/>
  <c r="O380" i="54"/>
  <c r="J337" i="54"/>
  <c r="M337" i="54" s="1"/>
  <c r="D336" i="56" s="1"/>
  <c r="O337" i="54"/>
  <c r="J296" i="54"/>
  <c r="M296" i="54" s="1"/>
  <c r="D295" i="56" s="1"/>
  <c r="O296" i="54"/>
  <c r="O368" i="54"/>
  <c r="J368" i="54"/>
  <c r="M368" i="54" s="1"/>
  <c r="D367" i="56" s="1"/>
  <c r="J324" i="54"/>
  <c r="M324" i="54" s="1"/>
  <c r="D323" i="56" s="1"/>
  <c r="O324" i="54"/>
  <c r="O107" i="54"/>
  <c r="J107" i="54"/>
  <c r="M107" i="54" s="1"/>
  <c r="D106" i="56" s="1"/>
  <c r="J45" i="54"/>
  <c r="M45" i="54" s="1"/>
  <c r="D44" i="56" s="1"/>
  <c r="O45" i="54"/>
  <c r="R395" i="54"/>
  <c r="J360" i="54"/>
  <c r="M360" i="54" s="1"/>
  <c r="D359" i="56" s="1"/>
  <c r="O360" i="54"/>
  <c r="J341" i="54"/>
  <c r="M341" i="54" s="1"/>
  <c r="D340" i="56" s="1"/>
  <c r="O341" i="54"/>
  <c r="O284" i="54"/>
  <c r="J284" i="54"/>
  <c r="M284" i="54" s="1"/>
  <c r="D283" i="56" s="1"/>
  <c r="O167" i="54"/>
  <c r="J167" i="54"/>
  <c r="M167" i="54" s="1"/>
  <c r="D166" i="56" s="1"/>
  <c r="J61" i="54"/>
  <c r="M61" i="54" s="1"/>
  <c r="D60" i="56" s="1"/>
  <c r="O61" i="54"/>
  <c r="R435" i="54"/>
  <c r="S435" i="54"/>
  <c r="Q435" i="54"/>
  <c r="P435" i="54"/>
  <c r="J410" i="54"/>
  <c r="M410" i="54" s="1"/>
  <c r="D409" i="56" s="1"/>
  <c r="O410" i="54"/>
  <c r="J402" i="54"/>
  <c r="M402" i="54" s="1"/>
  <c r="D401" i="56" s="1"/>
  <c r="O402" i="54"/>
  <c r="J363" i="54"/>
  <c r="M363" i="54" s="1"/>
  <c r="D362" i="56" s="1"/>
  <c r="O363" i="54"/>
  <c r="R352" i="54"/>
  <c r="S352" i="54"/>
  <c r="Q352" i="54"/>
  <c r="P352" i="54"/>
  <c r="J307" i="54"/>
  <c r="M307" i="54" s="1"/>
  <c r="D306" i="56" s="1"/>
  <c r="O307" i="54"/>
  <c r="J281" i="54"/>
  <c r="M281" i="54" s="1"/>
  <c r="D280" i="56" s="1"/>
  <c r="O281" i="54"/>
  <c r="J263" i="54"/>
  <c r="M263" i="54" s="1"/>
  <c r="D262" i="56" s="1"/>
  <c r="O263" i="54"/>
  <c r="J239" i="54"/>
  <c r="M239" i="54" s="1"/>
  <c r="D238" i="56" s="1"/>
  <c r="O239" i="54"/>
  <c r="S232" i="54"/>
  <c r="R232" i="54"/>
  <c r="Q232" i="54"/>
  <c r="P232" i="54"/>
  <c r="S204" i="54"/>
  <c r="R204" i="54"/>
  <c r="Q204" i="54"/>
  <c r="P204" i="54"/>
  <c r="O183" i="54"/>
  <c r="J183" i="54"/>
  <c r="M183" i="54" s="1"/>
  <c r="D182" i="56" s="1"/>
  <c r="J158" i="54"/>
  <c r="M158" i="54" s="1"/>
  <c r="D157" i="56" s="1"/>
  <c r="O158" i="54"/>
  <c r="O133" i="54"/>
  <c r="J133" i="54"/>
  <c r="M133" i="54" s="1"/>
  <c r="D132" i="56" s="1"/>
  <c r="J118" i="54"/>
  <c r="M118" i="54" s="1"/>
  <c r="D117" i="56" s="1"/>
  <c r="O118" i="54"/>
  <c r="R92" i="54"/>
  <c r="S92" i="54"/>
  <c r="Q92" i="54"/>
  <c r="P92" i="54"/>
  <c r="O76" i="54"/>
  <c r="J76" i="54"/>
  <c r="M76" i="54" s="1"/>
  <c r="D75" i="56" s="1"/>
  <c r="J36" i="54"/>
  <c r="M36" i="54" s="1"/>
  <c r="D35" i="56" s="1"/>
  <c r="O36" i="54"/>
  <c r="R21" i="54"/>
  <c r="S21" i="54"/>
  <c r="Q21" i="54"/>
  <c r="P21" i="54"/>
  <c r="J278" i="54"/>
  <c r="M278" i="54" s="1"/>
  <c r="D277" i="56" s="1"/>
  <c r="O278" i="54"/>
  <c r="S267" i="54"/>
  <c r="R267" i="54"/>
  <c r="Q267" i="54"/>
  <c r="P267" i="54"/>
  <c r="R258" i="54"/>
  <c r="J225" i="54"/>
  <c r="M225" i="54" s="1"/>
  <c r="D224" i="56" s="1"/>
  <c r="O225" i="54"/>
  <c r="R213" i="54"/>
  <c r="S213" i="54"/>
  <c r="Q213" i="54"/>
  <c r="C212" i="56" s="1"/>
  <c r="P213" i="54"/>
  <c r="J208" i="54"/>
  <c r="M208" i="54" s="1"/>
  <c r="D207" i="56" s="1"/>
  <c r="O208" i="54"/>
  <c r="J188" i="54"/>
  <c r="M188" i="54" s="1"/>
  <c r="D187" i="56" s="1"/>
  <c r="O188" i="54"/>
  <c r="P175" i="54"/>
  <c r="J164" i="54"/>
  <c r="M164" i="54" s="1"/>
  <c r="D163" i="56" s="1"/>
  <c r="O164" i="54"/>
  <c r="J104" i="54"/>
  <c r="M104" i="54" s="1"/>
  <c r="D103" i="56" s="1"/>
  <c r="O104" i="54"/>
  <c r="J78" i="54"/>
  <c r="M78" i="54" s="1"/>
  <c r="D77" i="56" s="1"/>
  <c r="O78" i="54"/>
  <c r="J62" i="54"/>
  <c r="M62" i="54" s="1"/>
  <c r="D61" i="56" s="1"/>
  <c r="O62" i="54"/>
  <c r="J34" i="54"/>
  <c r="M34" i="54" s="1"/>
  <c r="D33" i="56" s="1"/>
  <c r="O34" i="54"/>
  <c r="J19" i="54"/>
  <c r="M19" i="54" s="1"/>
  <c r="D18" i="56" s="1"/>
  <c r="O19" i="54"/>
  <c r="J364" i="54"/>
  <c r="M364" i="54" s="1"/>
  <c r="D363" i="56" s="1"/>
  <c r="O364" i="54"/>
  <c r="J317" i="54"/>
  <c r="M317" i="54" s="1"/>
  <c r="D316" i="56" s="1"/>
  <c r="O317" i="54"/>
  <c r="J216" i="54"/>
  <c r="M216" i="54" s="1"/>
  <c r="D215" i="56" s="1"/>
  <c r="O216" i="54"/>
  <c r="O196" i="54"/>
  <c r="J196" i="54"/>
  <c r="M196" i="54" s="1"/>
  <c r="D195" i="56" s="1"/>
  <c r="J174" i="54"/>
  <c r="M174" i="54" s="1"/>
  <c r="D173" i="56" s="1"/>
  <c r="O174" i="54"/>
  <c r="J147" i="54"/>
  <c r="M147" i="54" s="1"/>
  <c r="D146" i="56" s="1"/>
  <c r="O147" i="54"/>
  <c r="J119" i="54"/>
  <c r="M119" i="54" s="1"/>
  <c r="D118" i="56" s="1"/>
  <c r="O119" i="54"/>
  <c r="J58" i="54"/>
  <c r="M58" i="54" s="1"/>
  <c r="D57" i="56" s="1"/>
  <c r="O58" i="54"/>
  <c r="O437" i="54"/>
  <c r="J437" i="54"/>
  <c r="M437" i="54" s="1"/>
  <c r="D436" i="56" s="1"/>
  <c r="Q426" i="54"/>
  <c r="R426" i="54"/>
  <c r="S426" i="54"/>
  <c r="P426" i="54"/>
  <c r="O413" i="54"/>
  <c r="J413" i="54"/>
  <c r="M413" i="54" s="1"/>
  <c r="D412" i="56" s="1"/>
  <c r="R404" i="54"/>
  <c r="S404" i="54"/>
  <c r="Q404" i="54"/>
  <c r="P404" i="54"/>
  <c r="Q332" i="54"/>
  <c r="R332" i="54"/>
  <c r="S332" i="54"/>
  <c r="P332" i="54"/>
  <c r="J322" i="54"/>
  <c r="M322" i="54" s="1"/>
  <c r="D321" i="56" s="1"/>
  <c r="O322" i="54"/>
  <c r="J310" i="54"/>
  <c r="M310" i="54" s="1"/>
  <c r="D309" i="56" s="1"/>
  <c r="O310" i="54"/>
  <c r="J265" i="54"/>
  <c r="M265" i="54" s="1"/>
  <c r="D264" i="56" s="1"/>
  <c r="O265" i="54"/>
  <c r="O256" i="54"/>
  <c r="J256" i="54"/>
  <c r="M256" i="54" s="1"/>
  <c r="D255" i="56" s="1"/>
  <c r="Q251" i="54"/>
  <c r="R251" i="54"/>
  <c r="S251" i="54"/>
  <c r="P251" i="54"/>
  <c r="O161" i="54"/>
  <c r="J161" i="54"/>
  <c r="M161" i="54" s="1"/>
  <c r="D160" i="56" s="1"/>
  <c r="J145" i="54"/>
  <c r="M145" i="54" s="1"/>
  <c r="D144" i="56" s="1"/>
  <c r="O145" i="54"/>
  <c r="J135" i="54"/>
  <c r="M135" i="54" s="1"/>
  <c r="D134" i="56" s="1"/>
  <c r="O135" i="54"/>
  <c r="S121" i="54"/>
  <c r="R121" i="54"/>
  <c r="Q121" i="54"/>
  <c r="P121" i="54"/>
  <c r="J108" i="54"/>
  <c r="M108" i="54" s="1"/>
  <c r="D107" i="56" s="1"/>
  <c r="O108" i="54"/>
  <c r="J94" i="54"/>
  <c r="M94" i="54" s="1"/>
  <c r="D93" i="56" s="1"/>
  <c r="O94" i="54"/>
  <c r="J79" i="54"/>
  <c r="M79" i="54" s="1"/>
  <c r="D78" i="56" s="1"/>
  <c r="O79" i="54"/>
  <c r="J50" i="54"/>
  <c r="M50" i="54" s="1"/>
  <c r="D49" i="56" s="1"/>
  <c r="O50" i="54"/>
  <c r="O24" i="54"/>
  <c r="J24" i="54"/>
  <c r="M24" i="54" s="1"/>
  <c r="D23" i="56" s="1"/>
  <c r="J309" i="54"/>
  <c r="M309" i="54" s="1"/>
  <c r="D308" i="56" s="1"/>
  <c r="O309" i="54"/>
  <c r="O361" i="54"/>
  <c r="J361" i="54"/>
  <c r="M361" i="54" s="1"/>
  <c r="D360" i="56" s="1"/>
  <c r="J372" i="54"/>
  <c r="M372" i="54" s="1"/>
  <c r="D371" i="56" s="1"/>
  <c r="O372" i="54"/>
  <c r="J328" i="54"/>
  <c r="M328" i="54" s="1"/>
  <c r="D327" i="56" s="1"/>
  <c r="O328" i="54"/>
  <c r="O393" i="54"/>
  <c r="J393" i="54"/>
  <c r="M393" i="54" s="1"/>
  <c r="D392" i="56" s="1"/>
  <c r="O356" i="54"/>
  <c r="J356" i="54"/>
  <c r="M356" i="54" s="1"/>
  <c r="D355" i="56" s="1"/>
  <c r="O127" i="54"/>
  <c r="J127" i="54"/>
  <c r="M127" i="54" s="1"/>
  <c r="D126" i="56" s="1"/>
  <c r="J101" i="54"/>
  <c r="M101" i="54" s="1"/>
  <c r="D100" i="56" s="1"/>
  <c r="O101" i="54"/>
  <c r="J376" i="54"/>
  <c r="M376" i="54" s="1"/>
  <c r="D375" i="56" s="1"/>
  <c r="O376" i="54"/>
  <c r="J294" i="54"/>
  <c r="M294" i="54" s="1"/>
  <c r="D293" i="56" s="1"/>
  <c r="O294" i="54"/>
  <c r="J280" i="54"/>
  <c r="M280" i="54" s="1"/>
  <c r="D279" i="56" s="1"/>
  <c r="O280" i="54"/>
  <c r="R205" i="54"/>
  <c r="S205" i="54"/>
  <c r="P205" i="54"/>
  <c r="Q205" i="54"/>
  <c r="J184" i="54"/>
  <c r="M184" i="54" s="1"/>
  <c r="D183" i="56" s="1"/>
  <c r="O184" i="54"/>
  <c r="R159" i="54"/>
  <c r="S159" i="54"/>
  <c r="Q159" i="54"/>
  <c r="P159" i="54"/>
  <c r="O134" i="54"/>
  <c r="J134" i="54"/>
  <c r="M134" i="54" s="1"/>
  <c r="D133" i="56" s="1"/>
  <c r="J81" i="54"/>
  <c r="M81" i="54" s="1"/>
  <c r="D80" i="56" s="1"/>
  <c r="O81" i="54"/>
  <c r="R33" i="54"/>
  <c r="S33" i="54"/>
  <c r="P33" i="54"/>
  <c r="Q33" i="54"/>
  <c r="R431" i="54"/>
  <c r="Q431" i="54"/>
  <c r="J387" i="54"/>
  <c r="M387" i="54" s="1"/>
  <c r="D386" i="56" s="1"/>
  <c r="O387" i="54"/>
  <c r="O359" i="54"/>
  <c r="J359" i="54"/>
  <c r="M359" i="54" s="1"/>
  <c r="D358" i="56" s="1"/>
  <c r="O316" i="54"/>
  <c r="J316" i="54"/>
  <c r="M316" i="54" s="1"/>
  <c r="D315" i="56" s="1"/>
  <c r="J288" i="54"/>
  <c r="M288" i="54" s="1"/>
  <c r="D287" i="56" s="1"/>
  <c r="O288" i="54"/>
  <c r="O236" i="54"/>
  <c r="J236" i="54"/>
  <c r="M236" i="54" s="1"/>
  <c r="D235" i="56" s="1"/>
  <c r="R228" i="54"/>
  <c r="S228" i="54"/>
  <c r="Q228" i="54"/>
  <c r="P228" i="54"/>
  <c r="J218" i="54"/>
  <c r="M218" i="54" s="1"/>
  <c r="D217" i="56" s="1"/>
  <c r="O218" i="54"/>
  <c r="J179" i="54"/>
  <c r="M179" i="54" s="1"/>
  <c r="D178" i="56" s="1"/>
  <c r="O179" i="54"/>
  <c r="J103" i="54"/>
  <c r="M103" i="54" s="1"/>
  <c r="D102" i="56" s="1"/>
  <c r="O103" i="54"/>
  <c r="J72" i="54"/>
  <c r="M72" i="54" s="1"/>
  <c r="D71" i="56" s="1"/>
  <c r="O72" i="54"/>
  <c r="J43" i="54"/>
  <c r="M43" i="54" s="1"/>
  <c r="D42" i="56" s="1"/>
  <c r="O43" i="54"/>
  <c r="R282" i="54"/>
  <c r="S282" i="54"/>
  <c r="P282" i="54"/>
  <c r="Q282" i="54"/>
  <c r="J250" i="54"/>
  <c r="M250" i="54" s="1"/>
  <c r="D249" i="56" s="1"/>
  <c r="O250" i="54"/>
  <c r="R223" i="54"/>
  <c r="Q223" i="54"/>
  <c r="O144" i="54"/>
  <c r="J144" i="54"/>
  <c r="M144" i="54" s="1"/>
  <c r="D143" i="56" s="1"/>
  <c r="R124" i="54"/>
  <c r="S124" i="54"/>
  <c r="P124" i="54"/>
  <c r="Q124" i="54"/>
  <c r="O31" i="54"/>
  <c r="J31" i="54"/>
  <c r="M31" i="54" s="1"/>
  <c r="D30" i="56" s="1"/>
  <c r="J16" i="54"/>
  <c r="M16" i="54" s="1"/>
  <c r="D15" i="56" s="1"/>
  <c r="O16" i="54"/>
  <c r="J422" i="54"/>
  <c r="M422" i="54" s="1"/>
  <c r="D421" i="56" s="1"/>
  <c r="O422" i="54"/>
  <c r="J399" i="54"/>
  <c r="M399" i="54" s="1"/>
  <c r="D398" i="56" s="1"/>
  <c r="O399" i="54"/>
  <c r="O246" i="54"/>
  <c r="J246" i="54"/>
  <c r="M246" i="54" s="1"/>
  <c r="D245" i="56" s="1"/>
  <c r="J233" i="54"/>
  <c r="M233" i="54" s="1"/>
  <c r="D232" i="56" s="1"/>
  <c r="O233" i="54"/>
  <c r="O171" i="54"/>
  <c r="J171" i="54"/>
  <c r="M171" i="54" s="1"/>
  <c r="D170" i="56" s="1"/>
  <c r="R141" i="54"/>
  <c r="S141" i="54"/>
  <c r="P141" i="54"/>
  <c r="Q141" i="54"/>
  <c r="J424" i="54"/>
  <c r="M424" i="54" s="1"/>
  <c r="D423" i="56" s="1"/>
  <c r="O424" i="54"/>
  <c r="J401" i="54"/>
  <c r="M401" i="54" s="1"/>
  <c r="D400" i="56" s="1"/>
  <c r="O401" i="54"/>
  <c r="Q375" i="54"/>
  <c r="R375" i="54"/>
  <c r="S375" i="54"/>
  <c r="P375" i="54"/>
  <c r="O351" i="54"/>
  <c r="J351" i="54"/>
  <c r="M351" i="54" s="1"/>
  <c r="D350" i="56" s="1"/>
  <c r="J306" i="54"/>
  <c r="M306" i="54" s="1"/>
  <c r="D305" i="56" s="1"/>
  <c r="O306" i="54"/>
  <c r="J274" i="54"/>
  <c r="M274" i="54" s="1"/>
  <c r="D273" i="56" s="1"/>
  <c r="O274" i="54"/>
  <c r="R262" i="54"/>
  <c r="S262" i="54"/>
  <c r="Q262" i="54"/>
  <c r="P262" i="54"/>
  <c r="J238" i="54"/>
  <c r="M238" i="54" s="1"/>
  <c r="D237" i="56" s="1"/>
  <c r="O238" i="54"/>
  <c r="S231" i="54"/>
  <c r="R231" i="54"/>
  <c r="Q231" i="54"/>
  <c r="C230" i="56" s="1"/>
  <c r="P231" i="54"/>
  <c r="J220" i="54"/>
  <c r="M220" i="54" s="1"/>
  <c r="D219" i="56" s="1"/>
  <c r="O220" i="54"/>
  <c r="O210" i="54"/>
  <c r="J210" i="54"/>
  <c r="M210" i="54" s="1"/>
  <c r="D209" i="56" s="1"/>
  <c r="R203" i="54"/>
  <c r="S203" i="54"/>
  <c r="Q203" i="54"/>
  <c r="C202" i="56" s="1"/>
  <c r="P203" i="54"/>
  <c r="J182" i="54"/>
  <c r="M182" i="54" s="1"/>
  <c r="D181" i="56" s="1"/>
  <c r="O182" i="54"/>
  <c r="J173" i="54"/>
  <c r="M173" i="54" s="1"/>
  <c r="D172" i="56" s="1"/>
  <c r="O173" i="54"/>
  <c r="O143" i="54"/>
  <c r="J143" i="54"/>
  <c r="M143" i="54" s="1"/>
  <c r="D142" i="56" s="1"/>
  <c r="R132" i="54"/>
  <c r="S132" i="54"/>
  <c r="Q132" i="54"/>
  <c r="P132" i="54"/>
  <c r="O105" i="54"/>
  <c r="J105" i="54"/>
  <c r="M105" i="54" s="1"/>
  <c r="D104" i="56" s="1"/>
  <c r="Q91" i="54"/>
  <c r="R91" i="54"/>
  <c r="S91" i="54"/>
  <c r="P91" i="54"/>
  <c r="J75" i="54"/>
  <c r="M75" i="54" s="1"/>
  <c r="D74" i="56" s="1"/>
  <c r="O75" i="54"/>
  <c r="J35" i="54"/>
  <c r="M35" i="54" s="1"/>
  <c r="D34" i="56" s="1"/>
  <c r="O35" i="54"/>
  <c r="R7" i="54"/>
  <c r="S7" i="54"/>
  <c r="P7" i="54"/>
  <c r="Q7" i="54"/>
  <c r="R412" i="54"/>
  <c r="S412" i="54"/>
  <c r="P412" i="54"/>
  <c r="Q412" i="54"/>
  <c r="S354" i="54"/>
  <c r="R354" i="54"/>
  <c r="Q354" i="54"/>
  <c r="P354" i="54"/>
  <c r="Q388" i="54"/>
  <c r="R388" i="54"/>
  <c r="S388" i="54"/>
  <c r="P388" i="54"/>
  <c r="O350" i="54"/>
  <c r="J350" i="54"/>
  <c r="M350" i="54" s="1"/>
  <c r="D349" i="56" s="1"/>
  <c r="J396" i="54"/>
  <c r="M396" i="54" s="1"/>
  <c r="D395" i="56" s="1"/>
  <c r="O396" i="54"/>
  <c r="J358" i="54"/>
  <c r="M358" i="54" s="1"/>
  <c r="D357" i="56" s="1"/>
  <c r="O358" i="54"/>
  <c r="J314" i="54"/>
  <c r="M314" i="54" s="1"/>
  <c r="D313" i="56" s="1"/>
  <c r="O314" i="54"/>
  <c r="O93" i="54"/>
  <c r="J93" i="54"/>
  <c r="M93" i="54" s="1"/>
  <c r="D92" i="56" s="1"/>
  <c r="O349" i="54"/>
  <c r="J349" i="54"/>
  <c r="M349" i="54" s="1"/>
  <c r="D348" i="56" s="1"/>
  <c r="Q331" i="54"/>
  <c r="R331" i="54"/>
  <c r="S331" i="54"/>
  <c r="P331" i="54"/>
  <c r="S308" i="54"/>
  <c r="R308" i="54"/>
  <c r="R73" i="54"/>
  <c r="S73" i="54"/>
  <c r="Q73" i="54"/>
  <c r="P73" i="54"/>
  <c r="O26" i="54"/>
  <c r="J26" i="54"/>
  <c r="M26" i="54" s="1"/>
  <c r="D25" i="56" s="1"/>
  <c r="J6" i="54"/>
  <c r="M6" i="54" s="1"/>
  <c r="D5" i="56" s="1"/>
  <c r="O6" i="54"/>
  <c r="S429" i="54"/>
  <c r="Q429" i="54"/>
  <c r="J418" i="54"/>
  <c r="M418" i="54" s="1"/>
  <c r="D417" i="56" s="1"/>
  <c r="O418" i="54"/>
  <c r="J394" i="54"/>
  <c r="M394" i="54" s="1"/>
  <c r="D393" i="56" s="1"/>
  <c r="O394" i="54"/>
  <c r="S370" i="54"/>
  <c r="R370" i="54"/>
  <c r="Q370" i="54"/>
  <c r="P370" i="54"/>
  <c r="Q346" i="54"/>
  <c r="S346" i="54"/>
  <c r="R346" i="54"/>
  <c r="P346" i="54"/>
  <c r="O335" i="54"/>
  <c r="J335" i="54"/>
  <c r="M335" i="54" s="1"/>
  <c r="D334" i="56" s="1"/>
  <c r="J326" i="54"/>
  <c r="M326" i="54" s="1"/>
  <c r="D325" i="56" s="1"/>
  <c r="O326" i="54"/>
  <c r="R313" i="54"/>
  <c r="S313" i="54"/>
  <c r="Q313" i="54"/>
  <c r="P313" i="54"/>
  <c r="Q300" i="54"/>
  <c r="R300" i="54"/>
  <c r="S300" i="54"/>
  <c r="P300" i="54"/>
  <c r="J269" i="54"/>
  <c r="M269" i="54" s="1"/>
  <c r="D268" i="56" s="1"/>
  <c r="O269" i="54"/>
  <c r="O215" i="54"/>
  <c r="J215" i="54"/>
  <c r="M215" i="54" s="1"/>
  <c r="D214" i="56" s="1"/>
  <c r="O189" i="54"/>
  <c r="J189" i="54"/>
  <c r="M189" i="54" s="1"/>
  <c r="D188" i="56" s="1"/>
  <c r="J177" i="54"/>
  <c r="M177" i="54" s="1"/>
  <c r="D176" i="56" s="1"/>
  <c r="O177" i="54"/>
  <c r="J150" i="54"/>
  <c r="M150" i="54" s="1"/>
  <c r="D149" i="56" s="1"/>
  <c r="O150" i="54"/>
  <c r="O138" i="54"/>
  <c r="J138" i="54"/>
  <c r="M138" i="54" s="1"/>
  <c r="D137" i="56" s="1"/>
  <c r="J112" i="54"/>
  <c r="M112" i="54" s="1"/>
  <c r="D111" i="56" s="1"/>
  <c r="O112" i="54"/>
  <c r="Q99" i="54"/>
  <c r="S99" i="54"/>
  <c r="R99" i="54"/>
  <c r="P99" i="54"/>
  <c r="R68" i="54"/>
  <c r="S68" i="54"/>
  <c r="P68" i="54"/>
  <c r="Q68" i="54"/>
  <c r="J40" i="54"/>
  <c r="M40" i="54" s="1"/>
  <c r="D39" i="56" s="1"/>
  <c r="O40" i="54"/>
  <c r="R29" i="54"/>
  <c r="Q14" i="54"/>
  <c r="J237" i="54"/>
  <c r="M237" i="54" s="1"/>
  <c r="D236" i="56" s="1"/>
  <c r="O237" i="54"/>
  <c r="O230" i="54"/>
  <c r="J230" i="54"/>
  <c r="M230" i="54" s="1"/>
  <c r="D229" i="56" s="1"/>
  <c r="J202" i="54"/>
  <c r="M202" i="54" s="1"/>
  <c r="D201" i="56" s="1"/>
  <c r="O202" i="54"/>
  <c r="J172" i="54"/>
  <c r="M172" i="54" s="1"/>
  <c r="D171" i="56" s="1"/>
  <c r="O172" i="54"/>
  <c r="R142" i="54"/>
  <c r="S142" i="54"/>
  <c r="Q142" i="54"/>
  <c r="P142" i="54"/>
  <c r="J90" i="54"/>
  <c r="M90" i="54" s="1"/>
  <c r="D89" i="56" s="1"/>
  <c r="O90" i="54"/>
  <c r="R70" i="54"/>
  <c r="S70" i="54"/>
  <c r="Q70" i="54"/>
  <c r="O55" i="54"/>
  <c r="J55" i="54"/>
  <c r="M55" i="54" s="1"/>
  <c r="D54" i="56" s="1"/>
  <c r="O27" i="54"/>
  <c r="J27" i="54"/>
  <c r="M27" i="54" s="1"/>
  <c r="D26" i="56" s="1"/>
  <c r="O12" i="54"/>
  <c r="J12" i="54"/>
  <c r="M12" i="54" s="1"/>
  <c r="D11" i="56" s="1"/>
  <c r="O439" i="54"/>
  <c r="J439" i="54"/>
  <c r="M439" i="54" s="1"/>
  <c r="D438" i="56" s="1"/>
  <c r="O415" i="54"/>
  <c r="J415" i="54"/>
  <c r="M415" i="54" s="1"/>
  <c r="D414" i="56" s="1"/>
  <c r="J392" i="54"/>
  <c r="M392" i="54" s="1"/>
  <c r="D391" i="56" s="1"/>
  <c r="O392" i="54"/>
  <c r="J378" i="54"/>
  <c r="M378" i="54" s="1"/>
  <c r="D377" i="56" s="1"/>
  <c r="O378" i="54"/>
  <c r="J353" i="54"/>
  <c r="M353" i="54" s="1"/>
  <c r="D352" i="56" s="1"/>
  <c r="O353" i="54"/>
  <c r="R304" i="54"/>
  <c r="S304" i="54"/>
  <c r="P304" i="54"/>
  <c r="Q304" i="54"/>
  <c r="J285" i="54"/>
  <c r="M285" i="54" s="1"/>
  <c r="D284" i="56" s="1"/>
  <c r="O285" i="54"/>
  <c r="J243" i="54"/>
  <c r="M243" i="54" s="1"/>
  <c r="D242" i="56" s="1"/>
  <c r="O243" i="54"/>
  <c r="J229" i="54"/>
  <c r="M229" i="54" s="1"/>
  <c r="D228" i="56" s="1"/>
  <c r="O229" i="54"/>
  <c r="J207" i="54"/>
  <c r="M207" i="54" s="1"/>
  <c r="D206" i="56" s="1"/>
  <c r="O207" i="54"/>
  <c r="O187" i="54"/>
  <c r="J187" i="54"/>
  <c r="M187" i="54" s="1"/>
  <c r="D186" i="56" s="1"/>
  <c r="O163" i="54"/>
  <c r="J163" i="54"/>
  <c r="M163" i="54" s="1"/>
  <c r="D162" i="56" s="1"/>
  <c r="J137" i="54"/>
  <c r="M137" i="54" s="1"/>
  <c r="D136" i="56" s="1"/>
  <c r="O137" i="54"/>
  <c r="O106" i="54"/>
  <c r="J106" i="54"/>
  <c r="M106" i="54" s="1"/>
  <c r="D105" i="56" s="1"/>
  <c r="R77" i="54"/>
  <c r="S77" i="54"/>
  <c r="Q77" i="54"/>
  <c r="P77" i="54"/>
  <c r="J421" i="54"/>
  <c r="M421" i="54" s="1"/>
  <c r="D420" i="56" s="1"/>
  <c r="O421" i="54"/>
  <c r="O397" i="54"/>
  <c r="J397" i="54"/>
  <c r="M397" i="54" s="1"/>
  <c r="D396" i="56" s="1"/>
  <c r="J373" i="54"/>
  <c r="M373" i="54" s="1"/>
  <c r="D372" i="56" s="1"/>
  <c r="O373" i="54"/>
  <c r="Q348" i="54"/>
  <c r="R348" i="54"/>
  <c r="S348" i="54"/>
  <c r="J315" i="54"/>
  <c r="M315" i="54" s="1"/>
  <c r="D314" i="56" s="1"/>
  <c r="O315" i="54"/>
  <c r="J303" i="54"/>
  <c r="M303" i="54" s="1"/>
  <c r="D302" i="56" s="1"/>
  <c r="O303" i="54"/>
  <c r="J279" i="54"/>
  <c r="M279" i="54" s="1"/>
  <c r="D278" i="56" s="1"/>
  <c r="O279" i="54"/>
  <c r="J272" i="54"/>
  <c r="M272" i="54" s="1"/>
  <c r="D271" i="56" s="1"/>
  <c r="O272" i="54"/>
  <c r="J227" i="54"/>
  <c r="M227" i="54" s="1"/>
  <c r="D226" i="56" s="1"/>
  <c r="O227" i="54"/>
  <c r="J217" i="54"/>
  <c r="M217" i="54" s="1"/>
  <c r="D216" i="56" s="1"/>
  <c r="O217" i="54"/>
  <c r="Q209" i="54"/>
  <c r="R209" i="54"/>
  <c r="S209" i="54"/>
  <c r="P209" i="54"/>
  <c r="J200" i="54"/>
  <c r="M200" i="54" s="1"/>
  <c r="D199" i="56" s="1"/>
  <c r="O200" i="54"/>
  <c r="J169" i="54"/>
  <c r="M169" i="54" s="1"/>
  <c r="D168" i="56" s="1"/>
  <c r="O169" i="54"/>
  <c r="R153" i="54"/>
  <c r="Q153" i="54"/>
  <c r="J139" i="54"/>
  <c r="M139" i="54" s="1"/>
  <c r="D138" i="56" s="1"/>
  <c r="O139" i="54"/>
  <c r="J115" i="54"/>
  <c r="M115" i="54" s="1"/>
  <c r="D114" i="56" s="1"/>
  <c r="O115" i="54"/>
  <c r="J102" i="54"/>
  <c r="M102" i="54" s="1"/>
  <c r="D101" i="56" s="1"/>
  <c r="O102" i="54"/>
  <c r="O87" i="54"/>
  <c r="J87" i="54"/>
  <c r="M87" i="54" s="1"/>
  <c r="D86" i="56" s="1"/>
  <c r="J71" i="54"/>
  <c r="M71" i="54" s="1"/>
  <c r="D70" i="56" s="1"/>
  <c r="O71" i="54"/>
  <c r="S56" i="54"/>
  <c r="R56" i="54"/>
  <c r="Q56" i="54"/>
  <c r="P56" i="54"/>
  <c r="J42" i="54"/>
  <c r="M42" i="54" s="1"/>
  <c r="D41" i="56" s="1"/>
  <c r="O42" i="54"/>
  <c r="O32" i="54"/>
  <c r="J32" i="54"/>
  <c r="M32" i="54" s="1"/>
  <c r="D31" i="56" s="1"/>
  <c r="R17" i="54"/>
  <c r="S17" i="54"/>
  <c r="P17" i="54"/>
  <c r="Q17" i="54"/>
  <c r="O5" i="54"/>
  <c r="J5" i="54"/>
  <c r="M5" i="54" s="1"/>
  <c r="D4" i="56" s="1"/>
  <c r="J423" i="54"/>
  <c r="M423" i="54" s="1"/>
  <c r="D422" i="56" s="1"/>
  <c r="O423" i="54"/>
  <c r="O430" i="54"/>
  <c r="J430" i="54"/>
  <c r="M430" i="54" s="1"/>
  <c r="D429" i="56" s="1"/>
  <c r="J385" i="54"/>
  <c r="M385" i="54" s="1"/>
  <c r="D384" i="56" s="1"/>
  <c r="O385" i="54"/>
  <c r="O302" i="54"/>
  <c r="J302" i="54"/>
  <c r="M302" i="54" s="1"/>
  <c r="D301" i="56" s="1"/>
  <c r="J416" i="54"/>
  <c r="M416" i="54" s="1"/>
  <c r="D415" i="56" s="1"/>
  <c r="O416" i="54"/>
  <c r="S114" i="54"/>
  <c r="R114" i="54"/>
  <c r="Q114" i="54"/>
  <c r="P114" i="54"/>
  <c r="J86" i="54"/>
  <c r="M86" i="54" s="1"/>
  <c r="D85" i="56" s="1"/>
  <c r="O86" i="54"/>
  <c r="J403" i="54"/>
  <c r="M403" i="54" s="1"/>
  <c r="D402" i="56" s="1"/>
  <c r="O403" i="54"/>
  <c r="S367" i="54"/>
  <c r="R367" i="54"/>
  <c r="Q367" i="54"/>
  <c r="P367" i="54"/>
  <c r="J327" i="54"/>
  <c r="M327" i="54" s="1"/>
  <c r="D326" i="56" s="1"/>
  <c r="O327" i="54"/>
  <c r="Q273" i="54"/>
  <c r="S273" i="54"/>
  <c r="R273" i="54"/>
  <c r="P273" i="54"/>
  <c r="O96" i="54"/>
  <c r="J96" i="54"/>
  <c r="M96" i="54" s="1"/>
  <c r="D95" i="56" s="1"/>
  <c r="J65" i="54"/>
  <c r="M65" i="54" s="1"/>
  <c r="D64" i="56" s="1"/>
  <c r="O65" i="54"/>
  <c r="R18" i="54"/>
  <c r="S18" i="54"/>
  <c r="Q18" i="54"/>
  <c r="C17" i="56" s="1"/>
  <c r="P18" i="54"/>
  <c r="Q438" i="54"/>
  <c r="R438" i="54"/>
  <c r="S438" i="54"/>
  <c r="P438" i="54"/>
  <c r="Q427" i="54"/>
  <c r="R427" i="54"/>
  <c r="S427" i="54"/>
  <c r="J414" i="54"/>
  <c r="M414" i="54" s="1"/>
  <c r="D413" i="56" s="1"/>
  <c r="O414" i="54"/>
  <c r="J377" i="54"/>
  <c r="M377" i="54" s="1"/>
  <c r="D376" i="56" s="1"/>
  <c r="O377" i="54"/>
  <c r="Q343" i="54"/>
  <c r="R343" i="54"/>
  <c r="S343" i="54"/>
  <c r="P343" i="54"/>
  <c r="J333" i="54"/>
  <c r="M333" i="54" s="1"/>
  <c r="D332" i="56" s="1"/>
  <c r="O333" i="54"/>
  <c r="J266" i="54"/>
  <c r="M266" i="54" s="1"/>
  <c r="D265" i="56" s="1"/>
  <c r="O266" i="54"/>
  <c r="R259" i="54"/>
  <c r="S259" i="54"/>
  <c r="P259" i="54"/>
  <c r="Q259" i="54"/>
  <c r="J241" i="54"/>
  <c r="M241" i="54" s="1"/>
  <c r="D240" i="56" s="1"/>
  <c r="O241" i="54"/>
  <c r="R212" i="54"/>
  <c r="S212" i="54"/>
  <c r="Q212" i="54"/>
  <c r="P212" i="54"/>
  <c r="J206" i="54"/>
  <c r="M206" i="54" s="1"/>
  <c r="D205" i="56" s="1"/>
  <c r="O206" i="54"/>
  <c r="O195" i="54"/>
  <c r="J195" i="54"/>
  <c r="M195" i="54" s="1"/>
  <c r="D194" i="56" s="1"/>
  <c r="O162" i="54"/>
  <c r="J162" i="54"/>
  <c r="M162" i="54" s="1"/>
  <c r="D161" i="56" s="1"/>
  <c r="J146" i="54"/>
  <c r="M146" i="54" s="1"/>
  <c r="D145" i="56" s="1"/>
  <c r="O146" i="54"/>
  <c r="J136" i="54"/>
  <c r="M136" i="54" s="1"/>
  <c r="D135" i="56" s="1"/>
  <c r="O136" i="54"/>
  <c r="J122" i="54"/>
  <c r="M122" i="54" s="1"/>
  <c r="D121" i="56" s="1"/>
  <c r="O122" i="54"/>
  <c r="O109" i="54"/>
  <c r="J109" i="54"/>
  <c r="M109" i="54" s="1"/>
  <c r="D108" i="56" s="1"/>
  <c r="J95" i="54"/>
  <c r="M95" i="54" s="1"/>
  <c r="D94" i="56" s="1"/>
  <c r="O95" i="54"/>
  <c r="R38" i="54"/>
  <c r="S38" i="54"/>
  <c r="Q38" i="54"/>
  <c r="P38" i="54"/>
  <c r="R10" i="54"/>
  <c r="S10" i="54"/>
  <c r="Q10" i="54"/>
  <c r="P10" i="54"/>
  <c r="J286" i="54"/>
  <c r="M286" i="54" s="1"/>
  <c r="D285" i="56" s="1"/>
  <c r="O286" i="54"/>
  <c r="J271" i="54"/>
  <c r="M271" i="54" s="1"/>
  <c r="D270" i="56" s="1"/>
  <c r="O271" i="54"/>
  <c r="O254" i="54"/>
  <c r="J254" i="54"/>
  <c r="M254" i="54" s="1"/>
  <c r="D253" i="56" s="1"/>
  <c r="J199" i="54"/>
  <c r="M199" i="54" s="1"/>
  <c r="D198" i="56" s="1"/>
  <c r="O199" i="54"/>
  <c r="J191" i="54"/>
  <c r="M191" i="54" s="1"/>
  <c r="D190" i="56" s="1"/>
  <c r="O191" i="54"/>
  <c r="J168" i="54"/>
  <c r="M168" i="54" s="1"/>
  <c r="D167" i="56" s="1"/>
  <c r="O168" i="54"/>
  <c r="J52" i="54"/>
  <c r="M52" i="54" s="1"/>
  <c r="D51" i="56" s="1"/>
  <c r="O52" i="54"/>
  <c r="R23" i="54"/>
  <c r="S23" i="54"/>
  <c r="Q23" i="54"/>
  <c r="P23" i="54"/>
  <c r="J9" i="54"/>
  <c r="M9" i="54" s="1"/>
  <c r="D8" i="56" s="1"/>
  <c r="O9" i="54"/>
  <c r="Q408" i="54"/>
  <c r="J344" i="54"/>
  <c r="M344" i="54" s="1"/>
  <c r="D343" i="56" s="1"/>
  <c r="O344" i="54"/>
  <c r="J323" i="54"/>
  <c r="M323" i="54" s="1"/>
  <c r="D322" i="56" s="1"/>
  <c r="O323" i="54"/>
  <c r="J295" i="54"/>
  <c r="M295" i="54" s="1"/>
  <c r="D294" i="56" s="1"/>
  <c r="O295" i="54"/>
  <c r="J255" i="54"/>
  <c r="M255" i="54" s="1"/>
  <c r="D254" i="56" s="1"/>
  <c r="O255" i="54"/>
  <c r="J222" i="54"/>
  <c r="M222" i="54" s="1"/>
  <c r="D221" i="56" s="1"/>
  <c r="O222" i="54"/>
  <c r="J201" i="54"/>
  <c r="M201" i="54" s="1"/>
  <c r="D200" i="56" s="1"/>
  <c r="O201" i="54"/>
  <c r="J155" i="54"/>
  <c r="M155" i="54" s="1"/>
  <c r="D154" i="56" s="1"/>
  <c r="O155" i="54"/>
  <c r="R100" i="54"/>
  <c r="S100" i="54"/>
  <c r="Q100" i="54"/>
  <c r="P100" i="54"/>
  <c r="J69" i="54"/>
  <c r="M69" i="54" s="1"/>
  <c r="D68" i="56" s="1"/>
  <c r="O69" i="54"/>
  <c r="R37" i="54"/>
  <c r="S37" i="54"/>
  <c r="Q37" i="54"/>
  <c r="O428" i="54"/>
  <c r="J428" i="54"/>
  <c r="M428" i="54" s="1"/>
  <c r="D427" i="56" s="1"/>
  <c r="J417" i="54"/>
  <c r="M417" i="54" s="1"/>
  <c r="D416" i="56" s="1"/>
  <c r="O417" i="54"/>
  <c r="J382" i="54"/>
  <c r="M382" i="54" s="1"/>
  <c r="D381" i="56" s="1"/>
  <c r="O382" i="54"/>
  <c r="Q369" i="54"/>
  <c r="R369" i="54"/>
  <c r="S369" i="54"/>
  <c r="P369" i="54"/>
  <c r="J334" i="54"/>
  <c r="M334" i="54" s="1"/>
  <c r="D333" i="56" s="1"/>
  <c r="O334" i="54"/>
  <c r="J293" i="54"/>
  <c r="M293" i="54" s="1"/>
  <c r="D292" i="56" s="1"/>
  <c r="O293" i="54"/>
  <c r="J268" i="54"/>
  <c r="M268" i="54" s="1"/>
  <c r="D267" i="56" s="1"/>
  <c r="O268" i="54"/>
  <c r="R260" i="54"/>
  <c r="S260" i="54"/>
  <c r="Q260" i="54"/>
  <c r="P260" i="54"/>
  <c r="J252" i="54"/>
  <c r="M252" i="54" s="1"/>
  <c r="D251" i="56" s="1"/>
  <c r="O252" i="54"/>
  <c r="J176" i="54"/>
  <c r="M176" i="54" s="1"/>
  <c r="D175" i="56" s="1"/>
  <c r="O176" i="54"/>
  <c r="J165" i="54"/>
  <c r="M165" i="54" s="1"/>
  <c r="D164" i="56" s="1"/>
  <c r="O165" i="54"/>
  <c r="J149" i="54"/>
  <c r="M149" i="54" s="1"/>
  <c r="D148" i="56" s="1"/>
  <c r="O149" i="54"/>
  <c r="S125" i="54"/>
  <c r="R125" i="54"/>
  <c r="Q125" i="54"/>
  <c r="P125" i="54"/>
  <c r="Q111" i="54"/>
  <c r="S111" i="54"/>
  <c r="R111" i="54"/>
  <c r="P111" i="54"/>
  <c r="O67" i="54"/>
  <c r="J67" i="54"/>
  <c r="M67" i="54" s="1"/>
  <c r="D66" i="56" s="1"/>
  <c r="Q53" i="54"/>
  <c r="S53" i="54"/>
  <c r="R53" i="54"/>
  <c r="P53" i="54"/>
  <c r="J28" i="54"/>
  <c r="M28" i="54" s="1"/>
  <c r="D27" i="56" s="1"/>
  <c r="O28" i="54"/>
  <c r="O13" i="54"/>
  <c r="J13" i="54"/>
  <c r="M13" i="54" s="1"/>
  <c r="D12" i="56" s="1"/>
  <c r="R14" i="54" l="1"/>
  <c r="R429" i="54"/>
  <c r="Q22" i="54"/>
  <c r="C208" i="56"/>
  <c r="G208" i="56" s="1"/>
  <c r="C312" i="56"/>
  <c r="S22" i="54"/>
  <c r="Q258" i="54"/>
  <c r="S258" i="54"/>
  <c r="S223" i="54"/>
  <c r="P431" i="54"/>
  <c r="C331" i="56"/>
  <c r="G331" i="56" s="1"/>
  <c r="C203" i="56"/>
  <c r="G203" i="56" s="1"/>
  <c r="C366" i="56"/>
  <c r="G366" i="56" s="1"/>
  <c r="C72" i="56"/>
  <c r="G72" i="56" s="1"/>
  <c r="C261" i="56"/>
  <c r="G261" i="56" s="1"/>
  <c r="C158" i="56"/>
  <c r="G158" i="56" s="1"/>
  <c r="C425" i="56"/>
  <c r="G425" i="56" s="1"/>
  <c r="C342" i="56"/>
  <c r="G342" i="56" s="1"/>
  <c r="S221" i="54"/>
  <c r="R275" i="54"/>
  <c r="S400" i="54"/>
  <c r="Q175" i="54"/>
  <c r="C174" i="56" s="1"/>
  <c r="G174" i="56" s="1"/>
  <c r="P275" i="54"/>
  <c r="Q221" i="54"/>
  <c r="S275" i="54"/>
  <c r="Q390" i="54"/>
  <c r="S153" i="54"/>
  <c r="S14" i="54"/>
  <c r="P429" i="54"/>
  <c r="C428" i="56" s="1"/>
  <c r="G428" i="56" s="1"/>
  <c r="Q308" i="54"/>
  <c r="R22" i="54"/>
  <c r="Q400" i="54"/>
  <c r="R400" i="54"/>
  <c r="R390" i="54"/>
  <c r="P98" i="54"/>
  <c r="Q407" i="54"/>
  <c r="Q140" i="54"/>
  <c r="S66" i="54"/>
  <c r="Q406" i="54"/>
  <c r="S291" i="54"/>
  <c r="R319" i="54"/>
  <c r="R74" i="54"/>
  <c r="R338" i="54"/>
  <c r="P320" i="54"/>
  <c r="P153" i="54"/>
  <c r="P14" i="54"/>
  <c r="C13" i="56" s="1"/>
  <c r="G13" i="56" s="1"/>
  <c r="P308" i="54"/>
  <c r="P22" i="54"/>
  <c r="P70" i="54"/>
  <c r="P223" i="54"/>
  <c r="C222" i="56" s="1"/>
  <c r="G222" i="56" s="1"/>
  <c r="P348" i="54"/>
  <c r="P37" i="54"/>
  <c r="P427" i="54"/>
  <c r="Q247" i="54"/>
  <c r="Q48" i="54"/>
  <c r="Q264" i="54"/>
  <c r="S140" i="54"/>
  <c r="S148" i="54"/>
  <c r="S340" i="54"/>
  <c r="R39" i="54"/>
  <c r="S320" i="54"/>
  <c r="S247" i="54"/>
  <c r="C369" i="56"/>
  <c r="G369" i="56" s="1"/>
  <c r="Q51" i="54"/>
  <c r="S264" i="54"/>
  <c r="Q57" i="54"/>
  <c r="R148" i="54"/>
  <c r="R340" i="54"/>
  <c r="Q98" i="54"/>
  <c r="P408" i="54"/>
  <c r="Q66" i="54"/>
  <c r="R406" i="54"/>
  <c r="Q29" i="54"/>
  <c r="C28" i="56" s="1"/>
  <c r="G28" i="56" s="1"/>
  <c r="R48" i="54"/>
  <c r="R51" i="54"/>
  <c r="S74" i="54"/>
  <c r="R264" i="54"/>
  <c r="R57" i="54"/>
  <c r="P407" i="54"/>
  <c r="R63" i="54"/>
  <c r="R175" i="54"/>
  <c r="R221" i="54"/>
  <c r="Q319" i="54"/>
  <c r="P264" i="54"/>
  <c r="P74" i="54"/>
  <c r="P340" i="54"/>
  <c r="P319" i="54"/>
  <c r="P29" i="54"/>
  <c r="P48" i="54"/>
  <c r="R98" i="54"/>
  <c r="S408" i="54"/>
  <c r="R291" i="54"/>
  <c r="P398" i="54"/>
  <c r="P66" i="54"/>
  <c r="S48" i="54"/>
  <c r="Q74" i="54"/>
  <c r="R140" i="54"/>
  <c r="R398" i="54"/>
  <c r="S98" i="54"/>
  <c r="R408" i="54"/>
  <c r="R66" i="54"/>
  <c r="S406" i="54"/>
  <c r="R247" i="54"/>
  <c r="S29" i="54"/>
  <c r="Q291" i="54"/>
  <c r="S51" i="54"/>
  <c r="S57" i="54"/>
  <c r="S398" i="54"/>
  <c r="S407" i="54"/>
  <c r="Q63" i="54"/>
  <c r="S338" i="54"/>
  <c r="Q148" i="54"/>
  <c r="S319" i="54"/>
  <c r="Q340" i="54"/>
  <c r="R320" i="54"/>
  <c r="Q398" i="54"/>
  <c r="R407" i="54"/>
  <c r="S63" i="54"/>
  <c r="Q338" i="54"/>
  <c r="R248" i="54"/>
  <c r="P39" i="54"/>
  <c r="P390" i="54"/>
  <c r="P63" i="54"/>
  <c r="Q39" i="54"/>
  <c r="Q320" i="54"/>
  <c r="C319" i="56" s="1"/>
  <c r="G319" i="56" s="1"/>
  <c r="P247" i="54"/>
  <c r="P140" i="54"/>
  <c r="P291" i="54"/>
  <c r="P406" i="54"/>
  <c r="P51" i="54"/>
  <c r="P338" i="54"/>
  <c r="P148" i="54"/>
  <c r="P57" i="54"/>
  <c r="S431" i="54"/>
  <c r="P400" i="54"/>
  <c r="S390" i="54"/>
  <c r="S175" i="54"/>
  <c r="P258" i="54"/>
  <c r="P221" i="54"/>
  <c r="Q275" i="54"/>
  <c r="S39" i="54"/>
  <c r="R224" i="54"/>
  <c r="S60" i="54"/>
  <c r="R330" i="54"/>
  <c r="R312" i="54"/>
  <c r="Q248" i="54"/>
  <c r="Q292" i="54"/>
  <c r="S248" i="54"/>
  <c r="R89" i="54"/>
  <c r="Q330" i="54"/>
  <c r="S330" i="54"/>
  <c r="Q395" i="54"/>
  <c r="Q297" i="54"/>
  <c r="Q44" i="54"/>
  <c r="S30" i="54"/>
  <c r="Q89" i="54"/>
  <c r="R342" i="54"/>
  <c r="S89" i="54"/>
  <c r="S395" i="54"/>
  <c r="S192" i="54"/>
  <c r="R11" i="54"/>
  <c r="Q283" i="54"/>
  <c r="S342" i="54"/>
  <c r="Q49" i="54"/>
  <c r="S292" i="54"/>
  <c r="R60" i="54"/>
  <c r="Q30" i="54"/>
  <c r="S49" i="54"/>
  <c r="R292" i="54"/>
  <c r="S276" i="54"/>
  <c r="Q224" i="54"/>
  <c r="Q342" i="54"/>
  <c r="R30" i="54"/>
  <c r="R49" i="54"/>
  <c r="Q60" i="54"/>
  <c r="R88" i="54"/>
  <c r="R110" i="54"/>
  <c r="R253" i="54"/>
  <c r="R419" i="54"/>
  <c r="Q186" i="54"/>
  <c r="R365" i="54"/>
  <c r="Q253" i="54"/>
  <c r="Q420" i="54"/>
  <c r="S405" i="54"/>
  <c r="Q129" i="54"/>
  <c r="S54" i="54"/>
  <c r="R59" i="54"/>
  <c r="S194" i="54"/>
  <c r="Q88" i="54"/>
  <c r="S129" i="54"/>
  <c r="S156" i="54"/>
  <c r="Q20" i="54"/>
  <c r="Q240" i="54"/>
  <c r="R242" i="54"/>
  <c r="Q151" i="54"/>
  <c r="Q85" i="54"/>
  <c r="R170" i="54"/>
  <c r="S355" i="54"/>
  <c r="S436" i="54"/>
  <c r="Q318" i="54"/>
  <c r="S186" i="54"/>
  <c r="R15" i="54"/>
  <c r="S190" i="54"/>
  <c r="Q59" i="54"/>
  <c r="S409" i="54"/>
  <c r="S311" i="54"/>
  <c r="Q194" i="54"/>
  <c r="R277" i="54"/>
  <c r="R436" i="54"/>
  <c r="R318" i="54"/>
  <c r="P297" i="54"/>
  <c r="S131" i="54"/>
  <c r="R190" i="54"/>
  <c r="S305" i="54"/>
  <c r="R409" i="54"/>
  <c r="S85" i="54"/>
  <c r="Q41" i="54"/>
  <c r="Q160" i="54"/>
  <c r="R194" i="54"/>
  <c r="S277" i="54"/>
  <c r="Q170" i="54"/>
  <c r="Q110" i="54"/>
  <c r="Q355" i="54"/>
  <c r="S318" i="54"/>
  <c r="R186" i="54"/>
  <c r="R240" i="54"/>
  <c r="S297" i="54"/>
  <c r="Q365" i="54"/>
  <c r="S47" i="54"/>
  <c r="S289" i="54"/>
  <c r="S299" i="54"/>
  <c r="Q339" i="54"/>
  <c r="Q311" i="54"/>
  <c r="R41" i="54"/>
  <c r="S160" i="54"/>
  <c r="S88" i="54"/>
  <c r="S170" i="54"/>
  <c r="S110" i="54"/>
  <c r="P355" i="54"/>
  <c r="S365" i="54"/>
  <c r="Q131" i="54"/>
  <c r="Q47" i="54"/>
  <c r="R289" i="54"/>
  <c r="S15" i="54"/>
  <c r="S419" i="54"/>
  <c r="R420" i="54"/>
  <c r="S214" i="54"/>
  <c r="R197" i="54"/>
  <c r="S8" i="54"/>
  <c r="S257" i="54"/>
  <c r="R166" i="54"/>
  <c r="R151" i="54"/>
  <c r="Q405" i="54"/>
  <c r="R299" i="54"/>
  <c r="R305" i="54"/>
  <c r="S20" i="54"/>
  <c r="S59" i="54"/>
  <c r="S339" i="54"/>
  <c r="R85" i="54"/>
  <c r="R192" i="54"/>
  <c r="R311" i="54"/>
  <c r="R160" i="54"/>
  <c r="Q277" i="54"/>
  <c r="R129" i="54"/>
  <c r="R355" i="54"/>
  <c r="Q436" i="54"/>
  <c r="S240" i="54"/>
  <c r="R297" i="54"/>
  <c r="S253" i="54"/>
  <c r="R131" i="54"/>
  <c r="R47" i="54"/>
  <c r="Q289" i="54"/>
  <c r="Q15" i="54"/>
  <c r="Q190" i="54"/>
  <c r="Q419" i="54"/>
  <c r="S329" i="54"/>
  <c r="S357" i="54"/>
  <c r="Q80" i="54"/>
  <c r="P405" i="54"/>
  <c r="P409" i="54"/>
  <c r="P277" i="54"/>
  <c r="P129" i="54"/>
  <c r="P170" i="54"/>
  <c r="P432" i="54"/>
  <c r="Q198" i="54"/>
  <c r="R185" i="54"/>
  <c r="S116" i="54"/>
  <c r="S224" i="54"/>
  <c r="S283" i="54"/>
  <c r="S97" i="54"/>
  <c r="Q290" i="54"/>
  <c r="R336" i="54"/>
  <c r="Q312" i="54"/>
  <c r="R283" i="54"/>
  <c r="P151" i="54"/>
  <c r="P299" i="54"/>
  <c r="P305" i="54"/>
  <c r="P20" i="54"/>
  <c r="P339" i="54"/>
  <c r="P192" i="54"/>
  <c r="P311" i="54"/>
  <c r="P41" i="54"/>
  <c r="P160" i="54"/>
  <c r="P194" i="54"/>
  <c r="P88" i="54"/>
  <c r="P110" i="54"/>
  <c r="P436" i="54"/>
  <c r="P318" i="54"/>
  <c r="P186" i="54"/>
  <c r="P240" i="54"/>
  <c r="P365" i="54"/>
  <c r="P253" i="54"/>
  <c r="P47" i="54"/>
  <c r="P190" i="54"/>
  <c r="R130" i="54"/>
  <c r="S82" i="54"/>
  <c r="Q386" i="54"/>
  <c r="R384" i="54"/>
  <c r="S120" i="54"/>
  <c r="Q345" i="54"/>
  <c r="S157" i="54"/>
  <c r="Q362" i="54"/>
  <c r="Q381" i="54"/>
  <c r="Q185" i="54"/>
  <c r="S211" i="54"/>
  <c r="S290" i="54"/>
  <c r="Q336" i="54"/>
  <c r="S411" i="54"/>
  <c r="R425" i="54"/>
  <c r="Q178" i="54"/>
  <c r="S84" i="54"/>
  <c r="Q46" i="54"/>
  <c r="Q154" i="54"/>
  <c r="R44" i="54"/>
  <c r="Q270" i="54"/>
  <c r="R245" i="54"/>
  <c r="R270" i="54"/>
  <c r="S117" i="54"/>
  <c r="R219" i="54"/>
  <c r="S434" i="54"/>
  <c r="Q113" i="54"/>
  <c r="S381" i="54"/>
  <c r="R154" i="54"/>
  <c r="S180" i="54"/>
  <c r="P244" i="54"/>
  <c r="Q25" i="54"/>
  <c r="P389" i="54"/>
  <c r="R287" i="54"/>
  <c r="R83" i="54"/>
  <c r="Q152" i="54"/>
  <c r="R347" i="54"/>
  <c r="P193" i="54"/>
  <c r="S151" i="54"/>
  <c r="R405" i="54"/>
  <c r="Q299" i="54"/>
  <c r="Q305" i="54"/>
  <c r="R20" i="54"/>
  <c r="P59" i="54"/>
  <c r="R339" i="54"/>
  <c r="Q409" i="54"/>
  <c r="C408" i="56" s="1"/>
  <c r="G408" i="56" s="1"/>
  <c r="H408" i="56" s="1"/>
  <c r="I408" i="56" s="1"/>
  <c r="P85" i="54"/>
  <c r="Q192" i="54"/>
  <c r="S41" i="54"/>
  <c r="S420" i="54"/>
  <c r="R383" i="54"/>
  <c r="R214" i="54"/>
  <c r="S242" i="54"/>
  <c r="R152" i="54"/>
  <c r="Q244" i="54"/>
  <c r="C243" i="56" s="1"/>
  <c r="G243" i="56" s="1"/>
  <c r="H243" i="56" s="1"/>
  <c r="S25" i="54"/>
  <c r="S80" i="54"/>
  <c r="P249" i="54"/>
  <c r="R389" i="54"/>
  <c r="P128" i="54"/>
  <c r="P287" i="54"/>
  <c r="P257" i="54"/>
  <c r="P329" i="54"/>
  <c r="R156" i="54"/>
  <c r="Q193" i="54"/>
  <c r="S152" i="54"/>
  <c r="S249" i="54"/>
  <c r="P347" i="54"/>
  <c r="S128" i="54"/>
  <c r="S235" i="54"/>
  <c r="P8" i="54"/>
  <c r="Q257" i="54"/>
  <c r="P156" i="54"/>
  <c r="S193" i="54"/>
  <c r="Q166" i="54"/>
  <c r="Q383" i="54"/>
  <c r="S83" i="54"/>
  <c r="R357" i="54"/>
  <c r="P180" i="54"/>
  <c r="R432" i="54"/>
  <c r="Q391" i="54"/>
  <c r="P235" i="54"/>
  <c r="R54" i="54"/>
  <c r="P166" i="54"/>
  <c r="P383" i="54"/>
  <c r="P83" i="54"/>
  <c r="Q214" i="54"/>
  <c r="Q242" i="54"/>
  <c r="P357" i="54"/>
  <c r="Q180" i="54"/>
  <c r="S432" i="54"/>
  <c r="S244" i="54"/>
  <c r="R25" i="54"/>
  <c r="R80" i="54"/>
  <c r="P391" i="54"/>
  <c r="S389" i="54"/>
  <c r="Q287" i="54"/>
  <c r="C286" i="56" s="1"/>
  <c r="G286" i="56" s="1"/>
  <c r="H286" i="56" s="1"/>
  <c r="I286" i="56" s="1"/>
  <c r="Q329" i="54"/>
  <c r="P54" i="54"/>
  <c r="Q83" i="54"/>
  <c r="P214" i="54"/>
  <c r="P242" i="54"/>
  <c r="Q357" i="54"/>
  <c r="R180" i="54"/>
  <c r="Q432" i="54"/>
  <c r="P152" i="54"/>
  <c r="R244" i="54"/>
  <c r="P25" i="54"/>
  <c r="P80" i="54"/>
  <c r="S391" i="54"/>
  <c r="R249" i="54"/>
  <c r="Q347" i="54"/>
  <c r="C346" i="56" s="1"/>
  <c r="G346" i="56" s="1"/>
  <c r="H346" i="56" s="1"/>
  <c r="I346" i="56" s="1"/>
  <c r="R128" i="54"/>
  <c r="Q235" i="54"/>
  <c r="C234" i="56" s="1"/>
  <c r="G234" i="56" s="1"/>
  <c r="H234" i="56" s="1"/>
  <c r="I234" i="56" s="1"/>
  <c r="S287" i="54"/>
  <c r="Q8" i="54"/>
  <c r="R257" i="54"/>
  <c r="R329" i="54"/>
  <c r="Q156" i="54"/>
  <c r="R193" i="54"/>
  <c r="Q54" i="54"/>
  <c r="S166" i="54"/>
  <c r="S383" i="54"/>
  <c r="S325" i="54"/>
  <c r="R64" i="54"/>
  <c r="Q181" i="54"/>
  <c r="S345" i="54"/>
  <c r="S321" i="54"/>
  <c r="P84" i="54"/>
  <c r="P434" i="54"/>
  <c r="P248" i="54"/>
  <c r="P420" i="54"/>
  <c r="P131" i="54"/>
  <c r="P289" i="54"/>
  <c r="P15" i="54"/>
  <c r="P419" i="54"/>
  <c r="R117" i="54"/>
  <c r="R181" i="54"/>
  <c r="Q84" i="54"/>
  <c r="S198" i="54"/>
  <c r="S126" i="54"/>
  <c r="Q120" i="54"/>
  <c r="R345" i="54"/>
  <c r="Q157" i="54"/>
  <c r="R362" i="54"/>
  <c r="R113" i="54"/>
  <c r="R276" i="54"/>
  <c r="R97" i="54"/>
  <c r="S185" i="54"/>
  <c r="R211" i="54"/>
  <c r="R290" i="54"/>
  <c r="R116" i="54"/>
  <c r="S11" i="54"/>
  <c r="Q411" i="54"/>
  <c r="Q321" i="54"/>
  <c r="S234" i="54"/>
  <c r="Q371" i="54"/>
  <c r="S226" i="54"/>
  <c r="R301" i="54"/>
  <c r="P178" i="54"/>
  <c r="S386" i="54"/>
  <c r="S219" i="54"/>
  <c r="R120" i="54"/>
  <c r="R46" i="54"/>
  <c r="R157" i="54"/>
  <c r="Q434" i="54"/>
  <c r="C433" i="56" s="1"/>
  <c r="G433" i="56" s="1"/>
  <c r="H433" i="56" s="1"/>
  <c r="I433" i="56" s="1"/>
  <c r="Q276" i="54"/>
  <c r="R381" i="54"/>
  <c r="Q97" i="54"/>
  <c r="Q211" i="54"/>
  <c r="Q116" i="54"/>
  <c r="S154" i="54"/>
  <c r="Q11" i="54"/>
  <c r="S336" i="54"/>
  <c r="R411" i="54"/>
  <c r="S312" i="54"/>
  <c r="Q425" i="54"/>
  <c r="R321" i="54"/>
  <c r="Q234" i="54"/>
  <c r="Q130" i="54"/>
  <c r="R366" i="54"/>
  <c r="S123" i="54"/>
  <c r="S301" i="54"/>
  <c r="R126" i="54"/>
  <c r="S384" i="54"/>
  <c r="S425" i="54"/>
  <c r="Q82" i="54"/>
  <c r="R226" i="54"/>
  <c r="S261" i="54"/>
  <c r="Q366" i="54"/>
  <c r="R178" i="54"/>
  <c r="Q245" i="54"/>
  <c r="P386" i="54"/>
  <c r="S64" i="54"/>
  <c r="R123" i="54"/>
  <c r="Q301" i="54"/>
  <c r="Q379" i="54"/>
  <c r="S44" i="54"/>
  <c r="P270" i="54"/>
  <c r="Q433" i="54"/>
  <c r="P395" i="54"/>
  <c r="R391" i="54"/>
  <c r="Q249" i="54"/>
  <c r="S347" i="54"/>
  <c r="Q389" i="54"/>
  <c r="C388" i="56" s="1"/>
  <c r="G388" i="56" s="1"/>
  <c r="H388" i="56" s="1"/>
  <c r="I388" i="56" s="1"/>
  <c r="Q128" i="54"/>
  <c r="R235" i="54"/>
  <c r="R8" i="54"/>
  <c r="P197" i="54"/>
  <c r="P325" i="54"/>
  <c r="P371" i="54"/>
  <c r="P82" i="54"/>
  <c r="P261" i="54"/>
  <c r="P379" i="54"/>
  <c r="P433" i="54"/>
  <c r="P245" i="54"/>
  <c r="P117" i="54"/>
  <c r="P181" i="54"/>
  <c r="P219" i="54"/>
  <c r="P198" i="54"/>
  <c r="P126" i="54"/>
  <c r="P384" i="54"/>
  <c r="P298" i="54"/>
  <c r="P46" i="54"/>
  <c r="P362" i="54"/>
  <c r="P113" i="54"/>
  <c r="P381" i="54"/>
  <c r="P97" i="54"/>
  <c r="P185" i="54"/>
  <c r="P211" i="54"/>
  <c r="P290" i="54"/>
  <c r="P116" i="54"/>
  <c r="P154" i="54"/>
  <c r="P11" i="54"/>
  <c r="P336" i="54"/>
  <c r="P411" i="54"/>
  <c r="P312" i="54"/>
  <c r="P425" i="54"/>
  <c r="P321" i="54"/>
  <c r="P224" i="54"/>
  <c r="P283" i="54"/>
  <c r="P342" i="54"/>
  <c r="P30" i="54"/>
  <c r="P49" i="54"/>
  <c r="P292" i="54"/>
  <c r="P60" i="54"/>
  <c r="P330" i="54"/>
  <c r="P89" i="54"/>
  <c r="S298" i="54"/>
  <c r="S433" i="54"/>
  <c r="S197" i="54"/>
  <c r="P234" i="54"/>
  <c r="R325" i="54"/>
  <c r="P130" i="54"/>
  <c r="R371" i="54"/>
  <c r="Q226" i="54"/>
  <c r="Q261" i="54"/>
  <c r="C260" i="56" s="1"/>
  <c r="G260" i="56" s="1"/>
  <c r="H260" i="56" s="1"/>
  <c r="Q64" i="54"/>
  <c r="S366" i="54"/>
  <c r="Q123" i="54"/>
  <c r="R379" i="54"/>
  <c r="S178" i="54"/>
  <c r="S245" i="54"/>
  <c r="R386" i="54"/>
  <c r="P44" i="54"/>
  <c r="S270" i="54"/>
  <c r="Q117" i="54"/>
  <c r="S181" i="54"/>
  <c r="Q219" i="54"/>
  <c r="R84" i="54"/>
  <c r="R198" i="54"/>
  <c r="Q126" i="54"/>
  <c r="Q384" i="54"/>
  <c r="P120" i="54"/>
  <c r="P345" i="54"/>
  <c r="S46" i="54"/>
  <c r="P157" i="54"/>
  <c r="S362" i="54"/>
  <c r="R434" i="54"/>
  <c r="S113" i="54"/>
  <c r="P276" i="54"/>
  <c r="R298" i="54"/>
  <c r="Q298" i="54"/>
  <c r="C297" i="56" s="1"/>
  <c r="G297" i="56" s="1"/>
  <c r="H297" i="56" s="1"/>
  <c r="I297" i="56" s="1"/>
  <c r="Q197" i="54"/>
  <c r="R234" i="54"/>
  <c r="Q325" i="54"/>
  <c r="C324" i="56" s="1"/>
  <c r="G324" i="56" s="1"/>
  <c r="H324" i="56" s="1"/>
  <c r="I324" i="56" s="1"/>
  <c r="S130" i="54"/>
  <c r="S371" i="54"/>
  <c r="R82" i="54"/>
  <c r="P226" i="54"/>
  <c r="R261" i="54"/>
  <c r="P64" i="54"/>
  <c r="P366" i="54"/>
  <c r="P123" i="54"/>
  <c r="P301" i="54"/>
  <c r="S379" i="54"/>
  <c r="R433" i="54"/>
  <c r="C403" i="56"/>
  <c r="G403" i="56" s="1"/>
  <c r="C266" i="56"/>
  <c r="G266" i="56" s="1"/>
  <c r="C20" i="56"/>
  <c r="G20" i="56" s="1"/>
  <c r="C91" i="56"/>
  <c r="G91" i="56" s="1"/>
  <c r="C113" i="56"/>
  <c r="G113" i="56" s="1"/>
  <c r="C152" i="56"/>
  <c r="G152" i="56" s="1"/>
  <c r="C76" i="56"/>
  <c r="G76" i="56" s="1"/>
  <c r="C21" i="56"/>
  <c r="G21" i="56" s="1"/>
  <c r="C120" i="56"/>
  <c r="G120" i="56" s="1"/>
  <c r="C426" i="56"/>
  <c r="G426" i="56" s="1"/>
  <c r="C437" i="56"/>
  <c r="G437" i="56" s="1"/>
  <c r="C272" i="56"/>
  <c r="G272" i="56" s="1"/>
  <c r="C299" i="56"/>
  <c r="G299" i="56" s="1"/>
  <c r="C345" i="56"/>
  <c r="G345" i="56" s="1"/>
  <c r="C330" i="56"/>
  <c r="G330" i="56" s="1"/>
  <c r="C374" i="56"/>
  <c r="G374" i="56" s="1"/>
  <c r="C250" i="56"/>
  <c r="G250" i="56" s="1"/>
  <c r="C257" i="56"/>
  <c r="G257" i="56" s="1"/>
  <c r="P127" i="54"/>
  <c r="C52" i="56"/>
  <c r="G52" i="56" s="1"/>
  <c r="C124" i="56"/>
  <c r="G124" i="56" s="1"/>
  <c r="C259" i="56"/>
  <c r="G259" i="56" s="1"/>
  <c r="C16" i="56"/>
  <c r="G16" i="56" s="1"/>
  <c r="C411" i="56"/>
  <c r="G411" i="56" s="1"/>
  <c r="C6" i="56"/>
  <c r="G6" i="56" s="1"/>
  <c r="C123" i="56"/>
  <c r="G123" i="56" s="1"/>
  <c r="C110" i="56"/>
  <c r="G110" i="56" s="1"/>
  <c r="C368" i="56"/>
  <c r="G368" i="56" s="1"/>
  <c r="C32" i="56"/>
  <c r="G32" i="56" s="1"/>
  <c r="P222" i="54"/>
  <c r="P246" i="54"/>
  <c r="P9" i="54"/>
  <c r="P239" i="54"/>
  <c r="P302" i="54"/>
  <c r="P172" i="54"/>
  <c r="P201" i="54"/>
  <c r="P423" i="54"/>
  <c r="P71" i="54"/>
  <c r="P102" i="54"/>
  <c r="P358" i="54"/>
  <c r="P218" i="54"/>
  <c r="P115" i="54"/>
  <c r="P314" i="54"/>
  <c r="P396" i="54"/>
  <c r="C36" i="56"/>
  <c r="G36" i="56" s="1"/>
  <c r="C407" i="56"/>
  <c r="G407" i="56" s="1"/>
  <c r="C9" i="56"/>
  <c r="G9" i="56" s="1"/>
  <c r="C37" i="56"/>
  <c r="G37" i="56" s="1"/>
  <c r="C258" i="56"/>
  <c r="G258" i="56" s="1"/>
  <c r="P333" i="54"/>
  <c r="P377" i="54"/>
  <c r="G17" i="56"/>
  <c r="P327" i="54"/>
  <c r="P137" i="54"/>
  <c r="P229" i="54"/>
  <c r="P285" i="54"/>
  <c r="P378" i="54"/>
  <c r="C141" i="56"/>
  <c r="G141" i="56" s="1"/>
  <c r="P40" i="54"/>
  <c r="C353" i="56"/>
  <c r="G353" i="56" s="1"/>
  <c r="P238" i="54"/>
  <c r="C140" i="56"/>
  <c r="G140" i="56" s="1"/>
  <c r="C281" i="56"/>
  <c r="G281" i="56" s="1"/>
  <c r="C430" i="56"/>
  <c r="G430" i="56" s="1"/>
  <c r="C204" i="56"/>
  <c r="G204" i="56" s="1"/>
  <c r="P278" i="54"/>
  <c r="P158" i="54"/>
  <c r="C231" i="56"/>
  <c r="G231" i="56" s="1"/>
  <c r="C351" i="56"/>
  <c r="G351" i="56" s="1"/>
  <c r="C434" i="56"/>
  <c r="G434" i="56" s="1"/>
  <c r="C99" i="56"/>
  <c r="G99" i="56" s="1"/>
  <c r="C22" i="56"/>
  <c r="G22" i="56" s="1"/>
  <c r="P195" i="54"/>
  <c r="C211" i="56"/>
  <c r="G211" i="56" s="1"/>
  <c r="C55" i="56"/>
  <c r="G55" i="56" s="1"/>
  <c r="C347" i="56"/>
  <c r="G347" i="56" s="1"/>
  <c r="P397" i="54"/>
  <c r="P207" i="54"/>
  <c r="P243" i="54"/>
  <c r="C303" i="56"/>
  <c r="G303" i="56" s="1"/>
  <c r="P353" i="54"/>
  <c r="P392" i="54"/>
  <c r="C69" i="56"/>
  <c r="G69" i="56" s="1"/>
  <c r="P202" i="54"/>
  <c r="C67" i="56"/>
  <c r="G67" i="56" s="1"/>
  <c r="C98" i="56"/>
  <c r="G98" i="56" s="1"/>
  <c r="C387" i="56"/>
  <c r="G387" i="56" s="1"/>
  <c r="C90" i="56"/>
  <c r="G90" i="56" s="1"/>
  <c r="C131" i="56"/>
  <c r="G131" i="56" s="1"/>
  <c r="C227" i="56"/>
  <c r="G227" i="56" s="1"/>
  <c r="P164" i="54"/>
  <c r="P323" i="54"/>
  <c r="P52" i="54"/>
  <c r="P199" i="54"/>
  <c r="P254" i="54"/>
  <c r="P286" i="54"/>
  <c r="P136" i="54"/>
  <c r="P416" i="54"/>
  <c r="P385" i="54"/>
  <c r="P169" i="54"/>
  <c r="P227" i="54"/>
  <c r="P421" i="54"/>
  <c r="P177" i="54"/>
  <c r="P26" i="54"/>
  <c r="P422" i="54"/>
  <c r="P16" i="54"/>
  <c r="P184" i="54"/>
  <c r="P328" i="54"/>
  <c r="P363" i="54"/>
  <c r="P402" i="54"/>
  <c r="P61" i="54"/>
  <c r="P360" i="54"/>
  <c r="P337" i="54"/>
  <c r="P295" i="54"/>
  <c r="P344" i="54"/>
  <c r="P191" i="54"/>
  <c r="P95" i="54"/>
  <c r="P122" i="54"/>
  <c r="P146" i="54"/>
  <c r="P96" i="54"/>
  <c r="P32" i="54"/>
  <c r="P217" i="54"/>
  <c r="P373" i="54"/>
  <c r="P112" i="54"/>
  <c r="P394" i="54"/>
  <c r="P418" i="54"/>
  <c r="P351" i="54"/>
  <c r="P424" i="54"/>
  <c r="P43" i="54"/>
  <c r="P236" i="54"/>
  <c r="P288" i="54"/>
  <c r="P376" i="54"/>
  <c r="P94" i="54"/>
  <c r="P324" i="54"/>
  <c r="P62" i="54"/>
  <c r="P104" i="54"/>
  <c r="P230" i="54"/>
  <c r="P138" i="54"/>
  <c r="P335" i="54"/>
  <c r="P349" i="54"/>
  <c r="P93" i="54"/>
  <c r="P350" i="54"/>
  <c r="P210" i="54"/>
  <c r="P274" i="54"/>
  <c r="P399" i="54"/>
  <c r="P144" i="54"/>
  <c r="P250" i="54"/>
  <c r="P103" i="54"/>
  <c r="P81" i="54"/>
  <c r="P134" i="54"/>
  <c r="P372" i="54"/>
  <c r="P79" i="54"/>
  <c r="P108" i="54"/>
  <c r="P161" i="54"/>
  <c r="P256" i="54"/>
  <c r="P58" i="54"/>
  <c r="P317" i="54"/>
  <c r="P78" i="54"/>
  <c r="P225" i="54"/>
  <c r="P133" i="54"/>
  <c r="P263" i="54"/>
  <c r="P307" i="54"/>
  <c r="P410" i="54"/>
  <c r="P167" i="54"/>
  <c r="P341" i="54"/>
  <c r="P45" i="54"/>
  <c r="P380" i="54"/>
  <c r="P13" i="54"/>
  <c r="P165" i="54"/>
  <c r="P437" i="54"/>
  <c r="P196" i="54"/>
  <c r="P76" i="54"/>
  <c r="P374" i="54"/>
  <c r="P149" i="54"/>
  <c r="P176" i="54"/>
  <c r="P268" i="54"/>
  <c r="P293" i="54"/>
  <c r="P382" i="54"/>
  <c r="P417" i="54"/>
  <c r="R28" i="54"/>
  <c r="S28" i="54"/>
  <c r="Q28" i="54"/>
  <c r="S67" i="54"/>
  <c r="R67" i="54"/>
  <c r="Q67" i="54"/>
  <c r="R252" i="54"/>
  <c r="S252" i="54"/>
  <c r="Q252" i="54"/>
  <c r="R255" i="54"/>
  <c r="S255" i="54"/>
  <c r="Q255" i="54"/>
  <c r="R428" i="54"/>
  <c r="S428" i="54"/>
  <c r="Q428" i="54"/>
  <c r="R168" i="54"/>
  <c r="S168" i="54"/>
  <c r="Q168" i="54"/>
  <c r="R109" i="54"/>
  <c r="S109" i="54"/>
  <c r="Q109" i="54"/>
  <c r="S403" i="54"/>
  <c r="R403" i="54"/>
  <c r="Q403" i="54"/>
  <c r="S86" i="54"/>
  <c r="R86" i="54"/>
  <c r="Q86" i="54"/>
  <c r="R139" i="54"/>
  <c r="S139" i="54"/>
  <c r="Q139" i="54"/>
  <c r="R200" i="54"/>
  <c r="S200" i="54"/>
  <c r="Q200" i="54"/>
  <c r="R279" i="54"/>
  <c r="S279" i="54"/>
  <c r="Q279" i="54"/>
  <c r="S303" i="54"/>
  <c r="R303" i="54"/>
  <c r="Q303" i="54"/>
  <c r="R6" i="54"/>
  <c r="S6" i="54"/>
  <c r="Q6" i="54"/>
  <c r="S35" i="54"/>
  <c r="R35" i="54"/>
  <c r="Q35" i="54"/>
  <c r="S75" i="54"/>
  <c r="R75" i="54"/>
  <c r="Q75" i="54"/>
  <c r="S182" i="54"/>
  <c r="R182" i="54"/>
  <c r="Q182" i="54"/>
  <c r="S306" i="54"/>
  <c r="R306" i="54"/>
  <c r="Q306" i="54"/>
  <c r="R401" i="54"/>
  <c r="S401" i="54"/>
  <c r="Q401" i="54"/>
  <c r="R233" i="54"/>
  <c r="S233" i="54"/>
  <c r="Q233" i="54"/>
  <c r="O441" i="54"/>
  <c r="S31" i="54"/>
  <c r="R31" i="54"/>
  <c r="Q31" i="54"/>
  <c r="R179" i="54"/>
  <c r="S179" i="54"/>
  <c r="Q179" i="54"/>
  <c r="Q359" i="54"/>
  <c r="R359" i="54"/>
  <c r="S359" i="54"/>
  <c r="R280" i="54"/>
  <c r="S280" i="54"/>
  <c r="Q280" i="54"/>
  <c r="R101" i="54"/>
  <c r="S101" i="54"/>
  <c r="Q101" i="54"/>
  <c r="Q356" i="54"/>
  <c r="R356" i="54"/>
  <c r="S356" i="54"/>
  <c r="Q361" i="54"/>
  <c r="R361" i="54"/>
  <c r="S361" i="54"/>
  <c r="S309" i="54"/>
  <c r="R309" i="54"/>
  <c r="Q309" i="54"/>
  <c r="R135" i="54"/>
  <c r="S135" i="54"/>
  <c r="Q135" i="54"/>
  <c r="S265" i="54"/>
  <c r="R265" i="54"/>
  <c r="Q265" i="54"/>
  <c r="R322" i="54"/>
  <c r="S322" i="54"/>
  <c r="Q322" i="54"/>
  <c r="R119" i="54"/>
  <c r="S119" i="54"/>
  <c r="Q119" i="54"/>
  <c r="R174" i="54"/>
  <c r="S174" i="54"/>
  <c r="Q174" i="54"/>
  <c r="R216" i="54"/>
  <c r="S216" i="54"/>
  <c r="Q216" i="54"/>
  <c r="R364" i="54"/>
  <c r="S364" i="54"/>
  <c r="Q364" i="54"/>
  <c r="R34" i="54"/>
  <c r="S34" i="54"/>
  <c r="Q34" i="54"/>
  <c r="G212" i="56"/>
  <c r="R281" i="54"/>
  <c r="S281" i="54"/>
  <c r="Q281" i="54"/>
  <c r="S284" i="54"/>
  <c r="R284" i="54"/>
  <c r="Q284" i="54"/>
  <c r="Q368" i="54"/>
  <c r="R368" i="54"/>
  <c r="S368" i="54"/>
  <c r="R296" i="54"/>
  <c r="S296" i="54"/>
  <c r="Q296" i="54"/>
  <c r="R155" i="54"/>
  <c r="S155" i="54"/>
  <c r="Q155" i="54"/>
  <c r="S334" i="54"/>
  <c r="R334" i="54"/>
  <c r="Q334" i="54"/>
  <c r="R162" i="54"/>
  <c r="S162" i="54"/>
  <c r="Q162" i="54"/>
  <c r="R206" i="54"/>
  <c r="S206" i="54"/>
  <c r="Q206" i="54"/>
  <c r="S266" i="54"/>
  <c r="R266" i="54"/>
  <c r="Q266" i="54"/>
  <c r="S65" i="54"/>
  <c r="R65" i="54"/>
  <c r="Q65" i="54"/>
  <c r="R42" i="54"/>
  <c r="S42" i="54"/>
  <c r="Q42" i="54"/>
  <c r="S87" i="54"/>
  <c r="R87" i="54"/>
  <c r="Q87" i="54"/>
  <c r="S187" i="54"/>
  <c r="R187" i="54"/>
  <c r="Q187" i="54"/>
  <c r="Q415" i="54"/>
  <c r="S415" i="54"/>
  <c r="R415" i="54"/>
  <c r="S12" i="54"/>
  <c r="R12" i="54"/>
  <c r="Q12" i="54"/>
  <c r="P28" i="54"/>
  <c r="R165" i="54"/>
  <c r="S165" i="54"/>
  <c r="Q165" i="54"/>
  <c r="P252" i="54"/>
  <c r="P428" i="54"/>
  <c r="P69" i="54"/>
  <c r="P155" i="54"/>
  <c r="S201" i="54"/>
  <c r="R201" i="54"/>
  <c r="Q201" i="54"/>
  <c r="P255" i="54"/>
  <c r="R323" i="54"/>
  <c r="S323" i="54"/>
  <c r="Q323" i="54"/>
  <c r="R9" i="54"/>
  <c r="S9" i="54"/>
  <c r="Q9" i="54"/>
  <c r="C8" i="56" s="1"/>
  <c r="G8" i="56" s="1"/>
  <c r="H8" i="56" s="1"/>
  <c r="I8" i="56" s="1"/>
  <c r="R52" i="54"/>
  <c r="S52" i="54"/>
  <c r="Q52" i="54"/>
  <c r="R199" i="54"/>
  <c r="S199" i="54"/>
  <c r="Q199" i="54"/>
  <c r="R254" i="54"/>
  <c r="S254" i="54"/>
  <c r="Q254" i="54"/>
  <c r="P271" i="54"/>
  <c r="S286" i="54"/>
  <c r="R286" i="54"/>
  <c r="Q286" i="54"/>
  <c r="P109" i="54"/>
  <c r="R136" i="54"/>
  <c r="S136" i="54"/>
  <c r="Q136" i="54"/>
  <c r="P162" i="54"/>
  <c r="Q195" i="54"/>
  <c r="R195" i="54"/>
  <c r="S195" i="54"/>
  <c r="P241" i="54"/>
  <c r="R377" i="54"/>
  <c r="S377" i="54"/>
  <c r="Q377" i="54"/>
  <c r="C376" i="56" s="1"/>
  <c r="G376" i="56" s="1"/>
  <c r="P414" i="54"/>
  <c r="R96" i="54"/>
  <c r="S96" i="54"/>
  <c r="Q96" i="54"/>
  <c r="Q302" i="54"/>
  <c r="R302" i="54"/>
  <c r="S302" i="54"/>
  <c r="R385" i="54"/>
  <c r="S385" i="54"/>
  <c r="Q385" i="54"/>
  <c r="R32" i="54"/>
  <c r="S32" i="54"/>
  <c r="Q32" i="54"/>
  <c r="C31" i="56" s="1"/>
  <c r="G31" i="56" s="1"/>
  <c r="P87" i="54"/>
  <c r="S115" i="54"/>
  <c r="R115" i="54"/>
  <c r="Q115" i="54"/>
  <c r="R227" i="54"/>
  <c r="S227" i="54"/>
  <c r="Q227" i="54"/>
  <c r="P272" i="54"/>
  <c r="P315" i="54"/>
  <c r="R373" i="54"/>
  <c r="S373" i="54"/>
  <c r="Q373" i="54"/>
  <c r="S397" i="54"/>
  <c r="R397" i="54"/>
  <c r="Q397" i="54"/>
  <c r="C396" i="56" s="1"/>
  <c r="G396" i="56" s="1"/>
  <c r="R421" i="54"/>
  <c r="S421" i="54"/>
  <c r="Q421" i="54"/>
  <c r="R137" i="54"/>
  <c r="S137" i="54"/>
  <c r="Q137" i="54"/>
  <c r="P187" i="54"/>
  <c r="S229" i="54"/>
  <c r="R229" i="54"/>
  <c r="Q229" i="54"/>
  <c r="C228" i="56" s="1"/>
  <c r="G228" i="56" s="1"/>
  <c r="R378" i="54"/>
  <c r="S378" i="54"/>
  <c r="Q378" i="54"/>
  <c r="P415" i="54"/>
  <c r="P12" i="54"/>
  <c r="P90" i="54"/>
  <c r="P237" i="54"/>
  <c r="S112" i="54"/>
  <c r="R112" i="54"/>
  <c r="Q112" i="54"/>
  <c r="P150" i="54"/>
  <c r="R177" i="54"/>
  <c r="S177" i="54"/>
  <c r="Q177" i="54"/>
  <c r="P269" i="54"/>
  <c r="G312" i="56"/>
  <c r="P326" i="54"/>
  <c r="S394" i="54"/>
  <c r="R394" i="54"/>
  <c r="Q394" i="54"/>
  <c r="R418" i="54"/>
  <c r="S418" i="54"/>
  <c r="Q418" i="54"/>
  <c r="R26" i="54"/>
  <c r="S26" i="54"/>
  <c r="Q26" i="54"/>
  <c r="R314" i="54"/>
  <c r="S314" i="54"/>
  <c r="Q314" i="54"/>
  <c r="R396" i="54"/>
  <c r="S396" i="54"/>
  <c r="Q396" i="54"/>
  <c r="C395" i="56" s="1"/>
  <c r="G395" i="56" s="1"/>
  <c r="P173" i="54"/>
  <c r="P220" i="54"/>
  <c r="S238" i="54"/>
  <c r="R238" i="54"/>
  <c r="Q238" i="54"/>
  <c r="S274" i="54"/>
  <c r="R274" i="54"/>
  <c r="Q274" i="54"/>
  <c r="S351" i="54"/>
  <c r="R351" i="54"/>
  <c r="Q351" i="54"/>
  <c r="R246" i="54"/>
  <c r="S246" i="54"/>
  <c r="Q246" i="54"/>
  <c r="C245" i="56" s="1"/>
  <c r="G245" i="56" s="1"/>
  <c r="H245" i="56" s="1"/>
  <c r="I245" i="56" s="1"/>
  <c r="S399" i="54"/>
  <c r="R399" i="54"/>
  <c r="Q399" i="54"/>
  <c r="C398" i="56" s="1"/>
  <c r="G398" i="56" s="1"/>
  <c r="P31" i="54"/>
  <c r="S250" i="54"/>
  <c r="R250" i="54"/>
  <c r="Q250" i="54"/>
  <c r="P72" i="54"/>
  <c r="R103" i="54"/>
  <c r="S103" i="54"/>
  <c r="Q103" i="54"/>
  <c r="S236" i="54"/>
  <c r="R236" i="54"/>
  <c r="Q236" i="54"/>
  <c r="P359" i="54"/>
  <c r="P387" i="54"/>
  <c r="S81" i="54"/>
  <c r="R81" i="54"/>
  <c r="Q81" i="54"/>
  <c r="P294" i="54"/>
  <c r="R127" i="54"/>
  <c r="S127" i="54"/>
  <c r="Q127" i="54"/>
  <c r="C126" i="56" s="1"/>
  <c r="G126" i="56" s="1"/>
  <c r="P356" i="54"/>
  <c r="R372" i="54"/>
  <c r="S372" i="54"/>
  <c r="Q372" i="54"/>
  <c r="C371" i="56" s="1"/>
  <c r="G371" i="56" s="1"/>
  <c r="P361" i="54"/>
  <c r="P50" i="54"/>
  <c r="R79" i="54"/>
  <c r="S79" i="54"/>
  <c r="Q79" i="54"/>
  <c r="R108" i="54"/>
  <c r="S108" i="54"/>
  <c r="Q108" i="54"/>
  <c r="C107" i="56" s="1"/>
  <c r="G107" i="56" s="1"/>
  <c r="P145" i="54"/>
  <c r="P310" i="54"/>
  <c r="R437" i="54"/>
  <c r="S437" i="54"/>
  <c r="Q437" i="54"/>
  <c r="S58" i="54"/>
  <c r="R58" i="54"/>
  <c r="Q58" i="54"/>
  <c r="P147" i="54"/>
  <c r="Q196" i="54"/>
  <c r="R196" i="54"/>
  <c r="S196" i="54"/>
  <c r="R317" i="54"/>
  <c r="S317" i="54"/>
  <c r="Q317" i="54"/>
  <c r="P19" i="54"/>
  <c r="R78" i="54"/>
  <c r="S78" i="54"/>
  <c r="Q78" i="54"/>
  <c r="P188" i="54"/>
  <c r="P208" i="54"/>
  <c r="R225" i="54"/>
  <c r="S225" i="54"/>
  <c r="Q225" i="54"/>
  <c r="C224" i="56" s="1"/>
  <c r="G224" i="56" s="1"/>
  <c r="P36" i="54"/>
  <c r="R76" i="54"/>
  <c r="S76" i="54"/>
  <c r="Q76" i="54"/>
  <c r="P118" i="54"/>
  <c r="S263" i="54"/>
  <c r="R263" i="54"/>
  <c r="Q263" i="54"/>
  <c r="R307" i="54"/>
  <c r="S307" i="54"/>
  <c r="Q307" i="54"/>
  <c r="R410" i="54"/>
  <c r="S410" i="54"/>
  <c r="Q410" i="54"/>
  <c r="P284" i="54"/>
  <c r="R341" i="54"/>
  <c r="S341" i="54"/>
  <c r="Q341" i="54"/>
  <c r="S45" i="54"/>
  <c r="R45" i="54"/>
  <c r="Q45" i="54"/>
  <c r="P368" i="54"/>
  <c r="R380" i="54"/>
  <c r="S380" i="54"/>
  <c r="Q380" i="54"/>
  <c r="S374" i="54"/>
  <c r="R374" i="54"/>
  <c r="Q374" i="54"/>
  <c r="J441" i="54"/>
  <c r="S69" i="54"/>
  <c r="R69" i="54"/>
  <c r="Q69" i="54"/>
  <c r="S414" i="54"/>
  <c r="R414" i="54"/>
  <c r="Q414" i="54"/>
  <c r="Q106" i="54"/>
  <c r="R106" i="54"/>
  <c r="S106" i="54"/>
  <c r="R163" i="54"/>
  <c r="S163" i="54"/>
  <c r="Q163" i="54"/>
  <c r="Q55" i="54"/>
  <c r="S55" i="54"/>
  <c r="R55" i="54"/>
  <c r="R150" i="54"/>
  <c r="S150" i="54"/>
  <c r="Q150" i="54"/>
  <c r="R215" i="54"/>
  <c r="S215" i="54"/>
  <c r="Q215" i="54"/>
  <c r="R326" i="54"/>
  <c r="S326" i="54"/>
  <c r="Q326" i="54"/>
  <c r="R105" i="54"/>
  <c r="S105" i="54"/>
  <c r="Q105" i="54"/>
  <c r="Q143" i="54"/>
  <c r="S143" i="54"/>
  <c r="R143" i="54"/>
  <c r="R173" i="54"/>
  <c r="S173" i="54"/>
  <c r="Q173" i="54"/>
  <c r="R220" i="54"/>
  <c r="S220" i="54"/>
  <c r="Q220" i="54"/>
  <c r="R171" i="54"/>
  <c r="S171" i="54"/>
  <c r="Q171" i="54"/>
  <c r="R72" i="54"/>
  <c r="S72" i="54"/>
  <c r="Q72" i="54"/>
  <c r="Q316" i="54"/>
  <c r="S316" i="54"/>
  <c r="R316" i="54"/>
  <c r="R387" i="54"/>
  <c r="S387" i="54"/>
  <c r="Q387" i="54"/>
  <c r="R294" i="54"/>
  <c r="S294" i="54"/>
  <c r="Q294" i="54"/>
  <c r="Q393" i="54"/>
  <c r="R393" i="54"/>
  <c r="S393" i="54"/>
  <c r="R24" i="54"/>
  <c r="S24" i="54"/>
  <c r="Q24" i="54"/>
  <c r="R50" i="54"/>
  <c r="S50" i="54"/>
  <c r="Q50" i="54"/>
  <c r="C49" i="56" s="1"/>
  <c r="G49" i="56" s="1"/>
  <c r="R145" i="54"/>
  <c r="S145" i="54"/>
  <c r="Q145" i="54"/>
  <c r="R310" i="54"/>
  <c r="S310" i="54"/>
  <c r="Q310" i="54"/>
  <c r="R413" i="54"/>
  <c r="S413" i="54"/>
  <c r="Q413" i="54"/>
  <c r="R147" i="54"/>
  <c r="S147" i="54"/>
  <c r="Q147" i="54"/>
  <c r="R19" i="54"/>
  <c r="S19" i="54"/>
  <c r="Q19" i="54"/>
  <c r="R188" i="54"/>
  <c r="S188" i="54"/>
  <c r="Q188" i="54"/>
  <c r="S208" i="54"/>
  <c r="R208" i="54"/>
  <c r="Q208" i="54"/>
  <c r="R36" i="54"/>
  <c r="S36" i="54"/>
  <c r="Q36" i="54"/>
  <c r="R118" i="54"/>
  <c r="S118" i="54"/>
  <c r="Q118" i="54"/>
  <c r="S183" i="54"/>
  <c r="R183" i="54"/>
  <c r="Q183" i="54"/>
  <c r="Q107" i="54"/>
  <c r="S107" i="54"/>
  <c r="R107" i="54"/>
  <c r="R271" i="54"/>
  <c r="S271" i="54"/>
  <c r="Q271" i="54"/>
  <c r="C270" i="56" s="1"/>
  <c r="G270" i="56" s="1"/>
  <c r="R241" i="54"/>
  <c r="S241" i="54"/>
  <c r="Q241" i="54"/>
  <c r="S430" i="54"/>
  <c r="R430" i="54"/>
  <c r="Q430" i="54"/>
  <c r="S5" i="54"/>
  <c r="R5" i="54"/>
  <c r="Q5" i="54"/>
  <c r="R272" i="54"/>
  <c r="S272" i="54"/>
  <c r="Q272" i="54"/>
  <c r="R315" i="54"/>
  <c r="S315" i="54"/>
  <c r="Q315" i="54"/>
  <c r="R439" i="54"/>
  <c r="S439" i="54"/>
  <c r="Q439" i="54"/>
  <c r="R27" i="54"/>
  <c r="S27" i="54"/>
  <c r="Q27" i="54"/>
  <c r="R90" i="54"/>
  <c r="S90" i="54"/>
  <c r="Q90" i="54"/>
  <c r="C89" i="56" s="1"/>
  <c r="R237" i="54"/>
  <c r="S237" i="54"/>
  <c r="Q237" i="54"/>
  <c r="Q189" i="54"/>
  <c r="S189" i="54"/>
  <c r="R189" i="54"/>
  <c r="R269" i="54"/>
  <c r="S269" i="54"/>
  <c r="Q269" i="54"/>
  <c r="C268" i="56" s="1"/>
  <c r="G268" i="56" s="1"/>
  <c r="R13" i="54"/>
  <c r="S13" i="54"/>
  <c r="Q13" i="54"/>
  <c r="P67" i="54"/>
  <c r="R149" i="54"/>
  <c r="S149" i="54"/>
  <c r="Q149" i="54"/>
  <c r="R176" i="54"/>
  <c r="S176" i="54"/>
  <c r="Q176" i="54"/>
  <c r="R268" i="54"/>
  <c r="S268" i="54"/>
  <c r="Q268" i="54"/>
  <c r="C267" i="56" s="1"/>
  <c r="G267" i="56" s="1"/>
  <c r="S293" i="54"/>
  <c r="R293" i="54"/>
  <c r="Q293" i="54"/>
  <c r="P334" i="54"/>
  <c r="R382" i="54"/>
  <c r="S382" i="54"/>
  <c r="Q382" i="54"/>
  <c r="R417" i="54"/>
  <c r="S417" i="54"/>
  <c r="Q417" i="54"/>
  <c r="S4" i="54"/>
  <c r="R4" i="54"/>
  <c r="Q4" i="54"/>
  <c r="P4" i="54"/>
  <c r="M441" i="54"/>
  <c r="R222" i="54"/>
  <c r="S222" i="54"/>
  <c r="Q222" i="54"/>
  <c r="R295" i="54"/>
  <c r="S295" i="54"/>
  <c r="Q295" i="54"/>
  <c r="S344" i="54"/>
  <c r="R344" i="54"/>
  <c r="Q344" i="54"/>
  <c r="P168" i="54"/>
  <c r="R191" i="54"/>
  <c r="S191" i="54"/>
  <c r="Q191" i="54"/>
  <c r="C190" i="56" s="1"/>
  <c r="G190" i="56" s="1"/>
  <c r="R95" i="54"/>
  <c r="S95" i="54"/>
  <c r="Q95" i="54"/>
  <c r="R122" i="54"/>
  <c r="S122" i="54"/>
  <c r="Q122" i="54"/>
  <c r="C121" i="56" s="1"/>
  <c r="G121" i="56" s="1"/>
  <c r="S146" i="54"/>
  <c r="R146" i="54"/>
  <c r="Q146" i="54"/>
  <c r="P206" i="54"/>
  <c r="P266" i="54"/>
  <c r="R333" i="54"/>
  <c r="S333" i="54"/>
  <c r="Q333" i="54"/>
  <c r="C332" i="56" s="1"/>
  <c r="G332" i="56" s="1"/>
  <c r="P65" i="54"/>
  <c r="R327" i="54"/>
  <c r="S327" i="54"/>
  <c r="Q327" i="54"/>
  <c r="P403" i="54"/>
  <c r="P86" i="54"/>
  <c r="R416" i="54"/>
  <c r="S416" i="54"/>
  <c r="Q416" i="54"/>
  <c r="P430" i="54"/>
  <c r="S423" i="54"/>
  <c r="R423" i="54"/>
  <c r="Q423" i="54"/>
  <c r="C422" i="56" s="1"/>
  <c r="G422" i="56" s="1"/>
  <c r="P5" i="54"/>
  <c r="P42" i="54"/>
  <c r="R71" i="54"/>
  <c r="S71" i="54"/>
  <c r="Q71" i="54"/>
  <c r="R102" i="54"/>
  <c r="S102" i="54"/>
  <c r="Q102" i="54"/>
  <c r="P139" i="54"/>
  <c r="S169" i="54"/>
  <c r="R169" i="54"/>
  <c r="Q169" i="54"/>
  <c r="P200" i="54"/>
  <c r="S217" i="54"/>
  <c r="R217" i="54"/>
  <c r="Q217" i="54"/>
  <c r="P279" i="54"/>
  <c r="P303" i="54"/>
  <c r="P106" i="54"/>
  <c r="P163" i="54"/>
  <c r="S207" i="54"/>
  <c r="R207" i="54"/>
  <c r="Q207" i="54"/>
  <c r="R243" i="54"/>
  <c r="S243" i="54"/>
  <c r="Q243" i="54"/>
  <c r="R285" i="54"/>
  <c r="S285" i="54"/>
  <c r="Q285" i="54"/>
  <c r="S353" i="54"/>
  <c r="R353" i="54"/>
  <c r="Q353" i="54"/>
  <c r="S392" i="54"/>
  <c r="R392" i="54"/>
  <c r="Q392" i="54"/>
  <c r="P439" i="54"/>
  <c r="P27" i="54"/>
  <c r="P55" i="54"/>
  <c r="S172" i="54"/>
  <c r="R172" i="54"/>
  <c r="Q172" i="54"/>
  <c r="C171" i="56" s="1"/>
  <c r="G171" i="56" s="1"/>
  <c r="R202" i="54"/>
  <c r="S202" i="54"/>
  <c r="Q202" i="54"/>
  <c r="Q230" i="54"/>
  <c r="R230" i="54"/>
  <c r="S230" i="54"/>
  <c r="R40" i="54"/>
  <c r="S40" i="54"/>
  <c r="Q40" i="54"/>
  <c r="C39" i="56" s="1"/>
  <c r="G39" i="56" s="1"/>
  <c r="S138" i="54"/>
  <c r="R138" i="54"/>
  <c r="Q138" i="54"/>
  <c r="P189" i="54"/>
  <c r="P215" i="54"/>
  <c r="Q335" i="54"/>
  <c r="R335" i="54"/>
  <c r="S335" i="54"/>
  <c r="P6" i="54"/>
  <c r="Q349" i="54"/>
  <c r="R349" i="54"/>
  <c r="S349" i="54"/>
  <c r="Q93" i="54"/>
  <c r="C92" i="56" s="1"/>
  <c r="G92" i="56" s="1"/>
  <c r="R93" i="54"/>
  <c r="S93" i="54"/>
  <c r="S358" i="54"/>
  <c r="R358" i="54"/>
  <c r="Q358" i="54"/>
  <c r="Q350" i="54"/>
  <c r="S350" i="54"/>
  <c r="R350" i="54"/>
  <c r="P35" i="54"/>
  <c r="P75" i="54"/>
  <c r="P105" i="54"/>
  <c r="P143" i="54"/>
  <c r="P182" i="54"/>
  <c r="G202" i="56"/>
  <c r="R210" i="54"/>
  <c r="S210" i="54"/>
  <c r="Q210" i="54"/>
  <c r="G230" i="56"/>
  <c r="P306" i="54"/>
  <c r="P401" i="54"/>
  <c r="S424" i="54"/>
  <c r="R424" i="54"/>
  <c r="Q424" i="54"/>
  <c r="P171" i="54"/>
  <c r="P233" i="54"/>
  <c r="R422" i="54"/>
  <c r="S422" i="54"/>
  <c r="Q422" i="54"/>
  <c r="C421" i="56" s="1"/>
  <c r="G421" i="56" s="1"/>
  <c r="R16" i="54"/>
  <c r="S16" i="54"/>
  <c r="Q16" i="54"/>
  <c r="R144" i="54"/>
  <c r="S144" i="54"/>
  <c r="Q144" i="54"/>
  <c r="S43" i="54"/>
  <c r="R43" i="54"/>
  <c r="Q43" i="54"/>
  <c r="C42" i="56" s="1"/>
  <c r="G42" i="56" s="1"/>
  <c r="P179" i="54"/>
  <c r="S218" i="54"/>
  <c r="R218" i="54"/>
  <c r="Q218" i="54"/>
  <c r="C217" i="56" s="1"/>
  <c r="G217" i="56" s="1"/>
  <c r="S288" i="54"/>
  <c r="R288" i="54"/>
  <c r="Q288" i="54"/>
  <c r="P316" i="54"/>
  <c r="R134" i="54"/>
  <c r="S134" i="54"/>
  <c r="Q134" i="54"/>
  <c r="R184" i="54"/>
  <c r="S184" i="54"/>
  <c r="Q184" i="54"/>
  <c r="P280" i="54"/>
  <c r="R376" i="54"/>
  <c r="S376" i="54"/>
  <c r="Q376" i="54"/>
  <c r="P101" i="54"/>
  <c r="P393" i="54"/>
  <c r="R328" i="54"/>
  <c r="S328" i="54"/>
  <c r="Q328" i="54"/>
  <c r="P309" i="54"/>
  <c r="P24" i="54"/>
  <c r="R94" i="54"/>
  <c r="S94" i="54"/>
  <c r="Q94" i="54"/>
  <c r="C93" i="56" s="1"/>
  <c r="G93" i="56" s="1"/>
  <c r="P135" i="54"/>
  <c r="Q161" i="54"/>
  <c r="R161" i="54"/>
  <c r="S161" i="54"/>
  <c r="R256" i="54"/>
  <c r="S256" i="54"/>
  <c r="Q256" i="54"/>
  <c r="P265" i="54"/>
  <c r="P322" i="54"/>
  <c r="P413" i="54"/>
  <c r="P119" i="54"/>
  <c r="P174" i="54"/>
  <c r="P216" i="54"/>
  <c r="P364" i="54"/>
  <c r="P34" i="54"/>
  <c r="R62" i="54"/>
  <c r="S62" i="54"/>
  <c r="Q62" i="54"/>
  <c r="R104" i="54"/>
  <c r="S104" i="54"/>
  <c r="Q104" i="54"/>
  <c r="R164" i="54"/>
  <c r="S164" i="54"/>
  <c r="Q164" i="54"/>
  <c r="C163" i="56" s="1"/>
  <c r="G163" i="56" s="1"/>
  <c r="R278" i="54"/>
  <c r="S278" i="54"/>
  <c r="Q278" i="54"/>
  <c r="C277" i="56" s="1"/>
  <c r="G277" i="56" s="1"/>
  <c r="R133" i="54"/>
  <c r="S133" i="54"/>
  <c r="Q133" i="54"/>
  <c r="R158" i="54"/>
  <c r="S158" i="54"/>
  <c r="Q158" i="54"/>
  <c r="P183" i="54"/>
  <c r="R239" i="54"/>
  <c r="S239" i="54"/>
  <c r="Q239" i="54"/>
  <c r="C238" i="56" s="1"/>
  <c r="G238" i="56" s="1"/>
  <c r="P281" i="54"/>
  <c r="R363" i="54"/>
  <c r="S363" i="54"/>
  <c r="Q363" i="54"/>
  <c r="C362" i="56" s="1"/>
  <c r="G362" i="56" s="1"/>
  <c r="R402" i="54"/>
  <c r="S402" i="54"/>
  <c r="Q402" i="54"/>
  <c r="R61" i="54"/>
  <c r="S61" i="54"/>
  <c r="Q61" i="54"/>
  <c r="Q167" i="54"/>
  <c r="R167" i="54"/>
  <c r="S167" i="54"/>
  <c r="R360" i="54"/>
  <c r="S360" i="54"/>
  <c r="Q360" i="54"/>
  <c r="C359" i="56" s="1"/>
  <c r="G359" i="56" s="1"/>
  <c r="P107" i="54"/>
  <c r="R324" i="54"/>
  <c r="S324" i="54"/>
  <c r="Q324" i="54"/>
  <c r="P296" i="54"/>
  <c r="S337" i="54"/>
  <c r="R337" i="54"/>
  <c r="Q337" i="54"/>
  <c r="C336" i="56" s="1"/>
  <c r="G336" i="56" s="1"/>
  <c r="C81" i="56" l="1"/>
  <c r="G81" i="56" s="1"/>
  <c r="H81" i="56" s="1"/>
  <c r="I81" i="56" s="1"/>
  <c r="C233" i="56"/>
  <c r="G233" i="56" s="1"/>
  <c r="H233" i="56" s="1"/>
  <c r="I233" i="56" s="1"/>
  <c r="C115" i="56"/>
  <c r="G115" i="56" s="1"/>
  <c r="H115" i="56" s="1"/>
  <c r="C165" i="56"/>
  <c r="G165" i="56" s="1"/>
  <c r="H165" i="56" s="1"/>
  <c r="C40" i="56"/>
  <c r="G40" i="56" s="1"/>
  <c r="H40" i="56" s="1"/>
  <c r="I40" i="56" s="1"/>
  <c r="C239" i="56"/>
  <c r="G239" i="56" s="1"/>
  <c r="H239" i="56" s="1"/>
  <c r="I239" i="56" s="1"/>
  <c r="C128" i="56"/>
  <c r="G128" i="56" s="1"/>
  <c r="H128" i="56" s="1"/>
  <c r="I128" i="56" s="1"/>
  <c r="C63" i="56"/>
  <c r="G63" i="56" s="1"/>
  <c r="H63" i="56" s="1"/>
  <c r="I63" i="56" s="1"/>
  <c r="C127" i="56"/>
  <c r="G127" i="56" s="1"/>
  <c r="H127" i="56" s="1"/>
  <c r="I127" i="56" s="1"/>
  <c r="C166" i="56"/>
  <c r="G166" i="56" s="1"/>
  <c r="C357" i="56"/>
  <c r="G357" i="56" s="1"/>
  <c r="H357" i="56" s="1"/>
  <c r="C168" i="56"/>
  <c r="G168" i="56" s="1"/>
  <c r="C307" i="56"/>
  <c r="G307" i="56" s="1"/>
  <c r="C78" i="56"/>
  <c r="G78" i="56" s="1"/>
  <c r="C97" i="56"/>
  <c r="G97" i="56" s="1"/>
  <c r="C139" i="56"/>
  <c r="G139" i="56" s="1"/>
  <c r="C132" i="56"/>
  <c r="G132" i="56" s="1"/>
  <c r="C57" i="56"/>
  <c r="G57" i="56" s="1"/>
  <c r="C102" i="56"/>
  <c r="G102" i="56" s="1"/>
  <c r="H102" i="56" s="1"/>
  <c r="C285" i="56"/>
  <c r="G285" i="56" s="1"/>
  <c r="C322" i="56"/>
  <c r="G322" i="56" s="1"/>
  <c r="C200" i="56"/>
  <c r="G200" i="56" s="1"/>
  <c r="C365" i="56"/>
  <c r="G365" i="56" s="1"/>
  <c r="H365" i="56" s="1"/>
  <c r="I365" i="56" s="1"/>
  <c r="C274" i="56"/>
  <c r="G274" i="56" s="1"/>
  <c r="C410" i="56"/>
  <c r="G410" i="56" s="1"/>
  <c r="H410" i="56" s="1"/>
  <c r="I410" i="56" s="1"/>
  <c r="C338" i="56"/>
  <c r="G338" i="56" s="1"/>
  <c r="H338" i="56" s="1"/>
  <c r="I338" i="56" s="1"/>
  <c r="C364" i="56"/>
  <c r="G364" i="56" s="1"/>
  <c r="H364" i="56" s="1"/>
  <c r="I364" i="56" s="1"/>
  <c r="C328" i="56"/>
  <c r="G328" i="56" s="1"/>
  <c r="H328" i="56" s="1"/>
  <c r="I328" i="56" s="1"/>
  <c r="C179" i="56"/>
  <c r="G179" i="56" s="1"/>
  <c r="H179" i="56" s="1"/>
  <c r="I179" i="56" s="1"/>
  <c r="C304" i="56"/>
  <c r="G304" i="56" s="1"/>
  <c r="H304" i="56" s="1"/>
  <c r="C45" i="56"/>
  <c r="G45" i="56" s="1"/>
  <c r="H45" i="56" s="1"/>
  <c r="I45" i="56" s="1"/>
  <c r="C184" i="56"/>
  <c r="G184" i="56" s="1"/>
  <c r="H184" i="56" s="1"/>
  <c r="I184" i="56" s="1"/>
  <c r="C58" i="56"/>
  <c r="G58" i="56" s="1"/>
  <c r="H58" i="56" s="1"/>
  <c r="I58" i="56" s="1"/>
  <c r="C84" i="56"/>
  <c r="G84" i="56" s="1"/>
  <c r="H84" i="56" s="1"/>
  <c r="I84" i="56" s="1"/>
  <c r="C19" i="56"/>
  <c r="G19" i="56" s="1"/>
  <c r="H19" i="56" s="1"/>
  <c r="I19" i="56" s="1"/>
  <c r="C185" i="56"/>
  <c r="G185" i="56" s="1"/>
  <c r="H185" i="56" s="1"/>
  <c r="I185" i="56" s="1"/>
  <c r="C38" i="56"/>
  <c r="G38" i="56" s="1"/>
  <c r="C397" i="56"/>
  <c r="G397" i="56" s="1"/>
  <c r="C73" i="56"/>
  <c r="G73" i="56" s="1"/>
  <c r="C406" i="56"/>
  <c r="G406" i="56" s="1"/>
  <c r="C399" i="56"/>
  <c r="G399" i="56" s="1"/>
  <c r="C220" i="56"/>
  <c r="G220" i="56" s="1"/>
  <c r="C117" i="56"/>
  <c r="G117" i="56" s="1"/>
  <c r="H117" i="56" s="1"/>
  <c r="C323" i="56"/>
  <c r="G323" i="56" s="1"/>
  <c r="C137" i="56"/>
  <c r="G137" i="56" s="1"/>
  <c r="H137" i="56" s="1"/>
  <c r="C413" i="56"/>
  <c r="G413" i="56" s="1"/>
  <c r="C77" i="56"/>
  <c r="G77" i="56" s="1"/>
  <c r="C393" i="56"/>
  <c r="G393" i="56" s="1"/>
  <c r="H393" i="56" s="1"/>
  <c r="I393" i="56" s="1"/>
  <c r="C136" i="56"/>
  <c r="G136" i="56" s="1"/>
  <c r="C96" i="56"/>
  <c r="G96" i="56" s="1"/>
  <c r="H96" i="56" s="1"/>
  <c r="I96" i="56" s="1"/>
  <c r="C318" i="56"/>
  <c r="G318" i="56" s="1"/>
  <c r="C47" i="56"/>
  <c r="G47" i="56" s="1"/>
  <c r="C405" i="56"/>
  <c r="G405" i="56" s="1"/>
  <c r="C401" i="56"/>
  <c r="G401" i="56" s="1"/>
  <c r="C94" i="56"/>
  <c r="G94" i="56" s="1"/>
  <c r="C381" i="56"/>
  <c r="G381" i="56" s="1"/>
  <c r="C292" i="56"/>
  <c r="G292" i="56" s="1"/>
  <c r="C207" i="56"/>
  <c r="G207" i="56" s="1"/>
  <c r="C377" i="56"/>
  <c r="G377" i="56" s="1"/>
  <c r="H377" i="56" s="1"/>
  <c r="I377" i="56" s="1"/>
  <c r="C194" i="56"/>
  <c r="G194" i="56" s="1"/>
  <c r="C246" i="56"/>
  <c r="G246" i="56" s="1"/>
  <c r="C65" i="56"/>
  <c r="G65" i="56" s="1"/>
  <c r="C373" i="56"/>
  <c r="G373" i="56" s="1"/>
  <c r="H373" i="56" s="1"/>
  <c r="C235" i="56"/>
  <c r="G235" i="56" s="1"/>
  <c r="C420" i="56"/>
  <c r="G420" i="56" s="1"/>
  <c r="H420" i="56" s="1"/>
  <c r="I420" i="56" s="1"/>
  <c r="C198" i="56"/>
  <c r="G198" i="56" s="1"/>
  <c r="H198" i="56" s="1"/>
  <c r="C70" i="56"/>
  <c r="G70" i="56" s="1"/>
  <c r="C343" i="56"/>
  <c r="G343" i="56" s="1"/>
  <c r="C149" i="56"/>
  <c r="G149" i="56" s="1"/>
  <c r="C253" i="56"/>
  <c r="G253" i="56" s="1"/>
  <c r="C116" i="56"/>
  <c r="G116" i="56" s="1"/>
  <c r="H116" i="56" s="1"/>
  <c r="I116" i="56" s="1"/>
  <c r="C275" i="56"/>
  <c r="G275" i="56" s="1"/>
  <c r="H275" i="56" s="1"/>
  <c r="I275" i="56" s="1"/>
  <c r="C83" i="56"/>
  <c r="G83" i="56" s="1"/>
  <c r="H83" i="56" s="1"/>
  <c r="I83" i="56" s="1"/>
  <c r="C155" i="56"/>
  <c r="G155" i="56" s="1"/>
  <c r="H155" i="56" s="1"/>
  <c r="C356" i="56"/>
  <c r="G356" i="56" s="1"/>
  <c r="H356" i="56" s="1"/>
  <c r="I356" i="56" s="1"/>
  <c r="C213" i="56"/>
  <c r="G213" i="56" s="1"/>
  <c r="H213" i="56" s="1"/>
  <c r="I213" i="56" s="1"/>
  <c r="C404" i="56"/>
  <c r="G404" i="56" s="1"/>
  <c r="H404" i="56" s="1"/>
  <c r="I404" i="56" s="1"/>
  <c r="C169" i="56"/>
  <c r="G169" i="56" s="1"/>
  <c r="H169" i="56" s="1"/>
  <c r="C339" i="56"/>
  <c r="G339" i="56" s="1"/>
  <c r="C210" i="56"/>
  <c r="G210" i="56" s="1"/>
  <c r="H210" i="56" s="1"/>
  <c r="I210" i="56" s="1"/>
  <c r="C119" i="56"/>
  <c r="G119" i="56" s="1"/>
  <c r="H119" i="56" s="1"/>
  <c r="I119" i="56" s="1"/>
  <c r="C180" i="56"/>
  <c r="G180" i="56" s="1"/>
  <c r="H180" i="56" s="1"/>
  <c r="C344" i="56"/>
  <c r="G344" i="56" s="1"/>
  <c r="H344" i="56" s="1"/>
  <c r="C288" i="56"/>
  <c r="G288" i="56" s="1"/>
  <c r="C317" i="56"/>
  <c r="G317" i="56" s="1"/>
  <c r="H317" i="56" s="1"/>
  <c r="C341" i="56"/>
  <c r="G341" i="56" s="1"/>
  <c r="H341" i="56" s="1"/>
  <c r="I341" i="56" s="1"/>
  <c r="C48" i="56"/>
  <c r="G48" i="56" s="1"/>
  <c r="H48" i="56" s="1"/>
  <c r="C88" i="56"/>
  <c r="G88" i="56" s="1"/>
  <c r="H88" i="56" s="1"/>
  <c r="I88" i="56" s="1"/>
  <c r="C394" i="56"/>
  <c r="G394" i="56" s="1"/>
  <c r="C290" i="56"/>
  <c r="G290" i="56" s="1"/>
  <c r="C56" i="56"/>
  <c r="G56" i="56" s="1"/>
  <c r="C389" i="56"/>
  <c r="G389" i="56" s="1"/>
  <c r="C391" i="56"/>
  <c r="G391" i="56" s="1"/>
  <c r="C221" i="56"/>
  <c r="G221" i="56" s="1"/>
  <c r="C416" i="56"/>
  <c r="G416" i="56" s="1"/>
  <c r="C271" i="56"/>
  <c r="G271" i="56" s="1"/>
  <c r="C386" i="56"/>
  <c r="G386" i="56" s="1"/>
  <c r="C219" i="56"/>
  <c r="G219" i="56" s="1"/>
  <c r="C379" i="56"/>
  <c r="G379" i="56" s="1"/>
  <c r="C195" i="56"/>
  <c r="G195" i="56" s="1"/>
  <c r="H195" i="56" s="1"/>
  <c r="I195" i="56" s="1"/>
  <c r="C249" i="56"/>
  <c r="G249" i="56" s="1"/>
  <c r="H249" i="56" s="1"/>
  <c r="C25" i="56"/>
  <c r="G25" i="56" s="1"/>
  <c r="H25" i="56" s="1"/>
  <c r="I25" i="56" s="1"/>
  <c r="C114" i="56"/>
  <c r="G114" i="56" s="1"/>
  <c r="C383" i="56"/>
  <c r="G383" i="56" s="1"/>
  <c r="H383" i="56" s="1"/>
  <c r="I383" i="56" s="1"/>
  <c r="C218" i="56"/>
  <c r="G218" i="56" s="1"/>
  <c r="H218" i="56" s="1"/>
  <c r="I218" i="56" s="1"/>
  <c r="C378" i="56"/>
  <c r="G378" i="56" s="1"/>
  <c r="H378" i="56" s="1"/>
  <c r="C424" i="56"/>
  <c r="G424" i="56" s="1"/>
  <c r="H424" i="56" s="1"/>
  <c r="I424" i="56" s="1"/>
  <c r="C10" i="56"/>
  <c r="G10" i="56" s="1"/>
  <c r="H10" i="56" s="1"/>
  <c r="I10" i="56" s="1"/>
  <c r="C370" i="56"/>
  <c r="G370" i="56" s="1"/>
  <c r="H370" i="56" s="1"/>
  <c r="I370" i="56" s="1"/>
  <c r="C53" i="56"/>
  <c r="G53" i="56" s="1"/>
  <c r="H53" i="56" s="1"/>
  <c r="C431" i="56"/>
  <c r="G431" i="56" s="1"/>
  <c r="H431" i="56" s="1"/>
  <c r="C390" i="56"/>
  <c r="G390" i="56" s="1"/>
  <c r="H390" i="56" s="1"/>
  <c r="I390" i="56" s="1"/>
  <c r="C192" i="56"/>
  <c r="G192" i="56" s="1"/>
  <c r="H192" i="56" s="1"/>
  <c r="C298" i="56"/>
  <c r="G298" i="56" s="1"/>
  <c r="H298" i="56" s="1"/>
  <c r="C269" i="56"/>
  <c r="G269" i="56" s="1"/>
  <c r="H269" i="56" s="1"/>
  <c r="I269" i="56" s="1"/>
  <c r="C335" i="56"/>
  <c r="G335" i="56" s="1"/>
  <c r="H335" i="56" s="1"/>
  <c r="I335" i="56" s="1"/>
  <c r="C380" i="56"/>
  <c r="G380" i="56" s="1"/>
  <c r="H380" i="56" s="1"/>
  <c r="I380" i="56" s="1"/>
  <c r="C289" i="56"/>
  <c r="G289" i="56" s="1"/>
  <c r="H289" i="56" s="1"/>
  <c r="C418" i="56"/>
  <c r="G418" i="56" s="1"/>
  <c r="H418" i="56" s="1"/>
  <c r="I418" i="56" s="1"/>
  <c r="C276" i="56"/>
  <c r="G276" i="56" s="1"/>
  <c r="H276" i="56" s="1"/>
  <c r="I276" i="56" s="1"/>
  <c r="C354" i="56"/>
  <c r="G354" i="56" s="1"/>
  <c r="H354" i="56" s="1"/>
  <c r="I354" i="56" s="1"/>
  <c r="C193" i="56"/>
  <c r="G193" i="56" s="1"/>
  <c r="H193" i="56" s="1"/>
  <c r="C150" i="56"/>
  <c r="G150" i="56" s="1"/>
  <c r="H150" i="56" s="1"/>
  <c r="I150" i="56" s="1"/>
  <c r="C419" i="56"/>
  <c r="G419" i="56" s="1"/>
  <c r="H419" i="56" s="1"/>
  <c r="I419" i="56" s="1"/>
  <c r="C59" i="56"/>
  <c r="G59" i="56" s="1"/>
  <c r="H59" i="56" s="1"/>
  <c r="I59" i="56" s="1"/>
  <c r="C223" i="56"/>
  <c r="G223" i="56" s="1"/>
  <c r="H223" i="56" s="1"/>
  <c r="I223" i="56" s="1"/>
  <c r="C29" i="56"/>
  <c r="G29" i="56" s="1"/>
  <c r="H29" i="56" s="1"/>
  <c r="I29" i="56" s="1"/>
  <c r="C291" i="56"/>
  <c r="G291" i="56" s="1"/>
  <c r="H291" i="56" s="1"/>
  <c r="C337" i="56"/>
  <c r="G337" i="56" s="1"/>
  <c r="C147" i="56"/>
  <c r="G147" i="56" s="1"/>
  <c r="C255" i="56"/>
  <c r="G255" i="56" s="1"/>
  <c r="H255" i="56" s="1"/>
  <c r="I255" i="56" s="1"/>
  <c r="C327" i="56"/>
  <c r="G327" i="56" s="1"/>
  <c r="H327" i="56" s="1"/>
  <c r="C133" i="56"/>
  <c r="G133" i="56" s="1"/>
  <c r="H133" i="56" s="1"/>
  <c r="I133" i="56" s="1"/>
  <c r="C206" i="56"/>
  <c r="G206" i="56" s="1"/>
  <c r="C60" i="56"/>
  <c r="G60" i="56" s="1"/>
  <c r="H60" i="56" s="1"/>
  <c r="I60" i="56" s="1"/>
  <c r="C61" i="56"/>
  <c r="G61" i="56" s="1"/>
  <c r="H61" i="56" s="1"/>
  <c r="I61" i="56" s="1"/>
  <c r="C160" i="56"/>
  <c r="G160" i="56" s="1"/>
  <c r="C375" i="56"/>
  <c r="G375" i="56" s="1"/>
  <c r="C183" i="56"/>
  <c r="G183" i="56" s="1"/>
  <c r="C423" i="56"/>
  <c r="G423" i="56" s="1"/>
  <c r="C242" i="56"/>
  <c r="G242" i="56" s="1"/>
  <c r="H242" i="56" s="1"/>
  <c r="C175" i="56"/>
  <c r="G175" i="56" s="1"/>
  <c r="H175" i="56" s="1"/>
  <c r="I175" i="56" s="1"/>
  <c r="C236" i="56"/>
  <c r="G236" i="56" s="1"/>
  <c r="C314" i="56"/>
  <c r="G314" i="56" s="1"/>
  <c r="C144" i="56"/>
  <c r="G144" i="56" s="1"/>
  <c r="H144" i="56" s="1"/>
  <c r="I144" i="56" s="1"/>
  <c r="C293" i="56"/>
  <c r="G293" i="56" s="1"/>
  <c r="C68" i="56"/>
  <c r="G68" i="56" s="1"/>
  <c r="H68" i="56" s="1"/>
  <c r="I68" i="56" s="1"/>
  <c r="C196" i="56"/>
  <c r="G196" i="56" s="1"/>
  <c r="H196" i="56" s="1"/>
  <c r="I196" i="56" s="1"/>
  <c r="C125" i="56"/>
  <c r="G125" i="56" s="1"/>
  <c r="H125" i="56" s="1"/>
  <c r="I125" i="56" s="1"/>
  <c r="C122" i="56"/>
  <c r="G122" i="56" s="1"/>
  <c r="H122" i="56" s="1"/>
  <c r="I122" i="56" s="1"/>
  <c r="C225" i="56"/>
  <c r="G225" i="56" s="1"/>
  <c r="H225" i="56" s="1"/>
  <c r="I225" i="56" s="1"/>
  <c r="C432" i="56"/>
  <c r="G432" i="56" s="1"/>
  <c r="H432" i="56" s="1"/>
  <c r="I432" i="56" s="1"/>
  <c r="C300" i="56"/>
  <c r="G300" i="56" s="1"/>
  <c r="H300" i="56" s="1"/>
  <c r="I300" i="56" s="1"/>
  <c r="C244" i="56"/>
  <c r="G244" i="56" s="1"/>
  <c r="H244" i="56" s="1"/>
  <c r="I244" i="56" s="1"/>
  <c r="C129" i="56"/>
  <c r="G129" i="56" s="1"/>
  <c r="H129" i="56" s="1"/>
  <c r="I129" i="56" s="1"/>
  <c r="C156" i="56"/>
  <c r="G156" i="56" s="1"/>
  <c r="H156" i="56" s="1"/>
  <c r="I156" i="56" s="1"/>
  <c r="C7" i="56"/>
  <c r="G7" i="56" s="1"/>
  <c r="H7" i="56" s="1"/>
  <c r="I7" i="56" s="1"/>
  <c r="C82" i="56"/>
  <c r="G82" i="56" s="1"/>
  <c r="H82" i="56" s="1"/>
  <c r="I82" i="56" s="1"/>
  <c r="C241" i="56"/>
  <c r="G241" i="56" s="1"/>
  <c r="H241" i="56" s="1"/>
  <c r="I241" i="56" s="1"/>
  <c r="C382" i="56"/>
  <c r="G382" i="56" s="1"/>
  <c r="H382" i="56" s="1"/>
  <c r="I382" i="56" s="1"/>
  <c r="C256" i="56"/>
  <c r="G256" i="56" s="1"/>
  <c r="H256" i="56" s="1"/>
  <c r="I256" i="56" s="1"/>
  <c r="C191" i="56"/>
  <c r="G191" i="56" s="1"/>
  <c r="H191" i="56" s="1"/>
  <c r="I191" i="56" s="1"/>
  <c r="C151" i="56"/>
  <c r="G151" i="56" s="1"/>
  <c r="H151" i="56" s="1"/>
  <c r="I151" i="56" s="1"/>
  <c r="C24" i="56"/>
  <c r="G24" i="56" s="1"/>
  <c r="H24" i="56" s="1"/>
  <c r="I24" i="56" s="1"/>
  <c r="C177" i="56"/>
  <c r="G177" i="56" s="1"/>
  <c r="H177" i="56" s="1"/>
  <c r="I177" i="56" s="1"/>
  <c r="C361" i="56"/>
  <c r="G361" i="56" s="1"/>
  <c r="H361" i="56" s="1"/>
  <c r="I361" i="56" s="1"/>
  <c r="C79" i="56"/>
  <c r="G79" i="56" s="1"/>
  <c r="H79" i="56" s="1"/>
  <c r="I79" i="56" s="1"/>
  <c r="C189" i="56"/>
  <c r="G189" i="56" s="1"/>
  <c r="H189" i="56" s="1"/>
  <c r="C435" i="56"/>
  <c r="G435" i="56" s="1"/>
  <c r="H435" i="56" s="1"/>
  <c r="I435" i="56" s="1"/>
  <c r="C46" i="56"/>
  <c r="G46" i="56" s="1"/>
  <c r="H46" i="56" s="1"/>
  <c r="I46" i="56" s="1"/>
  <c r="C109" i="56"/>
  <c r="G109" i="56" s="1"/>
  <c r="H109" i="56" s="1"/>
  <c r="I109" i="56" s="1"/>
  <c r="C159" i="56"/>
  <c r="G159" i="56" s="1"/>
  <c r="H159" i="56" s="1"/>
  <c r="I159" i="56" s="1"/>
  <c r="C252" i="56"/>
  <c r="G252" i="56" s="1"/>
  <c r="H252" i="56" s="1"/>
  <c r="I252" i="56" s="1"/>
  <c r="C282" i="56"/>
  <c r="G282" i="56" s="1"/>
  <c r="H282" i="56" s="1"/>
  <c r="I282" i="56" s="1"/>
  <c r="C43" i="56"/>
  <c r="G43" i="56" s="1"/>
  <c r="H43" i="56" s="1"/>
  <c r="I43" i="56" s="1"/>
  <c r="C329" i="56"/>
  <c r="G329" i="56" s="1"/>
  <c r="C247" i="56"/>
  <c r="G247" i="56" s="1"/>
  <c r="C50" i="56"/>
  <c r="G50" i="56" s="1"/>
  <c r="C263" i="56"/>
  <c r="G263" i="56" s="1"/>
  <c r="C248" i="56"/>
  <c r="G248" i="56" s="1"/>
  <c r="H248" i="56" s="1"/>
  <c r="I248" i="56" s="1"/>
  <c r="C320" i="56"/>
  <c r="G320" i="56" s="1"/>
  <c r="H320" i="56" s="1"/>
  <c r="C112" i="56"/>
  <c r="G112" i="56" s="1"/>
  <c r="H112" i="56" s="1"/>
  <c r="I112" i="56" s="1"/>
  <c r="C153" i="56"/>
  <c r="G153" i="56" s="1"/>
  <c r="H153" i="56" s="1"/>
  <c r="I153" i="56" s="1"/>
  <c r="C385" i="56"/>
  <c r="G385" i="56" s="1"/>
  <c r="H385" i="56" s="1"/>
  <c r="I385" i="56" s="1"/>
  <c r="C311" i="56"/>
  <c r="G311" i="56" s="1"/>
  <c r="H311" i="56" s="1"/>
  <c r="C197" i="56"/>
  <c r="G197" i="56" s="1"/>
  <c r="H197" i="56" s="1"/>
  <c r="I197" i="56" s="1"/>
  <c r="C14" i="56"/>
  <c r="G14" i="56" s="1"/>
  <c r="H14" i="56" s="1"/>
  <c r="C130" i="56"/>
  <c r="G130" i="56" s="1"/>
  <c r="H130" i="56" s="1"/>
  <c r="C310" i="56"/>
  <c r="G310" i="56" s="1"/>
  <c r="H310" i="56" s="1"/>
  <c r="I310" i="56" s="1"/>
  <c r="C87" i="56"/>
  <c r="G87" i="56" s="1"/>
  <c r="H87" i="56" s="1"/>
  <c r="I87" i="56" s="1"/>
  <c r="C296" i="56"/>
  <c r="G296" i="56" s="1"/>
  <c r="H296" i="56" s="1"/>
  <c r="I296" i="56" s="1"/>
  <c r="C62" i="56"/>
  <c r="G62" i="56" s="1"/>
  <c r="H62" i="56" s="1"/>
  <c r="I62" i="56" s="1"/>
  <c r="H428" i="56"/>
  <c r="I428" i="56" s="1"/>
  <c r="H290" i="56"/>
  <c r="I290" i="56" s="1"/>
  <c r="H359" i="56"/>
  <c r="I359" i="56" s="1"/>
  <c r="H163" i="56"/>
  <c r="I163" i="56" s="1"/>
  <c r="H246" i="56"/>
  <c r="I246" i="56" s="1"/>
  <c r="H422" i="56"/>
  <c r="I422" i="56" s="1"/>
  <c r="H94" i="56"/>
  <c r="I94" i="56" s="1"/>
  <c r="H268" i="56"/>
  <c r="I268" i="56" s="1"/>
  <c r="H57" i="56"/>
  <c r="I57" i="56" s="1"/>
  <c r="H78" i="56"/>
  <c r="I78" i="56" s="1"/>
  <c r="H395" i="56"/>
  <c r="I395" i="56" s="1"/>
  <c r="H336" i="56"/>
  <c r="I336" i="56" s="1"/>
  <c r="H362" i="56"/>
  <c r="I362" i="56" s="1"/>
  <c r="H277" i="56"/>
  <c r="I277" i="56" s="1"/>
  <c r="H272" i="56"/>
  <c r="I272" i="56" s="1"/>
  <c r="H120" i="56"/>
  <c r="I120" i="56" s="1"/>
  <c r="H401" i="56"/>
  <c r="I401" i="56" s="1"/>
  <c r="H121" i="56"/>
  <c r="I121" i="56" s="1"/>
  <c r="H270" i="56"/>
  <c r="I270" i="56" s="1"/>
  <c r="H49" i="56"/>
  <c r="I49" i="56" s="1"/>
  <c r="H107" i="56"/>
  <c r="I107" i="56" s="1"/>
  <c r="H126" i="56"/>
  <c r="I126" i="56" s="1"/>
  <c r="H158" i="56"/>
  <c r="I158" i="56" s="1"/>
  <c r="H369" i="56"/>
  <c r="I369" i="56" s="1"/>
  <c r="H396" i="56"/>
  <c r="I396" i="56" s="1"/>
  <c r="H31" i="56"/>
  <c r="I31" i="56" s="1"/>
  <c r="H342" i="56"/>
  <c r="I342" i="56" s="1"/>
  <c r="H227" i="56"/>
  <c r="I227" i="56" s="1"/>
  <c r="H90" i="56"/>
  <c r="I90" i="56" s="1"/>
  <c r="H303" i="56"/>
  <c r="I303" i="56" s="1"/>
  <c r="H351" i="56"/>
  <c r="I351" i="56" s="1"/>
  <c r="H430" i="56"/>
  <c r="I430" i="56" s="1"/>
  <c r="H140" i="56"/>
  <c r="I140" i="56" s="1"/>
  <c r="H141" i="56"/>
  <c r="I141" i="56" s="1"/>
  <c r="H123" i="56"/>
  <c r="I123" i="56" s="1"/>
  <c r="H259" i="56"/>
  <c r="I259" i="56" s="1"/>
  <c r="H330" i="56"/>
  <c r="I330" i="56" s="1"/>
  <c r="H238" i="56"/>
  <c r="I238" i="56" s="1"/>
  <c r="H166" i="56"/>
  <c r="I166" i="56" s="1"/>
  <c r="H93" i="56"/>
  <c r="I93" i="56" s="1"/>
  <c r="H217" i="56"/>
  <c r="I217" i="56" s="1"/>
  <c r="H42" i="56"/>
  <c r="I42" i="56" s="1"/>
  <c r="H230" i="56"/>
  <c r="I230" i="56" s="1"/>
  <c r="H202" i="56"/>
  <c r="I202" i="56" s="1"/>
  <c r="H39" i="56"/>
  <c r="I39" i="56" s="1"/>
  <c r="H332" i="56"/>
  <c r="I332" i="56" s="1"/>
  <c r="H203" i="56"/>
  <c r="I203" i="56" s="1"/>
  <c r="H421" i="56"/>
  <c r="I421" i="56" s="1"/>
  <c r="H92" i="56"/>
  <c r="I92" i="56" s="1"/>
  <c r="H171" i="56"/>
  <c r="I171" i="56" s="1"/>
  <c r="H70" i="56"/>
  <c r="I70" i="56" s="1"/>
  <c r="H190" i="56"/>
  <c r="I190" i="56" s="1"/>
  <c r="H267" i="56"/>
  <c r="I267" i="56" s="1"/>
  <c r="H224" i="56"/>
  <c r="I224" i="56" s="1"/>
  <c r="H398" i="56"/>
  <c r="I398" i="56" s="1"/>
  <c r="H72" i="56"/>
  <c r="I72" i="56" s="1"/>
  <c r="H312" i="56"/>
  <c r="I312" i="56" s="1"/>
  <c r="H228" i="56"/>
  <c r="I228" i="56" s="1"/>
  <c r="H376" i="56"/>
  <c r="I376" i="56" s="1"/>
  <c r="H200" i="56"/>
  <c r="I200" i="56" s="1"/>
  <c r="H212" i="56"/>
  <c r="I212" i="56" s="1"/>
  <c r="H425" i="56"/>
  <c r="I425" i="56" s="1"/>
  <c r="H98" i="56"/>
  <c r="I98" i="56" s="1"/>
  <c r="H55" i="56"/>
  <c r="I55" i="56" s="1"/>
  <c r="H99" i="56"/>
  <c r="I99" i="56" s="1"/>
  <c r="H281" i="56"/>
  <c r="I281" i="56" s="1"/>
  <c r="H17" i="56"/>
  <c r="I17" i="56" s="1"/>
  <c r="H37" i="56"/>
  <c r="I37" i="56" s="1"/>
  <c r="H368" i="56"/>
  <c r="I368" i="56" s="1"/>
  <c r="H411" i="56"/>
  <c r="I411" i="56" s="1"/>
  <c r="H52" i="56"/>
  <c r="I52" i="56" s="1"/>
  <c r="H250" i="56"/>
  <c r="I250" i="56" s="1"/>
  <c r="H299" i="56"/>
  <c r="I299" i="56" s="1"/>
  <c r="H426" i="56"/>
  <c r="I426" i="56" s="1"/>
  <c r="H28" i="56"/>
  <c r="I28" i="56" s="1"/>
  <c r="H319" i="56"/>
  <c r="I319" i="56" s="1"/>
  <c r="H266" i="56"/>
  <c r="I266" i="56" s="1"/>
  <c r="H208" i="56"/>
  <c r="I208" i="56" s="1"/>
  <c r="H261" i="56"/>
  <c r="I261" i="56" s="1"/>
  <c r="H131" i="56"/>
  <c r="I131" i="56" s="1"/>
  <c r="H67" i="56"/>
  <c r="I67" i="56" s="1"/>
  <c r="H211" i="56"/>
  <c r="I211" i="56" s="1"/>
  <c r="H434" i="56"/>
  <c r="I434" i="56" s="1"/>
  <c r="H231" i="56"/>
  <c r="I231" i="56" s="1"/>
  <c r="H204" i="56"/>
  <c r="I204" i="56" s="1"/>
  <c r="H222" i="56"/>
  <c r="I222" i="56" s="1"/>
  <c r="H9" i="56"/>
  <c r="I9" i="56" s="1"/>
  <c r="H97" i="56"/>
  <c r="I97" i="56" s="1"/>
  <c r="H110" i="56"/>
  <c r="I110" i="56" s="1"/>
  <c r="H16" i="56"/>
  <c r="I16" i="56" s="1"/>
  <c r="H374" i="56"/>
  <c r="I374" i="56" s="1"/>
  <c r="H13" i="56"/>
  <c r="I13" i="56" s="1"/>
  <c r="H174" i="56"/>
  <c r="I174" i="56" s="1"/>
  <c r="H76" i="56"/>
  <c r="I76" i="56" s="1"/>
  <c r="H220" i="56"/>
  <c r="I220" i="56" s="1"/>
  <c r="H403" i="56"/>
  <c r="I403" i="56" s="1"/>
  <c r="H152" i="56"/>
  <c r="I152" i="56" s="1"/>
  <c r="H91" i="56"/>
  <c r="I91" i="56" s="1"/>
  <c r="H331" i="56"/>
  <c r="I331" i="56" s="1"/>
  <c r="H366" i="56"/>
  <c r="I366" i="56" s="1"/>
  <c r="H387" i="56"/>
  <c r="I387" i="56" s="1"/>
  <c r="H69" i="56"/>
  <c r="I69" i="56" s="1"/>
  <c r="H347" i="56"/>
  <c r="I347" i="56" s="1"/>
  <c r="H22" i="56"/>
  <c r="I22" i="56" s="1"/>
  <c r="H397" i="56"/>
  <c r="I397" i="56" s="1"/>
  <c r="H258" i="56"/>
  <c r="I258" i="56" s="1"/>
  <c r="H407" i="56"/>
  <c r="I407" i="56" s="1"/>
  <c r="H32" i="56"/>
  <c r="I32" i="56" s="1"/>
  <c r="H6" i="56"/>
  <c r="I6" i="56" s="1"/>
  <c r="H124" i="56"/>
  <c r="I124" i="56" s="1"/>
  <c r="H257" i="56"/>
  <c r="I257" i="56" s="1"/>
  <c r="H345" i="56"/>
  <c r="I345" i="56" s="1"/>
  <c r="H437" i="56"/>
  <c r="I437" i="56" s="1"/>
  <c r="H20" i="56"/>
  <c r="I20" i="56" s="1"/>
  <c r="H113" i="56"/>
  <c r="I113" i="56" s="1"/>
  <c r="H21" i="56"/>
  <c r="I21" i="56" s="1"/>
  <c r="C273" i="56"/>
  <c r="G273" i="56" s="1"/>
  <c r="C164" i="56"/>
  <c r="G164" i="56" s="1"/>
  <c r="C229" i="56"/>
  <c r="G229" i="56" s="1"/>
  <c r="C294" i="56"/>
  <c r="G294" i="56" s="1"/>
  <c r="C284" i="56"/>
  <c r="G284" i="56" s="1"/>
  <c r="C145" i="56"/>
  <c r="G145" i="56" s="1"/>
  <c r="C148" i="56"/>
  <c r="G148" i="56" s="1"/>
  <c r="C209" i="56"/>
  <c r="G209" i="56" s="1"/>
  <c r="C349" i="56"/>
  <c r="G349" i="56" s="1"/>
  <c r="C201" i="56"/>
  <c r="G201" i="56" s="1"/>
  <c r="C352" i="56"/>
  <c r="G352" i="56" s="1"/>
  <c r="C216" i="56"/>
  <c r="G216" i="56" s="1"/>
  <c r="C101" i="56"/>
  <c r="G101" i="56" s="1"/>
  <c r="C12" i="56"/>
  <c r="G12" i="56" s="1"/>
  <c r="C44" i="56"/>
  <c r="G44" i="56" s="1"/>
  <c r="C306" i="56"/>
  <c r="G306" i="56" s="1"/>
  <c r="C316" i="56"/>
  <c r="G316" i="56" s="1"/>
  <c r="C436" i="56"/>
  <c r="G436" i="56" s="1"/>
  <c r="C237" i="56"/>
  <c r="G237" i="56" s="1"/>
  <c r="C313" i="56"/>
  <c r="G313" i="56" s="1"/>
  <c r="C226" i="56"/>
  <c r="G226" i="56" s="1"/>
  <c r="C301" i="56"/>
  <c r="G301" i="56" s="1"/>
  <c r="C157" i="56"/>
  <c r="G157" i="56" s="1"/>
  <c r="C103" i="56"/>
  <c r="G103" i="56" s="1"/>
  <c r="C287" i="56"/>
  <c r="G287" i="56" s="1"/>
  <c r="C143" i="56"/>
  <c r="G143" i="56" s="1"/>
  <c r="C15" i="56"/>
  <c r="G15" i="56" s="1"/>
  <c r="C348" i="56"/>
  <c r="G348" i="56" s="1"/>
  <c r="C334" i="56"/>
  <c r="G334" i="56" s="1"/>
  <c r="C415" i="56"/>
  <c r="G415" i="56" s="1"/>
  <c r="C326" i="56"/>
  <c r="G326" i="56" s="1"/>
  <c r="C35" i="56"/>
  <c r="G35" i="56" s="1"/>
  <c r="C309" i="56"/>
  <c r="G309" i="56" s="1"/>
  <c r="C176" i="56"/>
  <c r="G176" i="56" s="1"/>
  <c r="D440" i="56"/>
  <c r="C325" i="56"/>
  <c r="G325" i="56" s="1"/>
  <c r="C80" i="56"/>
  <c r="G80" i="56" s="1"/>
  <c r="C372" i="56"/>
  <c r="G372" i="56" s="1"/>
  <c r="C51" i="56"/>
  <c r="G51" i="56" s="1"/>
  <c r="C172" i="56"/>
  <c r="G172" i="56" s="1"/>
  <c r="H36" i="56"/>
  <c r="I36" i="56" s="1"/>
  <c r="I243" i="56"/>
  <c r="I115" i="56"/>
  <c r="C75" i="56"/>
  <c r="G75" i="56" s="1"/>
  <c r="C350" i="56"/>
  <c r="G350" i="56" s="1"/>
  <c r="C240" i="56"/>
  <c r="G240" i="56" s="1"/>
  <c r="C340" i="56"/>
  <c r="G340" i="56" s="1"/>
  <c r="C409" i="56"/>
  <c r="G409" i="56" s="1"/>
  <c r="C262" i="56"/>
  <c r="G262" i="56" s="1"/>
  <c r="C135" i="56"/>
  <c r="G135" i="56" s="1"/>
  <c r="C417" i="56"/>
  <c r="G417" i="56" s="1"/>
  <c r="C111" i="56"/>
  <c r="G111" i="56" s="1"/>
  <c r="C384" i="56"/>
  <c r="G384" i="56" s="1"/>
  <c r="C95" i="56"/>
  <c r="G95" i="56" s="1"/>
  <c r="C429" i="56"/>
  <c r="G429" i="56" s="1"/>
  <c r="C146" i="56"/>
  <c r="G146" i="56" s="1"/>
  <c r="C414" i="56"/>
  <c r="G414" i="56" s="1"/>
  <c r="C86" i="56"/>
  <c r="G86" i="56" s="1"/>
  <c r="C188" i="56"/>
  <c r="G188" i="56" s="1"/>
  <c r="C26" i="56"/>
  <c r="G26" i="56" s="1"/>
  <c r="H353" i="56"/>
  <c r="I353" i="56" s="1"/>
  <c r="C438" i="56"/>
  <c r="G438" i="56" s="1"/>
  <c r="C182" i="56"/>
  <c r="G182" i="56" s="1"/>
  <c r="C412" i="56"/>
  <c r="G412" i="56" s="1"/>
  <c r="C162" i="56"/>
  <c r="G162" i="56" s="1"/>
  <c r="C41" i="56"/>
  <c r="G41" i="56" s="1"/>
  <c r="C333" i="56"/>
  <c r="G333" i="56" s="1"/>
  <c r="C154" i="56"/>
  <c r="G154" i="56" s="1"/>
  <c r="C283" i="56"/>
  <c r="G283" i="56" s="1"/>
  <c r="C33" i="56"/>
  <c r="G33" i="56" s="1"/>
  <c r="C118" i="56"/>
  <c r="G118" i="56" s="1"/>
  <c r="C321" i="56"/>
  <c r="G321" i="56" s="1"/>
  <c r="C178" i="56"/>
  <c r="G178" i="56" s="1"/>
  <c r="C30" i="56"/>
  <c r="G30" i="56" s="1"/>
  <c r="C400" i="56"/>
  <c r="G400" i="56" s="1"/>
  <c r="C305" i="56"/>
  <c r="G305" i="56" s="1"/>
  <c r="C34" i="56"/>
  <c r="G34" i="56" s="1"/>
  <c r="C5" i="56"/>
  <c r="G5" i="56" s="1"/>
  <c r="C278" i="56"/>
  <c r="G278" i="56" s="1"/>
  <c r="C402" i="56"/>
  <c r="G402" i="56" s="1"/>
  <c r="C254" i="56"/>
  <c r="G254" i="56" s="1"/>
  <c r="C4" i="56"/>
  <c r="G4" i="56" s="1"/>
  <c r="C105" i="56"/>
  <c r="G105" i="56" s="1"/>
  <c r="C161" i="56"/>
  <c r="G161" i="56" s="1"/>
  <c r="C280" i="56"/>
  <c r="G280" i="56" s="1"/>
  <c r="C173" i="56"/>
  <c r="G173" i="56" s="1"/>
  <c r="C232" i="56"/>
  <c r="G232" i="56" s="1"/>
  <c r="C74" i="56"/>
  <c r="G74" i="56" s="1"/>
  <c r="C302" i="56"/>
  <c r="G302" i="56" s="1"/>
  <c r="C85" i="56"/>
  <c r="G85" i="56" s="1"/>
  <c r="C427" i="56"/>
  <c r="G427" i="56" s="1"/>
  <c r="C27" i="56"/>
  <c r="G27" i="56" s="1"/>
  <c r="C3" i="56"/>
  <c r="C106" i="56"/>
  <c r="G106" i="56" s="1"/>
  <c r="C18" i="56"/>
  <c r="C315" i="56"/>
  <c r="G315" i="56" s="1"/>
  <c r="C142" i="56"/>
  <c r="G142" i="56" s="1"/>
  <c r="C214" i="56"/>
  <c r="G214" i="56" s="1"/>
  <c r="C186" i="56"/>
  <c r="G186" i="56" s="1"/>
  <c r="C265" i="56"/>
  <c r="G265" i="56" s="1"/>
  <c r="C205" i="56"/>
  <c r="G205" i="56" s="1"/>
  <c r="C295" i="56"/>
  <c r="G295" i="56" s="1"/>
  <c r="C215" i="56"/>
  <c r="G215" i="56" s="1"/>
  <c r="C308" i="56"/>
  <c r="G308" i="56" s="1"/>
  <c r="C355" i="56"/>
  <c r="G355" i="56" s="1"/>
  <c r="C279" i="56"/>
  <c r="G279" i="56" s="1"/>
  <c r="C181" i="56"/>
  <c r="G181" i="56" s="1"/>
  <c r="C138" i="56"/>
  <c r="G138" i="56" s="1"/>
  <c r="C167" i="56"/>
  <c r="G167" i="56" s="1"/>
  <c r="C66" i="56"/>
  <c r="G66" i="56" s="1"/>
  <c r="C187" i="56"/>
  <c r="G187" i="56" s="1"/>
  <c r="C23" i="56"/>
  <c r="G23" i="56" s="1"/>
  <c r="C392" i="56"/>
  <c r="G392" i="56" s="1"/>
  <c r="C71" i="56"/>
  <c r="G71" i="56" s="1"/>
  <c r="C170" i="56"/>
  <c r="G170" i="56" s="1"/>
  <c r="C104" i="56"/>
  <c r="G104" i="56" s="1"/>
  <c r="C54" i="56"/>
  <c r="G54" i="56" s="1"/>
  <c r="C11" i="56"/>
  <c r="G11" i="56" s="1"/>
  <c r="C64" i="56"/>
  <c r="G64" i="56" s="1"/>
  <c r="C367" i="56"/>
  <c r="G367" i="56" s="1"/>
  <c r="C363" i="56"/>
  <c r="G363" i="56" s="1"/>
  <c r="C264" i="56"/>
  <c r="G264" i="56" s="1"/>
  <c r="C134" i="56"/>
  <c r="G134" i="56" s="1"/>
  <c r="C360" i="56"/>
  <c r="G360" i="56" s="1"/>
  <c r="C100" i="56"/>
  <c r="G100" i="56" s="1"/>
  <c r="C358" i="56"/>
  <c r="G358" i="56" s="1"/>
  <c r="C199" i="56"/>
  <c r="G199" i="56" s="1"/>
  <c r="C108" i="56"/>
  <c r="G108" i="56" s="1"/>
  <c r="C251" i="56"/>
  <c r="G251" i="56" s="1"/>
  <c r="G89" i="56"/>
  <c r="H371" i="56"/>
  <c r="I371" i="56" s="1"/>
  <c r="P441" i="54"/>
  <c r="B16" i="11" s="1"/>
  <c r="B17" i="11" s="1"/>
  <c r="S441" i="54"/>
  <c r="I304" i="56"/>
  <c r="Q441" i="54"/>
  <c r="I357" i="56"/>
  <c r="I117" i="56"/>
  <c r="I102" i="56"/>
  <c r="R441" i="54"/>
  <c r="I260" i="56"/>
  <c r="H318" i="56" l="1"/>
  <c r="I318" i="56" s="1"/>
  <c r="H413" i="56"/>
  <c r="I413" i="56" s="1"/>
  <c r="H65" i="56"/>
  <c r="I65" i="56" s="1"/>
  <c r="H207" i="56"/>
  <c r="I207" i="56" s="1"/>
  <c r="I165" i="56"/>
  <c r="H274" i="56"/>
  <c r="I274" i="56" s="1"/>
  <c r="I344" i="56"/>
  <c r="I373" i="56"/>
  <c r="I48" i="56"/>
  <c r="H73" i="56"/>
  <c r="I73" i="56" s="1"/>
  <c r="H77" i="56"/>
  <c r="I77" i="56" s="1"/>
  <c r="H194" i="56"/>
  <c r="I194" i="56" s="1"/>
  <c r="H406" i="56"/>
  <c r="I406" i="56" s="1"/>
  <c r="H168" i="56"/>
  <c r="I168" i="56" s="1"/>
  <c r="H139" i="56"/>
  <c r="I139" i="56" s="1"/>
  <c r="H285" i="56"/>
  <c r="I285" i="56" s="1"/>
  <c r="H323" i="56"/>
  <c r="I323" i="56" s="1"/>
  <c r="H381" i="56"/>
  <c r="I381" i="56" s="1"/>
  <c r="I327" i="56"/>
  <c r="H47" i="56"/>
  <c r="I47" i="56" s="1"/>
  <c r="H132" i="56"/>
  <c r="I132" i="56" s="1"/>
  <c r="H307" i="56"/>
  <c r="I307" i="56" s="1"/>
  <c r="I137" i="56"/>
  <c r="H235" i="56"/>
  <c r="I235" i="56" s="1"/>
  <c r="H343" i="56"/>
  <c r="I343" i="56" s="1"/>
  <c r="H322" i="56"/>
  <c r="I322" i="56" s="1"/>
  <c r="H399" i="56"/>
  <c r="I399" i="56" s="1"/>
  <c r="H38" i="56"/>
  <c r="I38" i="56" s="1"/>
  <c r="H405" i="56"/>
  <c r="I405" i="56" s="1"/>
  <c r="H136" i="56"/>
  <c r="I136" i="56" s="1"/>
  <c r="H292" i="56"/>
  <c r="I292" i="56" s="1"/>
  <c r="I291" i="56"/>
  <c r="H389" i="56"/>
  <c r="I389" i="56" s="1"/>
  <c r="H271" i="56"/>
  <c r="I271" i="56" s="1"/>
  <c r="H288" i="56"/>
  <c r="I288" i="56" s="1"/>
  <c r="H394" i="56"/>
  <c r="I394" i="56" s="1"/>
  <c r="H147" i="56"/>
  <c r="I147" i="56" s="1"/>
  <c r="H423" i="56"/>
  <c r="I423" i="56" s="1"/>
  <c r="H56" i="56"/>
  <c r="I56" i="56" s="1"/>
  <c r="H339" i="56"/>
  <c r="I339" i="56" s="1"/>
  <c r="I317" i="56"/>
  <c r="I320" i="56"/>
  <c r="I189" i="56"/>
  <c r="I311" i="56"/>
  <c r="I242" i="56"/>
  <c r="I192" i="56"/>
  <c r="H160" i="56"/>
  <c r="I160" i="56" s="1"/>
  <c r="I198" i="56"/>
  <c r="H337" i="56"/>
  <c r="I337" i="56" s="1"/>
  <c r="H391" i="56"/>
  <c r="I391" i="56" s="1"/>
  <c r="I249" i="56"/>
  <c r="I130" i="56"/>
  <c r="I289" i="56"/>
  <c r="H329" i="56"/>
  <c r="I329" i="56" s="1"/>
  <c r="I193" i="56"/>
  <c r="I378" i="56"/>
  <c r="H375" i="56"/>
  <c r="I375" i="56" s="1"/>
  <c r="H206" i="56"/>
  <c r="I206" i="56" s="1"/>
  <c r="H253" i="56"/>
  <c r="I253" i="56" s="1"/>
  <c r="I53" i="56"/>
  <c r="I155" i="56"/>
  <c r="I169" i="56"/>
  <c r="I180" i="56"/>
  <c r="I298" i="56"/>
  <c r="H221" i="56"/>
  <c r="I221" i="56" s="1"/>
  <c r="H247" i="56"/>
  <c r="I247" i="56" s="1"/>
  <c r="H50" i="56"/>
  <c r="I50" i="56" s="1"/>
  <c r="H183" i="56"/>
  <c r="I183" i="56" s="1"/>
  <c r="H416" i="56"/>
  <c r="I416" i="56" s="1"/>
  <c r="I431" i="56"/>
  <c r="I14" i="56"/>
  <c r="H114" i="56"/>
  <c r="I114" i="56" s="1"/>
  <c r="H379" i="56"/>
  <c r="I379" i="56" s="1"/>
  <c r="H263" i="56"/>
  <c r="I263" i="56" s="1"/>
  <c r="H264" i="56"/>
  <c r="I264" i="56" s="1"/>
  <c r="H66" i="56"/>
  <c r="I66" i="56" s="1"/>
  <c r="H219" i="56"/>
  <c r="I219" i="56" s="1"/>
  <c r="H386" i="56"/>
  <c r="I386" i="56" s="1"/>
  <c r="H302" i="56"/>
  <c r="I302" i="56" s="1"/>
  <c r="H254" i="56"/>
  <c r="I254" i="56" s="1"/>
  <c r="H162" i="56"/>
  <c r="I162" i="56" s="1"/>
  <c r="H293" i="56"/>
  <c r="I293" i="56" s="1"/>
  <c r="H149" i="56"/>
  <c r="I149" i="56" s="1"/>
  <c r="H108" i="56"/>
  <c r="I108" i="56" s="1"/>
  <c r="H360" i="56"/>
  <c r="I360" i="56" s="1"/>
  <c r="H367" i="56"/>
  <c r="I367" i="56" s="1"/>
  <c r="H104" i="56"/>
  <c r="I104" i="56" s="1"/>
  <c r="H23" i="56"/>
  <c r="I23" i="56" s="1"/>
  <c r="H138" i="56"/>
  <c r="I138" i="56" s="1"/>
  <c r="H308" i="56"/>
  <c r="I308" i="56" s="1"/>
  <c r="H265" i="56"/>
  <c r="I265" i="56" s="1"/>
  <c r="H315" i="56"/>
  <c r="I315" i="56" s="1"/>
  <c r="H27" i="56"/>
  <c r="I27" i="56" s="1"/>
  <c r="H74" i="56"/>
  <c r="I74" i="56" s="1"/>
  <c r="H161" i="56"/>
  <c r="I161" i="56" s="1"/>
  <c r="H402" i="56"/>
  <c r="I402" i="56" s="1"/>
  <c r="H305" i="56"/>
  <c r="I305" i="56" s="1"/>
  <c r="H321" i="56"/>
  <c r="I321" i="56" s="1"/>
  <c r="H154" i="56"/>
  <c r="I154" i="56" s="1"/>
  <c r="H412" i="56"/>
  <c r="I412" i="56" s="1"/>
  <c r="H188" i="56"/>
  <c r="I188" i="56" s="1"/>
  <c r="H429" i="56"/>
  <c r="I429" i="56" s="1"/>
  <c r="H417" i="56"/>
  <c r="I417" i="56" s="1"/>
  <c r="H409" i="56"/>
  <c r="I409" i="56" s="1"/>
  <c r="H75" i="56"/>
  <c r="I75" i="56" s="1"/>
  <c r="H372" i="56"/>
  <c r="I372" i="56" s="1"/>
  <c r="H176" i="56"/>
  <c r="I176" i="56" s="1"/>
  <c r="H415" i="56"/>
  <c r="I415" i="56" s="1"/>
  <c r="H143" i="56"/>
  <c r="I143" i="56" s="1"/>
  <c r="H157" i="56"/>
  <c r="I157" i="56" s="1"/>
  <c r="H237" i="56"/>
  <c r="I237" i="56" s="1"/>
  <c r="H44" i="56"/>
  <c r="I44" i="56" s="1"/>
  <c r="H352" i="56"/>
  <c r="I352" i="56" s="1"/>
  <c r="H148" i="56"/>
  <c r="I148" i="56" s="1"/>
  <c r="H229" i="56"/>
  <c r="I229" i="56" s="1"/>
  <c r="H181" i="56"/>
  <c r="I181" i="56" s="1"/>
  <c r="H278" i="56"/>
  <c r="I278" i="56" s="1"/>
  <c r="H118" i="56"/>
  <c r="I118" i="56" s="1"/>
  <c r="H95" i="56"/>
  <c r="I95" i="56" s="1"/>
  <c r="H334" i="56"/>
  <c r="I334" i="56" s="1"/>
  <c r="H287" i="56"/>
  <c r="I287" i="56" s="1"/>
  <c r="H301" i="56"/>
  <c r="I301" i="56" s="1"/>
  <c r="H436" i="56"/>
  <c r="I436" i="56" s="1"/>
  <c r="H12" i="56"/>
  <c r="I12" i="56" s="1"/>
  <c r="H201" i="56"/>
  <c r="I201" i="56" s="1"/>
  <c r="H145" i="56"/>
  <c r="I145" i="56" s="1"/>
  <c r="H164" i="56"/>
  <c r="I164" i="56" s="1"/>
  <c r="H199" i="56"/>
  <c r="I199" i="56" s="1"/>
  <c r="H170" i="56"/>
  <c r="I170" i="56" s="1"/>
  <c r="H215" i="56"/>
  <c r="I215" i="56" s="1"/>
  <c r="H186" i="56"/>
  <c r="I186" i="56" s="1"/>
  <c r="H232" i="56"/>
  <c r="I232" i="56" s="1"/>
  <c r="H105" i="56"/>
  <c r="I105" i="56" s="1"/>
  <c r="H333" i="56"/>
  <c r="I333" i="56" s="1"/>
  <c r="H86" i="56"/>
  <c r="I86" i="56" s="1"/>
  <c r="H309" i="56"/>
  <c r="I309" i="56" s="1"/>
  <c r="H358" i="56"/>
  <c r="I358" i="56" s="1"/>
  <c r="H11" i="56"/>
  <c r="I11" i="56" s="1"/>
  <c r="H71" i="56"/>
  <c r="I71" i="56" s="1"/>
  <c r="H295" i="56"/>
  <c r="I295" i="56" s="1"/>
  <c r="H214" i="56"/>
  <c r="I214" i="56" s="1"/>
  <c r="H106" i="56"/>
  <c r="I106" i="56" s="1"/>
  <c r="H85" i="56"/>
  <c r="I85" i="56" s="1"/>
  <c r="H173" i="56"/>
  <c r="I173" i="56" s="1"/>
  <c r="H4" i="56"/>
  <c r="I4" i="56" s="1"/>
  <c r="H5" i="56"/>
  <c r="I5" i="56" s="1"/>
  <c r="H30" i="56"/>
  <c r="I30" i="56" s="1"/>
  <c r="H33" i="56"/>
  <c r="I33" i="56" s="1"/>
  <c r="H41" i="56"/>
  <c r="I41" i="56" s="1"/>
  <c r="H438" i="56"/>
  <c r="I438" i="56" s="1"/>
  <c r="H414" i="56"/>
  <c r="I414" i="56" s="1"/>
  <c r="H384" i="56"/>
  <c r="I384" i="56" s="1"/>
  <c r="H135" i="56"/>
  <c r="I135" i="56" s="1"/>
  <c r="H240" i="56"/>
  <c r="I240" i="56" s="1"/>
  <c r="H172" i="56"/>
  <c r="I172" i="56" s="1"/>
  <c r="H325" i="56"/>
  <c r="I325" i="56" s="1"/>
  <c r="H35" i="56"/>
  <c r="I35" i="56" s="1"/>
  <c r="H348" i="56"/>
  <c r="I348" i="56" s="1"/>
  <c r="H103" i="56"/>
  <c r="I103" i="56" s="1"/>
  <c r="H226" i="56"/>
  <c r="I226" i="56" s="1"/>
  <c r="H316" i="56"/>
  <c r="I316" i="56" s="1"/>
  <c r="H101" i="56"/>
  <c r="I101" i="56" s="1"/>
  <c r="H284" i="56"/>
  <c r="I284" i="56" s="1"/>
  <c r="H273" i="56"/>
  <c r="I273" i="56" s="1"/>
  <c r="H89" i="56"/>
  <c r="I89" i="56" s="1"/>
  <c r="H314" i="56"/>
  <c r="I314" i="56" s="1"/>
  <c r="H134" i="56"/>
  <c r="I134" i="56" s="1"/>
  <c r="H64" i="56"/>
  <c r="I64" i="56" s="1"/>
  <c r="H187" i="56"/>
  <c r="I187" i="56" s="1"/>
  <c r="H427" i="56"/>
  <c r="I427" i="56" s="1"/>
  <c r="H400" i="56"/>
  <c r="I400" i="56" s="1"/>
  <c r="H182" i="56"/>
  <c r="I182" i="56" s="1"/>
  <c r="H340" i="56"/>
  <c r="I340" i="56" s="1"/>
  <c r="H80" i="56"/>
  <c r="I80" i="56" s="1"/>
  <c r="H236" i="56"/>
  <c r="I236" i="56" s="1"/>
  <c r="H279" i="56"/>
  <c r="I279" i="56" s="1"/>
  <c r="H251" i="56"/>
  <c r="I251" i="56" s="1"/>
  <c r="H100" i="56"/>
  <c r="I100" i="56" s="1"/>
  <c r="H363" i="56"/>
  <c r="I363" i="56" s="1"/>
  <c r="H54" i="56"/>
  <c r="I54" i="56" s="1"/>
  <c r="H392" i="56"/>
  <c r="I392" i="56" s="1"/>
  <c r="H167" i="56"/>
  <c r="I167" i="56" s="1"/>
  <c r="H355" i="56"/>
  <c r="I355" i="56" s="1"/>
  <c r="H205" i="56"/>
  <c r="I205" i="56" s="1"/>
  <c r="H142" i="56"/>
  <c r="I142" i="56" s="1"/>
  <c r="H280" i="56"/>
  <c r="I280" i="56" s="1"/>
  <c r="H34" i="56"/>
  <c r="I34" i="56" s="1"/>
  <c r="H178" i="56"/>
  <c r="I178" i="56" s="1"/>
  <c r="H283" i="56"/>
  <c r="I283" i="56" s="1"/>
  <c r="H26" i="56"/>
  <c r="I26" i="56" s="1"/>
  <c r="H146" i="56"/>
  <c r="I146" i="56" s="1"/>
  <c r="H111" i="56"/>
  <c r="I111" i="56" s="1"/>
  <c r="H262" i="56"/>
  <c r="I262" i="56" s="1"/>
  <c r="H350" i="56"/>
  <c r="I350" i="56" s="1"/>
  <c r="H51" i="56"/>
  <c r="I51" i="56" s="1"/>
  <c r="H326" i="56"/>
  <c r="I326" i="56" s="1"/>
  <c r="H313" i="56"/>
  <c r="I313" i="56" s="1"/>
  <c r="H306" i="56"/>
  <c r="I306" i="56" s="1"/>
  <c r="H216" i="56"/>
  <c r="I216" i="56" s="1"/>
  <c r="H209" i="56"/>
  <c r="I209" i="56" s="1"/>
  <c r="H294" i="56"/>
  <c r="I294" i="56" s="1"/>
  <c r="H15" i="56"/>
  <c r="I15" i="56" s="1"/>
  <c r="H349" i="56"/>
  <c r="I349" i="56" s="1"/>
  <c r="C440" i="56"/>
  <c r="G18" i="56"/>
  <c r="G3" i="56"/>
  <c r="H18" i="56" l="1"/>
  <c r="I18" i="56" s="1"/>
  <c r="G440" i="56"/>
  <c r="H3" i="56"/>
  <c r="H440" i="56" l="1"/>
  <c r="I3" i="56"/>
  <c r="I440" i="56" s="1"/>
</calcChain>
</file>

<file path=xl/sharedStrings.xml><?xml version="1.0" encoding="utf-8"?>
<sst xmlns="http://schemas.openxmlformats.org/spreadsheetml/2006/main" count="8859" uniqueCount="593">
  <si>
    <t>State</t>
  </si>
  <si>
    <t>SAC</t>
  </si>
  <si>
    <t>Study Area Name</t>
  </si>
  <si>
    <t>ME</t>
  </si>
  <si>
    <t>OXFORD WEST TEL CO</t>
  </si>
  <si>
    <t>OXFORD COUNTY TEL</t>
  </si>
  <si>
    <t>UNITY TEL CO., INC.</t>
  </si>
  <si>
    <t>NH</t>
  </si>
  <si>
    <t>GRANITE STATE TEL</t>
  </si>
  <si>
    <t>DIXVILLE TEL CO</t>
  </si>
  <si>
    <t>DUNBARTON TEL CO</t>
  </si>
  <si>
    <t>VT</t>
  </si>
  <si>
    <t>FRANKLIN TEL CO - VT</t>
  </si>
  <si>
    <t>TOPSHAM TEL CO</t>
  </si>
  <si>
    <t>WAITSFIELD/FAYSTON</t>
  </si>
  <si>
    <t>VERMONT TEL. CO-VT</t>
  </si>
  <si>
    <t>NY</t>
  </si>
  <si>
    <t>CASSADAGA TEL CORP</t>
  </si>
  <si>
    <t>CHAMPLAIN TEL CO</t>
  </si>
  <si>
    <t>CROWN POINT TEL CORP</t>
  </si>
  <si>
    <t>DUNKIRK &amp; FREDONIA</t>
  </si>
  <si>
    <t>GERMANTOWN TEL CO</t>
  </si>
  <si>
    <t>ONEIDA COUNTY RURAL</t>
  </si>
  <si>
    <t>ONTARIO TEL CO, INC.</t>
  </si>
  <si>
    <t>STATE TEL CO</t>
  </si>
  <si>
    <t>TRUMANSBURG TEL CO.</t>
  </si>
  <si>
    <t>NJ</t>
  </si>
  <si>
    <t>WARWICK VALLEY-NJ</t>
  </si>
  <si>
    <t>PA</t>
  </si>
  <si>
    <t>CITIZENS - KECKSBURG</t>
  </si>
  <si>
    <t>HICKORY TEL CO</t>
  </si>
  <si>
    <t>IRONTON TEL CO</t>
  </si>
  <si>
    <t>LACKAWAXEN TELECOM</t>
  </si>
  <si>
    <t>LAUREL HIGHLAND TEL</t>
  </si>
  <si>
    <t>ARMSTRONG TEL CO-PA</t>
  </si>
  <si>
    <t>ARMSTRONG TEL NORTH</t>
  </si>
  <si>
    <t>PALMERTON TEL CO</t>
  </si>
  <si>
    <t>PENNSYLVANIA TEL CO</t>
  </si>
  <si>
    <t>SOUTH CANAAN TEL CO</t>
  </si>
  <si>
    <t>YUKON - WALTZ TEL CO</t>
  </si>
  <si>
    <t>MD</t>
  </si>
  <si>
    <t>ARMSTRONG TEL OF MD</t>
  </si>
  <si>
    <t>VA</t>
  </si>
  <si>
    <t>BUGGS ISLAND COOP</t>
  </si>
  <si>
    <t>BURKE'S GARDEN TEL</t>
  </si>
  <si>
    <t>NEW HOPE TEL COOP</t>
  </si>
  <si>
    <t>SHENANDOAH TEL CO</t>
  </si>
  <si>
    <t>SHENANDOAH TELEPHONE COMPANY - NR</t>
  </si>
  <si>
    <t>FL</t>
  </si>
  <si>
    <t>ITS TELECOMM. SYS.</t>
  </si>
  <si>
    <t>GA</t>
  </si>
  <si>
    <t>VALLEY TEL CO, LLC</t>
  </si>
  <si>
    <t>BRANTLEY TEL CO</t>
  </si>
  <si>
    <t>BULLOCH COUNTY RURAL</t>
  </si>
  <si>
    <t>DARIEN TEL CO</t>
  </si>
  <si>
    <t>ELLIJAY TEL CO</t>
  </si>
  <si>
    <t>GLENWOOD TEL CO</t>
  </si>
  <si>
    <t>HART TEL CO</t>
  </si>
  <si>
    <t>KNOLOGY OF THE VALLEY FORMERLY INTERSTATE</t>
  </si>
  <si>
    <t>PEMBROKE TEL CO</t>
  </si>
  <si>
    <t>PLANTERS RURAL COOP</t>
  </si>
  <si>
    <t>PUBLIC SERVICE TEL</t>
  </si>
  <si>
    <t>RINGGOLD TEL CO</t>
  </si>
  <si>
    <t>TRENTON TEL CO</t>
  </si>
  <si>
    <t>WAVERLY HALL, LLC</t>
  </si>
  <si>
    <t>NC</t>
  </si>
  <si>
    <t>ATLANTIC MEMBERSHIP</t>
  </si>
  <si>
    <t>BARNARDSVILLE TEL CO</t>
  </si>
  <si>
    <t>CITIZENS TEL CO</t>
  </si>
  <si>
    <t>ELLERBE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</si>
  <si>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</si>
  <si>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</si>
  <si>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</si>
  <si>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</si>
  <si>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</si>
  <si>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</si>
  <si>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</si>
  <si>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</si>
  <si>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</si>
  <si>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</si>
  <si>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</si>
  <si>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</si>
  <si>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</si>
  <si>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</si>
  <si>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</si>
  <si>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</si>
  <si>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</si>
  <si>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</si>
  <si>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</si>
  <si>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</si>
  <si>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</si>
  <si>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PALMETTO RURAL COOP</t>
  </si>
  <si>
    <t>PIEDMONT RURAL COOP</t>
  </si>
  <si>
    <t>PBT TELECOM, INC.</t>
  </si>
  <si>
    <t>RIDGEWAY TEL CO</t>
  </si>
  <si>
    <t>ROCK HILL TEL CO</t>
  </si>
  <si>
    <t>SANDHILL TEL COOP</t>
  </si>
  <si>
    <t>AL</t>
  </si>
  <si>
    <t>CASTLEBERRY TEL CO</t>
  </si>
  <si>
    <t>FARMERS TELECOM COOP</t>
  </si>
  <si>
    <t>KNOLOGY TOTAL COMMUNICATIONS</t>
  </si>
  <si>
    <t>HAYNEVILLE TEL CO</t>
  </si>
  <si>
    <t>MON-CRE TEL COOP</t>
  </si>
  <si>
    <t>MOUNDVILLE TEL CO</t>
  </si>
  <si>
    <t>PINE BELT TEL CO</t>
  </si>
  <si>
    <t>RAGLAND TEL CO</t>
  </si>
  <si>
    <t>KY</t>
  </si>
  <si>
    <t>BALLARD RURAL COOP</t>
  </si>
  <si>
    <t>BRANDENBURG TEL CO</t>
  </si>
  <si>
    <t>DUO COUNTY TEL COOP</t>
  </si>
  <si>
    <t>FOOTHILLS RURAL COOP</t>
  </si>
  <si>
    <t>GEARHEART-COALFIELDS</t>
  </si>
  <si>
    <t>LOGAN TEL. COOP. INC</t>
  </si>
  <si>
    <t>MOUNTAIN RURAL COOP</t>
  </si>
  <si>
    <t>PEOPLES RURAL COOP</t>
  </si>
  <si>
    <t>SOUTH CENTRAL RURAL</t>
  </si>
  <si>
    <t>THACKER/GRIGSBY TEL</t>
  </si>
  <si>
    <t>WEST KENTUCKY RURAL</t>
  </si>
  <si>
    <t>LA</t>
  </si>
  <si>
    <t>DELCAMBRE TEL CO</t>
  </si>
  <si>
    <t>EAST ASCENSION TEL</t>
  </si>
  <si>
    <t>KAPLAN TEL CO</t>
  </si>
  <si>
    <t>LAFOURCHE TEL CO</t>
  </si>
  <si>
    <t>NORTHEAST LOUISIANA</t>
  </si>
  <si>
    <t>RESERVE TEL CO</t>
  </si>
  <si>
    <t>STAR TEL CO</t>
  </si>
  <si>
    <t>MS</t>
  </si>
  <si>
    <t>LAKESIDE TEL. CO.</t>
  </si>
  <si>
    <t>NOXAPATER TEL CO</t>
  </si>
  <si>
    <t>SLEDGE TEL CO</t>
  </si>
  <si>
    <t>SMITHVILLE TEL CO</t>
  </si>
  <si>
    <t>TN</t>
  </si>
  <si>
    <t>ARDMORE TEL CO</t>
  </si>
  <si>
    <t>BEN LOMAND RURAL</t>
  </si>
  <si>
    <t>BLEDSOE TEL COOP</t>
  </si>
  <si>
    <t>LORETTO TEL CO</t>
  </si>
  <si>
    <t>NORTH CENTRAL COOP</t>
  </si>
  <si>
    <t>TWIN LAKES TEL COOP</t>
  </si>
  <si>
    <t>UTC OF TN</t>
  </si>
  <si>
    <t>WEST KENTUCKY RURAL TELEPHONE</t>
  </si>
  <si>
    <t>OH</t>
  </si>
  <si>
    <t>THE ARTHUR MUTUAL</t>
  </si>
  <si>
    <t>AYERSVILLE TEL CO</t>
  </si>
  <si>
    <t>BASCOM MUTUAL TEL CO</t>
  </si>
  <si>
    <t>BENTON RIDGE TEL CO</t>
  </si>
  <si>
    <t>THE CHAMPAIGN TEL CO</t>
  </si>
  <si>
    <t>MCCLURE TEL CO</t>
  </si>
  <si>
    <t>CONNEAUT TEL CO</t>
  </si>
  <si>
    <t>DOYLESTOWN TEL CO</t>
  </si>
  <si>
    <t>FARMERS MUTUAL TEL</t>
  </si>
  <si>
    <t>FORT JENNINGS TEL CO</t>
  </si>
  <si>
    <t>GLANDORF TEL CO</t>
  </si>
  <si>
    <t>KALIDA TEL CO</t>
  </si>
  <si>
    <t>MINFORD TEL CO</t>
  </si>
  <si>
    <t>OTTOVILLE MUTUAL</t>
  </si>
  <si>
    <t>SHERWOOD MUTUAL TEL</t>
  </si>
  <si>
    <t>VAUGHNSVILLE TEL CO</t>
  </si>
  <si>
    <t>MI</t>
  </si>
  <si>
    <t>ALLENDALE TEL CO</t>
  </si>
  <si>
    <t>BLANCHARD TEL ASSN</t>
  </si>
  <si>
    <t>BLOOMINGDALE TEL CO</t>
  </si>
  <si>
    <t>CLIMAX TEL CO</t>
  </si>
  <si>
    <t>DEERFIELD FARMERS</t>
  </si>
  <si>
    <t>DRENTHE TEL CO</t>
  </si>
  <si>
    <t>ACE TEL OF MICHIGAN</t>
  </si>
  <si>
    <t>LENNON TEL CO</t>
  </si>
  <si>
    <t>OGDEN TEL CO</t>
  </si>
  <si>
    <t>PIGEON TEL CO</t>
  </si>
  <si>
    <t>SPRINGPORT TEL CO</t>
  </si>
  <si>
    <t>WALDRON TEL CO</t>
  </si>
  <si>
    <t>WINN TEL CO</t>
  </si>
  <si>
    <t>ACE TELEPHONE CO. OF MI, INC. (OLD MISSION)</t>
  </si>
  <si>
    <t>IN</t>
  </si>
  <si>
    <t>CITIZENS TEL CORP</t>
  </si>
  <si>
    <t>CLAY COUNTY RURAL TEL COOP D/B/A ENDEAVOR COMMUNICATIONS</t>
  </si>
  <si>
    <t>CRAIGVILLE TEL CO</t>
  </si>
  <si>
    <t>DAVIESS-MARTIN/RTC</t>
  </si>
  <si>
    <t>GEETINGSVILLE TEL CO</t>
  </si>
  <si>
    <t>HANCOCK TELECOM</t>
  </si>
  <si>
    <t>LIGONIER TEL CO</t>
  </si>
  <si>
    <t>MONON TEL CO</t>
  </si>
  <si>
    <t>MULBERRY COOP TEL CO</t>
  </si>
  <si>
    <t>NEW LISBON TEL CO</t>
  </si>
  <si>
    <t>NEW PARIS TEL INC</t>
  </si>
  <si>
    <t>NORTHWESTERN INDIANA</t>
  </si>
  <si>
    <t>PERRY-SPENCER RURAL</t>
  </si>
  <si>
    <t>PULASKI-WHITE RURAL</t>
  </si>
  <si>
    <t>ROCHESTER TEL CO</t>
  </si>
  <si>
    <t>SE INDIANA RURAL</t>
  </si>
  <si>
    <t>SUNMAN TELECOMM CORP</t>
  </si>
  <si>
    <t>SWAYZEE TEL CO</t>
  </si>
  <si>
    <t>SWEETSER RURAL TEL</t>
  </si>
  <si>
    <t>WASHINGTON CTY RURAL</t>
  </si>
  <si>
    <t>YEOMAN TEL CO, INC</t>
  </si>
  <si>
    <t>WI</t>
  </si>
  <si>
    <t>CHEQUAMEGON COM COOP</t>
  </si>
  <si>
    <t>CHIBARDUN TEL COOP</t>
  </si>
  <si>
    <t>CITIZENS TEL COOP-WI</t>
  </si>
  <si>
    <t>COCHRANE COOP TEL CO</t>
  </si>
  <si>
    <t>LAKEFIELD TEL CO</t>
  </si>
  <si>
    <t>LA VALLE TEL COOP</t>
  </si>
  <si>
    <t>LEMONWEIR VALLEY TEL</t>
  </si>
  <si>
    <t>LUCK TEL CO</t>
  </si>
  <si>
    <t>MARQUETTE-ADAMS COOP</t>
  </si>
  <si>
    <t>MILLTOWN MUTUAL TEL</t>
  </si>
  <si>
    <t>NELSON TEL COOP</t>
  </si>
  <si>
    <t>NIAGARA TEL CO</t>
  </si>
  <si>
    <t>BAYLAND TEL CO</t>
  </si>
  <si>
    <t>PRICE COUNTY TEL CO</t>
  </si>
  <si>
    <t>NORTHEAST TEL CO</t>
  </si>
  <si>
    <t>SHARON TEL CO</t>
  </si>
  <si>
    <t>SIREN TEL CO, INC</t>
  </si>
  <si>
    <t>SPRING VALLEY TEL CO</t>
  </si>
  <si>
    <t>W. WISCONSIN TELCOM</t>
  </si>
  <si>
    <t>WOOD COUNTY TEL CO</t>
  </si>
  <si>
    <t>IL</t>
  </si>
  <si>
    <t>EGYPTIAN COOP ASSN</t>
  </si>
  <si>
    <t>GRANDVIEW MUTUAL TEL</t>
  </si>
  <si>
    <t>GRIDLEY TEL CO</t>
  </si>
  <si>
    <t>HARRISONVILLE TEL CO</t>
  </si>
  <si>
    <t>HOME TEL CO-ST JACOB</t>
  </si>
  <si>
    <t>LA HARPE TEL CO</t>
  </si>
  <si>
    <t>LEAF RIVER TEL CO</t>
  </si>
  <si>
    <t>MCDONOUGH TEL COOP</t>
  </si>
  <si>
    <t>MADISON TEL CO</t>
  </si>
  <si>
    <t>MARSEILLES TEL CO</t>
  </si>
  <si>
    <t>METAMORA TEL CO</t>
  </si>
  <si>
    <t>MONTROSE MUTUAL TEL</t>
  </si>
  <si>
    <t>ONEIDA TEL EXCHANGE</t>
  </si>
  <si>
    <t>VIOLA HOME TEL CO</t>
  </si>
  <si>
    <t>WABASH TEL COOP, INC</t>
  </si>
  <si>
    <t>IA</t>
  </si>
  <si>
    <t>ALPINE COMM.</t>
  </si>
  <si>
    <t>CASCADE COMM. CO.</t>
  </si>
  <si>
    <t>CLEAR LAKE INDEPEND</t>
  </si>
  <si>
    <t>COLO TEL CO</t>
  </si>
  <si>
    <t>DUMONT TEL CO</t>
  </si>
  <si>
    <t>DUNKERTON TEL COOP</t>
  </si>
  <si>
    <t>ELLSWORTH COOP ASSN</t>
  </si>
  <si>
    <t>MINBURN TELECOMM.</t>
  </si>
  <si>
    <t>FARMERS COOP TEL CO</t>
  </si>
  <si>
    <t>FARMERS &amp; MERCHANTS</t>
  </si>
  <si>
    <t>FARMERS MUTUAL COOP</t>
  </si>
  <si>
    <t>FARMERS TEL CO - BAT</t>
  </si>
  <si>
    <t>FARMERS TEL CO -RICE</t>
  </si>
  <si>
    <t>GOLDFIELD TEL CO</t>
  </si>
  <si>
    <t>GRISWOLD CO-OP TEL</t>
  </si>
  <si>
    <t>HUXLEY COMM. COOP.</t>
  </si>
  <si>
    <t>IAMO TEL CO - IA</t>
  </si>
  <si>
    <t>KALONA COOP TEL CO</t>
  </si>
  <si>
    <t>KEYSTONE FRMS COOP</t>
  </si>
  <si>
    <t>LA PORTE CITY TEL CO</t>
  </si>
  <si>
    <t>LEHIGH VALLEY COOP</t>
  </si>
  <si>
    <t>MINBURN TEL CO</t>
  </si>
  <si>
    <t>MUTUAL TEL CO</t>
  </si>
  <si>
    <t>MEDIAPOLIS TEL CO</t>
  </si>
  <si>
    <t>OGDEN TEL CO - IA</t>
  </si>
  <si>
    <t>PALO COOP TEL ASSN</t>
  </si>
  <si>
    <t>PANORA COMM COOP</t>
  </si>
  <si>
    <t>PRAIRIEBURG TEL CO</t>
  </si>
  <si>
    <t>PRESTON TEL CO</t>
  </si>
  <si>
    <t>RINGSTED TEL CO</t>
  </si>
  <si>
    <t>ROYAL TEL CO</t>
  </si>
  <si>
    <t>SOUTH SLOPE COOP TEL</t>
  </si>
  <si>
    <t>SPRINGVILLE COOP TEL</t>
  </si>
  <si>
    <t>SWISHER TEL CO</t>
  </si>
  <si>
    <t>STRATFORD MUTUAL TEL</t>
  </si>
  <si>
    <t>UNITED FARMERS TEL</t>
  </si>
  <si>
    <t>VAN HORNE COOP TEL</t>
  </si>
  <si>
    <t>VENTURA TEL CO, INC</t>
  </si>
  <si>
    <t>VILLISCA FARMERS TEL</t>
  </si>
  <si>
    <t>WELLMAN COOP TEL</t>
  </si>
  <si>
    <t>WEST LIBERTY TEL CO</t>
  </si>
  <si>
    <t>WILTON TEL CO</t>
  </si>
  <si>
    <t>MN</t>
  </si>
  <si>
    <t>ACE TEL ASSN-MN</t>
  </si>
  <si>
    <t>CITY OF BARNESVILLE</t>
  </si>
  <si>
    <t>CONSOLIDATED TEL CO</t>
  </si>
  <si>
    <t>EMILY COOP TEL CO</t>
  </si>
  <si>
    <t>MANCHESTER-HARTLAND</t>
  </si>
  <si>
    <t>SCOTT RICE -INTEGRA</t>
  </si>
  <si>
    <t>CROSSLAKE TEL CO</t>
  </si>
  <si>
    <t>NE</t>
  </si>
  <si>
    <t>THREE RIVER TELCO</t>
  </si>
  <si>
    <t>CAMBRIDGE TEL CO -NE</t>
  </si>
  <si>
    <t>COZAD TEL CO</t>
  </si>
  <si>
    <t>DILLER TEL CO</t>
  </si>
  <si>
    <t>GLENWOOD TEL MEMBER</t>
  </si>
  <si>
    <t>HARTINGTON TEL CO</t>
  </si>
  <si>
    <t>HARTMAN TEL EXCH INC</t>
  </si>
  <si>
    <t>HEMINGFORD COOP TEL</t>
  </si>
  <si>
    <t>HENDERSON CO-OP TEL</t>
  </si>
  <si>
    <t>HERSHEY COOP TEL CO</t>
  </si>
  <si>
    <t>GLENWOOD NETWORK SERVICES, INC</t>
  </si>
  <si>
    <t>PLAINVIEW TEL CO</t>
  </si>
  <si>
    <t>SE NEBRASKA TEL CO</t>
  </si>
  <si>
    <t>STANTON TELECOM INC.</t>
  </si>
  <si>
    <t>WAUNETA TEL CO</t>
  </si>
  <si>
    <t>BENKELMAN TEL CO</t>
  </si>
  <si>
    <t>ND</t>
  </si>
  <si>
    <t>CONSOLIDATED TELCOM</t>
  </si>
  <si>
    <t>MIDSTATE TEL CO</t>
  </si>
  <si>
    <t>NORTHWEST COMM COOP</t>
  </si>
  <si>
    <t>RESERVATION TEL COOP</t>
  </si>
  <si>
    <t>W. RIVER TELECOM.</t>
  </si>
  <si>
    <t>MIDSTATE COMM.</t>
  </si>
  <si>
    <t>SRT COMMUNICATIONS</t>
  </si>
  <si>
    <t>SD</t>
  </si>
  <si>
    <t>CHEYENNE RIVER SIOUX</t>
  </si>
  <si>
    <t>BERESFORD MUNICIPAL</t>
  </si>
  <si>
    <t>CITY OF BROOKINGS</t>
  </si>
  <si>
    <t>CITY OF FAITH MUNIC</t>
  </si>
  <si>
    <t>JEFFERSON TEL CO -SD</t>
  </si>
  <si>
    <t>KENNEBEC TEL CO</t>
  </si>
  <si>
    <t>WEST RIVER(MOBRIDGE)</t>
  </si>
  <si>
    <t>RC TECHNOLOGIES</t>
  </si>
  <si>
    <t>SANTEL COMM. COOP.</t>
  </si>
  <si>
    <t>VALLEY TELECOMM.</t>
  </si>
  <si>
    <t>AR</t>
  </si>
  <si>
    <t>CENTRAL ARKANSAS TEL</t>
  </si>
  <si>
    <t>CLEVELAND COUNTY TEL</t>
  </si>
  <si>
    <t>DECATUR TEL CO INC</t>
  </si>
  <si>
    <t>LAVACA TEL CO-AR</t>
  </si>
  <si>
    <t>MADISON COUNTY TEL</t>
  </si>
  <si>
    <t>NORTH ARKANSAS TEL</t>
  </si>
  <si>
    <t>PRAIRIE GROVE TEL CO</t>
  </si>
  <si>
    <t>RICE BELT TEL CO</t>
  </si>
  <si>
    <t>SW ARKANSAS TEL COOP</t>
  </si>
  <si>
    <t>KS</t>
  </si>
  <si>
    <t>BLUE VALLEY TELE-COM</t>
  </si>
  <si>
    <t>COLUMBUS TELEPHONE</t>
  </si>
  <si>
    <t>COUNCIL GROVE TEL CO</t>
  </si>
  <si>
    <t>CUNNINGHAM TEL CO</t>
  </si>
  <si>
    <t>ELKHART TEL CO INC</t>
  </si>
  <si>
    <t>GOLDEN BELT TEL ASSN</t>
  </si>
  <si>
    <t>GORHAM TEL CO</t>
  </si>
  <si>
    <t>KANOKLA TEL ASSN-KS</t>
  </si>
  <si>
    <t>MADISON TEL., LLC</t>
  </si>
  <si>
    <t>PEOPLES TELECOM LLC</t>
  </si>
  <si>
    <t>PIONEER TEL ASSN INC</t>
  </si>
  <si>
    <t>CRAW-KAN TEL COOP</t>
  </si>
  <si>
    <t>RAINBOW TELECOM</t>
  </si>
  <si>
    <t>S &amp; T TEL COOP ASSN</t>
  </si>
  <si>
    <t>S. CENTRAL TEL - KS</t>
  </si>
  <si>
    <t>SOUTHERN KANSAS TEL</t>
  </si>
  <si>
    <t>TRI-COUNTY TEL ASSN</t>
  </si>
  <si>
    <t>UNITED TEL ASSN</t>
  </si>
  <si>
    <t>WAMEGO TEL CO INC</t>
  </si>
  <si>
    <t>WHEAT STATE TEL, INC</t>
  </si>
  <si>
    <t>WILSON TEL CO INC</t>
  </si>
  <si>
    <t>TOTAH COMMUNICATIONS</t>
  </si>
  <si>
    <t>MO</t>
  </si>
  <si>
    <t>BPS TEL. CO.</t>
  </si>
  <si>
    <t>IAMO TEL CO - MO</t>
  </si>
  <si>
    <t>ALMA COMM. CO.</t>
  </si>
  <si>
    <t>OZARK TEL. CO.</t>
  </si>
  <si>
    <t>FARBER TEL CO</t>
  </si>
  <si>
    <t>GOODMAN TEL CO</t>
  </si>
  <si>
    <t>GRANBY TEL CO - MO</t>
  </si>
  <si>
    <t>KINGDOM TELEPHONE CO</t>
  </si>
  <si>
    <t>MCDONALD COUNTY TEL</t>
  </si>
  <si>
    <t>MILLER TEL CO - MO</t>
  </si>
  <si>
    <t>NE MISSOURI RURAL</t>
  </si>
  <si>
    <t>SENECA TEL CO</t>
  </si>
  <si>
    <t>OK</t>
  </si>
  <si>
    <t>LAVACA TEL CO-OK</t>
  </si>
  <si>
    <t>KANOKLA TEL ASSN-OK</t>
  </si>
  <si>
    <t>S. CENTRAL TEL - OK</t>
  </si>
  <si>
    <t>BEGGS TEL CO</t>
  </si>
  <si>
    <t>BIXBY TEL CO</t>
  </si>
  <si>
    <t>CANADIAN VALLEY TEL</t>
  </si>
  <si>
    <t>CENTRAL OKLAHOMA TEL</t>
  </si>
  <si>
    <t>CHICKASAW TEL CO</t>
  </si>
  <si>
    <t>GRAND TEL CO INC</t>
  </si>
  <si>
    <t>MEDICINE PARK TEL CO</t>
  </si>
  <si>
    <t>PANHANDLE TEL COOP</t>
  </si>
  <si>
    <t>PINE TELEPHONE CO</t>
  </si>
  <si>
    <t>SHIDLER TEL CO</t>
  </si>
  <si>
    <t>TERRAL TEL CO</t>
  </si>
  <si>
    <t>WYANDOTTE TEL CO</t>
  </si>
  <si>
    <t>TX</t>
  </si>
  <si>
    <t>BLOSSOM TEL CO</t>
  </si>
  <si>
    <t>BIG BEND TEL CO INC</t>
  </si>
  <si>
    <t>BRAZORIA TEL CO</t>
  </si>
  <si>
    <t>COMMUNITY TEL CO</t>
  </si>
  <si>
    <t>DELL TEL. CO-OP - TX</t>
  </si>
  <si>
    <t>EASTEX TEL COOP INC</t>
  </si>
  <si>
    <t>ELECTRA TELEPHONE CO</t>
  </si>
  <si>
    <t>BORDER TO BORDER</t>
  </si>
  <si>
    <t>GANADO TELEPHONE CO</t>
  </si>
  <si>
    <t>GUADALUPE VALLEY TEL</t>
  </si>
  <si>
    <t>ALENCO COMMUNICATION</t>
  </si>
  <si>
    <t>ETS TEL. CO., INC.</t>
  </si>
  <si>
    <t>LA WARD TEL EXCHANGE</t>
  </si>
  <si>
    <t>LAKE LIVINGSTON TEL</t>
  </si>
  <si>
    <t>LIPAN TEL CO</t>
  </si>
  <si>
    <t>LIVINGSTON TEL CO</t>
  </si>
  <si>
    <t>MUENSTER DBA NORTEX</t>
  </si>
  <si>
    <t>PEOPLES TEL COOP -TX</t>
  </si>
  <si>
    <t>SOUTHWEST TEXAS TEL</t>
  </si>
  <si>
    <t>TATUM TEL CO</t>
  </si>
  <si>
    <t>VALLEY TEL CO-OP -TX</t>
  </si>
  <si>
    <t>AZ</t>
  </si>
  <si>
    <t>SAN CARLOS APACHE</t>
  </si>
  <si>
    <t>GILA RIVER TELECOM.</t>
  </si>
  <si>
    <t>FORT MOJAVE TEL, INC</t>
  </si>
  <si>
    <t>MIDVALE-AZ</t>
  </si>
  <si>
    <t>CO</t>
  </si>
  <si>
    <t>BLANCA TEL CO</t>
  </si>
  <si>
    <t>NUNN TEL CO</t>
  </si>
  <si>
    <t>ID</t>
  </si>
  <si>
    <t>ALBION TEL CO-ATC</t>
  </si>
  <si>
    <t>CUSTER TEL COOP</t>
  </si>
  <si>
    <t>FILER MUTUAL TEL -ID</t>
  </si>
  <si>
    <t>MIDVALE TEL EXCH INC</t>
  </si>
  <si>
    <t>DIRECT COMM-ROCKLAND</t>
  </si>
  <si>
    <t>MT</t>
  </si>
  <si>
    <t>INTERBEL TEL COOP</t>
  </si>
  <si>
    <t>3-RIVERS TEL COOP</t>
  </si>
  <si>
    <t>TRIANGLE TEL COOP</t>
  </si>
  <si>
    <t>CENTRAL MONTANA</t>
  </si>
  <si>
    <t>NM</t>
  </si>
  <si>
    <t>MESCALERO APACHE</t>
  </si>
  <si>
    <t>DELL TEL CO-OP - NM</t>
  </si>
  <si>
    <t>BACA VALLEY TEL CO</t>
  </si>
  <si>
    <t>ENMR TEL COOP INC-NM</t>
  </si>
  <si>
    <t>LA JICARITA RURAL</t>
  </si>
  <si>
    <t>LEACO RURAL TEL COOP</t>
  </si>
  <si>
    <t>TULAROSA BASIN TEL.</t>
  </si>
  <si>
    <t>PENASCO VALLEY TEL</t>
  </si>
  <si>
    <t>SACRED WIND</t>
  </si>
  <si>
    <t>UT</t>
  </si>
  <si>
    <t>DIRECT COMMUNICATIONS CEDAR VALLEY, LLC</t>
  </si>
  <si>
    <t>EMRY DBA EMRY TELCOM</t>
  </si>
  <si>
    <t>MANTI TEL CO</t>
  </si>
  <si>
    <t>SOUTH CENTRAL UTAH</t>
  </si>
  <si>
    <t>WY</t>
  </si>
  <si>
    <t>TRI COUNTY TEL ASSN</t>
  </si>
  <si>
    <t>WA</t>
  </si>
  <si>
    <t>BEAVER CREEK TELEPHONE COMPANY</t>
  </si>
  <si>
    <t>HAT ISLAND TEL CO</t>
  </si>
  <si>
    <t>HOOD CANAL TEL CO</t>
  </si>
  <si>
    <t>KALAMA TEL CO</t>
  </si>
  <si>
    <t>MASHELL TELECOM INC</t>
  </si>
  <si>
    <t>ST JOHN TEL CO</t>
  </si>
  <si>
    <t>TENINO TELEPHONE CO</t>
  </si>
  <si>
    <t>TOLEDO TELEPHONE CO</t>
  </si>
  <si>
    <t>WESTERN WAHKIAKUM</t>
  </si>
  <si>
    <t>WHIDBEY TEL CO.</t>
  </si>
  <si>
    <t>OR</t>
  </si>
  <si>
    <t>BEAVER CREEK COOP</t>
  </si>
  <si>
    <t>CANBY TEL ASSN</t>
  </si>
  <si>
    <t>CLEAR CREEK MUTUAL</t>
  </si>
  <si>
    <t>COLTON TEL CO</t>
  </si>
  <si>
    <t>EAGLE TEL SYSTEMS</t>
  </si>
  <si>
    <t>GERVAIS TELEPHONE CO</t>
  </si>
  <si>
    <t>MOLALLA TEL CO.</t>
  </si>
  <si>
    <t>MONITOR COOP TEL</t>
  </si>
  <si>
    <t>MT. ANGEL TEL CO.</t>
  </si>
  <si>
    <t>NEHALEM TELECOMM.</t>
  </si>
  <si>
    <t>OREGON-IDAHO UTIL.</t>
  </si>
  <si>
    <t>PEOPLES TEL CO. - OR</t>
  </si>
  <si>
    <t>SCIO MUTUAL TEL ASSN</t>
  </si>
  <si>
    <t>STAYTON COOP TEL CO</t>
  </si>
  <si>
    <t>CA</t>
  </si>
  <si>
    <t>CALAVERAS TEL CO</t>
  </si>
  <si>
    <t>FORESTHILL TEL CO.</t>
  </si>
  <si>
    <t>KERMAN TELEPHONE CO</t>
  </si>
  <si>
    <t>THE PONDEROSA TEL CO</t>
  </si>
  <si>
    <t>SIERRA TELEPHONE CO</t>
  </si>
  <si>
    <t>THE SISKIYOU TEL CO</t>
  </si>
  <si>
    <t>VOLCANO TEL CO</t>
  </si>
  <si>
    <t>NV</t>
  </si>
  <si>
    <t>CHURCHILL-CC COMM.</t>
  </si>
  <si>
    <t>HUMBOLDT TEL CO</t>
  </si>
  <si>
    <t>GU</t>
  </si>
  <si>
    <t>GTA TELECOM, LLC</t>
  </si>
  <si>
    <t>Revenue Type</t>
  </si>
  <si>
    <t>R</t>
  </si>
  <si>
    <t>SVS Forecasted</t>
  </si>
  <si>
    <t>Sums</t>
  </si>
  <si>
    <t>CAF BLS  (plus True Up)</t>
  </si>
  <si>
    <t>True Up</t>
  </si>
  <si>
    <t xml:space="preserve">CAF BLS Attributed to True Up </t>
  </si>
  <si>
    <t xml:space="preserve"> Total CAF BLS </t>
  </si>
  <si>
    <t>Budget for HCLS and CAF BLS RoR Support Mechanisms</t>
  </si>
  <si>
    <t>*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</si>
  <si>
    <t>CAF BLS Attributed to Common Line Loops</t>
  </si>
  <si>
    <t>Projected CAF BLS for Common Line Loops (Before Budget Adjustment)</t>
  </si>
  <si>
    <r>
      <t>Projected CAF BLS for Consumer Broadband-Only Loops (Before Budget Adjustment)</t>
    </r>
    <r>
      <rPr>
        <b/>
        <vertAlign val="superscript"/>
        <sz val="11"/>
        <color theme="1"/>
        <rFont val="Calibri"/>
        <family val="2"/>
        <scheme val="minor"/>
      </rPr>
      <t>*</t>
    </r>
  </si>
  <si>
    <r>
      <t>CAF BLS Attributed to Broadband-Only Loops</t>
    </r>
    <r>
      <rPr>
        <b/>
        <vertAlign val="superscript"/>
        <sz val="11"/>
        <color theme="1"/>
        <rFont val="Calibri"/>
        <family val="2"/>
        <scheme val="minor"/>
      </rPr>
      <t>*</t>
    </r>
    <r>
      <rPr>
        <b/>
        <sz val="11"/>
        <color theme="1"/>
        <rFont val="Calibri"/>
        <family val="2"/>
        <scheme val="minor"/>
      </rPr>
      <t xml:space="preserve"> </t>
    </r>
  </si>
  <si>
    <r>
      <rPr>
        <vertAlign val="superscript"/>
        <sz val="11"/>
        <color theme="1"/>
        <rFont val="Calibri"/>
        <family val="2"/>
        <scheme val="minor"/>
      </rPr>
      <t>*</t>
    </r>
    <r>
      <rPr>
        <sz val="11"/>
        <color theme="1"/>
        <rFont val="Calibri"/>
        <family val="2"/>
        <scheme val="minor"/>
      </rPr>
      <t xml:space="preserve">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r>
  </si>
  <si>
    <r>
      <t>CAF BLS Based on Consumer Broadband-Only Loops</t>
    </r>
    <r>
      <rPr>
        <b/>
        <vertAlign val="superscript"/>
        <sz val="11"/>
        <color theme="1"/>
        <rFont val="Calibri"/>
        <family val="2"/>
        <scheme val="minor"/>
      </rPr>
      <t>*</t>
    </r>
  </si>
  <si>
    <t>CAF BLS Based on Common Line Loops</t>
  </si>
  <si>
    <t xml:space="preserve">Forecasted HCL </t>
  </si>
  <si>
    <t>N</t>
  </si>
  <si>
    <t>Y</t>
  </si>
  <si>
    <t>Acquired Exchange (Y/N)</t>
  </si>
  <si>
    <t>Total Forecasted</t>
  </si>
  <si>
    <t>HCLS (plus SVS)</t>
  </si>
  <si>
    <t>FMTC-I35, INC.</t>
  </si>
  <si>
    <t>UNITEL, INC.</t>
  </si>
  <si>
    <t>ALTEVA WARWICK</t>
  </si>
  <si>
    <t>SHENANDOAH - NR</t>
  </si>
  <si>
    <t>KNOLOGY - VALLEY</t>
  </si>
  <si>
    <t>COMPORIUM, INC.</t>
  </si>
  <si>
    <t>KNOLOGY TOTAL COMM</t>
  </si>
  <si>
    <t>UTC-TN-UNITED COMM</t>
  </si>
  <si>
    <t>WEST KY COOP-TN</t>
  </si>
  <si>
    <t>ACE-MI ALLENDALE</t>
  </si>
  <si>
    <t>BLANCHARD TEL. CO.</t>
  </si>
  <si>
    <t>ACE-MI DRENTHE</t>
  </si>
  <si>
    <t>ACE-MI OLD MISSION</t>
  </si>
  <si>
    <t>CLAY DBA ENDEAVOR</t>
  </si>
  <si>
    <t>HANCOCK DBA NINESTAR</t>
  </si>
  <si>
    <t>LIGHTSTREAM</t>
  </si>
  <si>
    <t>SMITHVILLE COMM.</t>
  </si>
  <si>
    <t>SUNMAN - ENHANCED</t>
  </si>
  <si>
    <t>CHEQUAMEGON COM
COOP</t>
  </si>
  <si>
    <t>LAKELAND-LUCK</t>
  </si>
  <si>
    <t>NELSON COMM COOP</t>
  </si>
  <si>
    <t>BAYLAND TEL, LLC</t>
  </si>
  <si>
    <t>WABASH COMM CO-OP</t>
  </si>
  <si>
    <t>FMTC-I35 (SWT)</t>
  </si>
  <si>
    <t>SO. SLOPE-SWISHER</t>
  </si>
  <si>
    <t>TRI-CO/CROSSLAKE</t>
  </si>
  <si>
    <t>HARTINGTON TELECOM</t>
  </si>
  <si>
    <t>GLENWOOD NET SRV</t>
  </si>
  <si>
    <t>SE NEBRASKA COMM INC</t>
  </si>
  <si>
    <t>BPS Tel. Co.</t>
  </si>
  <si>
    <t>Ozark Tel. Co.</t>
  </si>
  <si>
    <t>GANADO TEL.</t>
  </si>
  <si>
    <t>SOUTHWEST TEXAS COMM</t>
  </si>
  <si>
    <t>BLANCA NETWORKS</t>
  </si>
  <si>
    <t>TRIANGLE-CMC</t>
  </si>
  <si>
    <t>Tularosa Basin Tel.</t>
  </si>
  <si>
    <t>DIRECTCOMM-CEDAR VAL</t>
  </si>
  <si>
    <t>EMRY dba EMRY TELCOM</t>
  </si>
  <si>
    <t>SKYLINE TELECOM CO.</t>
  </si>
  <si>
    <t>ST. JOHN TEL.</t>
  </si>
  <si>
    <t>GERVAIS-DATAVISION</t>
  </si>
  <si>
    <t>CANBY-MT ANGEL</t>
  </si>
  <si>
    <t>FORESTHILL-SEBASTIAN</t>
  </si>
  <si>
    <t>KERMAN TEL-SEBASTIAN</t>
  </si>
  <si>
    <t>TELEGUAM HOLDINGS</t>
  </si>
  <si>
    <t>Ratio of  Budget/Forecasted Amount</t>
  </si>
  <si>
    <t>Summary of Forecasted Individual Mechanisms</t>
  </si>
  <si>
    <t xml:space="preserve">Sum HCLS and CAF BLS Forecasted Amount </t>
  </si>
  <si>
    <t>Source:</t>
  </si>
  <si>
    <t>Total Amount After ProRata</t>
  </si>
  <si>
    <t>Projected HCL Support</t>
  </si>
  <si>
    <t>Projected SVS Support</t>
  </si>
  <si>
    <t>Pro Rata Support Keep Factor (aka Adjustment Factor)</t>
  </si>
  <si>
    <t>Budget Adjustment Keep Factor  (Minimum of above ratio and 1)</t>
  </si>
  <si>
    <t>Total Projected Support (excludes true-ups)</t>
  </si>
  <si>
    <t>ST</t>
  </si>
  <si>
    <t xml:space="preserve">CAF BLS projections modeled using assumptions pursuant to 
Appendix D of the 2018 USF Reform Order </t>
  </si>
  <si>
    <t xml:space="preserve"> </t>
  </si>
  <si>
    <t>Annual CAF BLS Forecasted Support Amounts Before Budget Control Adjustments</t>
  </si>
  <si>
    <t>Annual HCLS Forecasted Support Amounts Before Budget Control Adjustments</t>
  </si>
  <si>
    <t>Annual SVS Forecasted Support Amounts Before Budget Control Adjustments</t>
  </si>
  <si>
    <t>BLS</t>
  </si>
  <si>
    <t>HCLS</t>
  </si>
  <si>
    <t>SVS</t>
  </si>
  <si>
    <t>Projected  Total CAF BLS Support Excluding True-ups</t>
  </si>
  <si>
    <t>Projected High Cost Support Before true-ups but after Budget Adjustment</t>
  </si>
  <si>
    <t>Projected High Cost Support Before true-ups and after Budget Adjustment and Minimum Threshold</t>
  </si>
  <si>
    <t xml:space="preserve">BLS True-ups After Budget Adjustment </t>
  </si>
  <si>
    <t>BLS True-Ups (Before Budget Adjustment)</t>
  </si>
  <si>
    <t>High Cost Support After Budget Control Mechanism (Includes Projected Support and BLS True-ups)</t>
  </si>
  <si>
    <t>Annual Legacy Support Calculations</t>
  </si>
  <si>
    <t>BLS True-ups Plus BLS Support (Both After Budget Control Mechanism)</t>
  </si>
  <si>
    <t>BLS True-Up (Before Budget Adjustment)</t>
  </si>
  <si>
    <t>High Cost Support Breakout (Excluding True-ups) After Budget Control Mechanism</t>
  </si>
  <si>
    <t xml:space="preserve"> ACAM/ACAM II/AK Plan Study Area (Y/N)</t>
  </si>
  <si>
    <t>Total Amount After Minimum Threshold</t>
  </si>
  <si>
    <t>Note:  5-year forecasts for merged study areas have been combined.  Also, this list shows 5-year projections for SACs receiving legacy support.</t>
  </si>
  <si>
    <t>Notes:</t>
  </si>
  <si>
    <r>
      <t>4</t>
    </r>
    <r>
      <rPr>
        <b/>
        <vertAlign val="superscript"/>
        <sz val="11"/>
        <color theme="1"/>
        <rFont val="Calibri"/>
        <family val="2"/>
        <scheme val="minor"/>
      </rPr>
      <t>th</t>
    </r>
    <r>
      <rPr>
        <b/>
        <sz val="11"/>
        <color theme="1"/>
        <rFont val="Calibri"/>
        <family val="2"/>
        <scheme val="minor"/>
      </rPr>
      <t xml:space="preserve"> Year (2022)</t>
    </r>
  </si>
  <si>
    <r>
      <t>5</t>
    </r>
    <r>
      <rPr>
        <b/>
        <vertAlign val="superscript"/>
        <sz val="11"/>
        <color theme="1"/>
        <rFont val="Calibri"/>
        <family val="2"/>
        <scheme val="minor"/>
      </rPr>
      <t xml:space="preserve">th </t>
    </r>
    <r>
      <rPr>
        <b/>
        <sz val="11"/>
        <color theme="1"/>
        <rFont val="Calibri"/>
        <family val="2"/>
        <scheme val="minor"/>
      </rPr>
      <t>Year (2023)</t>
    </r>
  </si>
  <si>
    <t>Budget Adjustment Keep Factor in Percentage Format</t>
  </si>
  <si>
    <t>Budget Control Adjustment Factor</t>
  </si>
  <si>
    <t>Industry-Wide Reduction After Minimum Threshold in Percentage Format</t>
  </si>
  <si>
    <t>suppport</t>
  </si>
  <si>
    <t>tu</t>
  </si>
  <si>
    <t>Calculate Budget Control Factor 2022-2023</t>
  </si>
  <si>
    <t>4th Year of NECA 5-Year Forecast</t>
  </si>
  <si>
    <t>Minimum Threshold (Lesser of Total Projected Support Excluding True-ups and 4th of NECA 5-Year Forecast)</t>
  </si>
  <si>
    <t>Values in this Budget Analysis may differ from the quarterly USAC filings at the FCC.  Data represented in the quarterly USAC filings are as of a prior time period whereas the Budget Analysis encompasses current 3Q22 forecast amounts.</t>
  </si>
  <si>
    <t>New budget based on ROR order (2021/2022 Budget (approx. $1.18 billion) increased by inflation of 1.30%</t>
  </si>
  <si>
    <t>Support Attributions for 2022-2023</t>
  </si>
  <si>
    <t>3Q22 forecasted amount for HCLS, SVS, BLS (post $200 cap) and BLS True-up (post $225 cap (Jan-Dec 2020))</t>
  </si>
  <si>
    <r>
      <t xml:space="preserve">In </t>
    </r>
    <r>
      <rPr>
        <sz val="11"/>
        <color rgb="FF000000"/>
        <rFont val="Calibri"/>
        <family val="2"/>
        <scheme val="minor"/>
      </rPr>
      <t>the Order released May 10, 2022 (FCC 22-32), the Commission waived  for one year application of the current budget control mechanism for rate-of-return carriers that receive high-cost universal service support from legacy mechanisms.  Therefore, no budget constraint will be applied for the July 2022 to June 2023 tariff year.  The numbers in this spreadsheet represent the budget constraint that would have been in effect had the Commission not waived its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</si>
</sst>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0_);\(#,##0.0000000\)"/>
    <numFmt numFmtId="167" formatCode="&quot;$&quot;#,##0"/>
    <numFmt numFmtId="168" formatCode="0_);\(0\)"/>
    <numFmt numFmtId="169" formatCode="0.0000000"/>
    <numFmt numFmtId="170" formatCode="0.00000%"/>
  </numFmts>
  <fonts count="64">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1"/>
      <color rgb="FF1F497D"/>
      <name val="Calibri"/>
      <family val="2"/>
      <scheme val="minor"/>
    </font>
    <font>
      <b/>
      <vertAlign val="superscript"/>
      <sz val="11"/>
      <color theme="1"/>
      <name val="Calibri"/>
      <family val="2"/>
      <scheme val="minor"/>
    </font>
    <font>
      <vertAlign val="superscript"/>
      <sz val="11"/>
      <color theme="1"/>
      <name val="Calibri"/>
      <family val="2"/>
      <scheme val="minor"/>
    </font>
    <font>
      <sz val="10"/>
      <color indexed="8"/>
      <name val="Arial"/>
      <family val="2"/>
    </font>
    <font>
      <sz val="11"/>
      <color indexed="8"/>
      <name val="Calibri"/>
      <family val="2"/>
    </font>
    <font>
      <b/>
      <sz val="20"/>
      <color theme="1"/>
      <name val="Calibri"/>
      <family val="2"/>
      <scheme val="minor"/>
    </font>
    <font>
      <b/>
      <sz val="11"/>
      <color rgb="FF000000"/>
      <name val="Calibri"/>
      <family val="2"/>
    </font>
    <font>
      <sz val="16"/>
      <color theme="1"/>
      <name val="Calibri"/>
      <family val="2"/>
      <scheme val="minor"/>
    </font>
    <font>
      <b/>
      <sz val="16"/>
      <color theme="1"/>
      <name val="Calibri"/>
      <family val="2"/>
      <scheme val="minor"/>
    </font>
    <font>
      <sz val="11"/>
      <name val="Calibri"/>
      <family val="2"/>
      <scheme val="minor"/>
    </font>
  </fonts>
  <fills count="51">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35391">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7" fillId="0" borderId="0">
      <alignment vertical="top"/>
    </xf>
    <xf numFmtId="0" fontId="57" fillId="0" borderId="0"/>
    <xf numFmtId="0" fontId="20" fillId="0" borderId="0"/>
    <xf numFmtId="0" fontId="20" fillId="0" borderId="0"/>
    <xf numFmtId="9" fontId="1" fillId="0" borderId="0" applyFont="0" applyFill="0" applyBorder="0" applyAlignment="0" applyProtection="0"/>
  </cellStyleXfs>
  <cellXfs count="113">
    <xf numFmtId="0" fontId="0" fillId="0" borderId="0" xfId="0"/>
    <xf numFmtId="164" fontId="0" fillId="0" borderId="0" xfId="1" applyNumberFormat="1" applyFont="1"/>
    <xf numFmtId="0" fontId="0" fillId="0" borderId="0" xfId="0"/>
    <xf numFmtId="164" fontId="0" fillId="0" borderId="0" xfId="0" applyNumberFormat="1"/>
    <xf numFmtId="44" fontId="0" fillId="0" borderId="0" xfId="0" applyNumberFormat="1"/>
    <xf numFmtId="164" fontId="0" fillId="0" borderId="0" xfId="1" applyNumberFormat="1" applyFont="1" applyBorder="1"/>
    <xf numFmtId="0" fontId="0" fillId="0" borderId="0" xfId="0" applyBorder="1"/>
    <xf numFmtId="0" fontId="0" fillId="0" borderId="0" xfId="0" applyFill="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53" fillId="0" borderId="0" xfId="0" applyFont="1" applyAlignment="1">
      <alignment horizontal="centerContinuous" vertical="center"/>
    </xf>
    <xf numFmtId="0" fontId="0" fillId="0" borderId="0" xfId="0" applyAlignment="1">
      <alignment vertical="center"/>
    </xf>
    <xf numFmtId="0" fontId="0" fillId="0" borderId="0" xfId="0" applyAlignment="1">
      <alignment shrinkToFit="1"/>
    </xf>
    <xf numFmtId="0" fontId="2" fillId="2" borderId="20" xfId="0" applyFont="1" applyFill="1" applyBorder="1" applyAlignment="1">
      <alignment horizontal="center" vertical="center" wrapText="1"/>
    </xf>
    <xf numFmtId="164" fontId="2" fillId="2" borderId="20" xfId="1" applyNumberFormat="1" applyFont="1" applyFill="1" applyBorder="1" applyAlignment="1">
      <alignment horizontal="center" vertical="center" wrapText="1"/>
    </xf>
    <xf numFmtId="0" fontId="58" fillId="0" borderId="0" xfId="35387" applyFont="1" applyFill="1" applyBorder="1" applyAlignment="1">
      <alignment horizontal="right" wrapText="1"/>
    </xf>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58" fillId="0" borderId="17" xfId="35387" applyFont="1" applyFill="1" applyBorder="1" applyAlignment="1">
      <alignment horizontal="center" vertical="center" wrapText="1"/>
    </xf>
    <xf numFmtId="0" fontId="58" fillId="0" borderId="0" xfId="35387" applyFont="1" applyFill="1" applyBorder="1" applyAlignment="1">
      <alignment horizontal="center" vertical="center" wrapText="1"/>
    </xf>
    <xf numFmtId="0" fontId="23" fillId="0" borderId="0" xfId="35388" applyFont="1" applyFill="1" applyBorder="1" applyAlignment="1">
      <alignment horizontal="center" vertical="center" wrapText="1"/>
    </xf>
    <xf numFmtId="0" fontId="0" fillId="0" borderId="0" xfId="0" applyAlignment="1"/>
    <xf numFmtId="164" fontId="0" fillId="0" borderId="0" xfId="1" applyNumberFormat="1" applyFont="1" applyBorder="1" applyAlignment="1"/>
    <xf numFmtId="0" fontId="0" fillId="0" borderId="0" xfId="0" applyBorder="1" applyAlignment="1"/>
    <xf numFmtId="0" fontId="2" fillId="0" borderId="0" xfId="0" applyFont="1" applyFill="1" applyBorder="1" applyAlignment="1">
      <alignment horizontal="left"/>
    </xf>
    <xf numFmtId="0" fontId="0" fillId="0" borderId="0" xfId="0" applyBorder="1" applyAlignment="1">
      <alignment horizontal="left"/>
    </xf>
    <xf numFmtId="164" fontId="0" fillId="0" borderId="0" xfId="1" applyNumberFormat="1" applyFont="1" applyFill="1" applyBorder="1" applyAlignment="1"/>
    <xf numFmtId="164" fontId="0" fillId="0" borderId="0" xfId="0" applyNumberFormat="1" applyBorder="1" applyAlignment="1"/>
    <xf numFmtId="0" fontId="32" fillId="0" borderId="0" xfId="0" applyFont="1" applyAlignment="1"/>
    <xf numFmtId="0" fontId="32" fillId="0" borderId="0" xfId="0" applyFont="1" applyBorder="1" applyAlignment="1">
      <alignment horizontal="center"/>
    </xf>
    <xf numFmtId="0" fontId="32" fillId="0" borderId="0" xfId="0" applyFont="1" applyBorder="1" applyAlignment="1"/>
    <xf numFmtId="0" fontId="2" fillId="0" borderId="0" xfId="0" applyFont="1" applyBorder="1" applyAlignment="1">
      <alignment horizontal="left"/>
    </xf>
    <xf numFmtId="0" fontId="0" fillId="0" borderId="0" xfId="0"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Fill="1" applyAlignment="1"/>
    <xf numFmtId="164" fontId="0" fillId="0" borderId="0" xfId="0" applyNumberFormat="1" applyAlignment="1"/>
    <xf numFmtId="164" fontId="0" fillId="0" borderId="0" xfId="1" applyNumberFormat="1" applyFont="1" applyAlignment="1"/>
    <xf numFmtId="3" fontId="0" fillId="0" borderId="0" xfId="0" applyNumberFormat="1" applyAlignment="1"/>
    <xf numFmtId="44" fontId="0" fillId="0" borderId="0" xfId="0" applyNumberFormat="1" applyAlignment="1"/>
    <xf numFmtId="0" fontId="0" fillId="0" borderId="0" xfId="0" applyBorder="1" applyAlignment="1">
      <alignment vertical="center" shrinkToFit="1"/>
    </xf>
    <xf numFmtId="0" fontId="0" fillId="0" borderId="27" xfId="0" applyBorder="1" applyAlignment="1">
      <alignment horizontal="center"/>
    </xf>
    <xf numFmtId="42" fontId="0" fillId="0" borderId="0" xfId="0" applyNumberFormat="1" applyBorder="1" applyAlignment="1"/>
    <xf numFmtId="167" fontId="0" fillId="0" borderId="0" xfId="0" applyNumberFormat="1"/>
    <xf numFmtId="167" fontId="0" fillId="0" borderId="0" xfId="0" applyNumberFormat="1" applyFill="1"/>
    <xf numFmtId="0" fontId="2" fillId="0" borderId="0" xfId="0" applyFont="1" applyBorder="1" applyAlignment="1">
      <alignment horizontal="center"/>
    </xf>
    <xf numFmtId="0" fontId="59" fillId="0" borderId="21" xfId="0" applyFont="1" applyBorder="1" applyAlignment="1">
      <alignment horizontal="center" vertical="center"/>
    </xf>
    <xf numFmtId="0" fontId="0" fillId="0" borderId="21" xfId="0" applyBorder="1" applyAlignment="1">
      <alignment horizontal="center" vertical="center"/>
    </xf>
    <xf numFmtId="164" fontId="0" fillId="0" borderId="0" xfId="1" quotePrefix="1" applyNumberFormat="1" applyFont="1"/>
    <xf numFmtId="0" fontId="0" fillId="0" borderId="21" xfId="0" applyBorder="1" applyAlignment="1">
      <alignment horizontal="centerContinuous" vertical="center"/>
    </xf>
    <xf numFmtId="0" fontId="0" fillId="0" borderId="0" xfId="0" applyBorder="1" applyAlignment="1">
      <alignment horizontal="centerContinuous" vertical="center"/>
    </xf>
    <xf numFmtId="0" fontId="61" fillId="0" borderId="0" xfId="0" applyFont="1" applyBorder="1" applyAlignment="1">
      <alignment horizontal="centerContinuous" vertical="center"/>
    </xf>
    <xf numFmtId="0" fontId="0" fillId="0" borderId="29" xfId="0" applyBorder="1" applyAlignment="1">
      <alignment horizontal="centerContinuous" vertical="center"/>
    </xf>
    <xf numFmtId="164" fontId="0" fillId="0" borderId="30" xfId="0" applyNumberFormat="1" applyBorder="1" applyAlignment="1"/>
    <xf numFmtId="3" fontId="0" fillId="0" borderId="0" xfId="0" applyNumberFormat="1" applyBorder="1" applyAlignment="1"/>
    <xf numFmtId="0" fontId="23" fillId="0" borderId="17" xfId="35389" applyFont="1" applyFill="1" applyBorder="1" applyAlignment="1">
      <alignment horizontal="right" wrapText="1"/>
    </xf>
    <xf numFmtId="44" fontId="0" fillId="0" borderId="25" xfId="0" applyNumberFormat="1" applyBorder="1" applyAlignment="1">
      <alignment vertical="center" shrinkToFit="1"/>
    </xf>
    <xf numFmtId="44" fontId="0" fillId="0" borderId="25" xfId="0" applyNumberFormat="1" applyBorder="1" applyAlignment="1">
      <alignment horizontal="center" vertical="center"/>
    </xf>
    <xf numFmtId="42" fontId="0" fillId="0" borderId="28" xfId="0" applyNumberFormat="1" applyBorder="1" applyAlignment="1"/>
    <xf numFmtId="42" fontId="0" fillId="0" borderId="0" xfId="1" applyNumberFormat="1" applyFont="1" applyBorder="1"/>
    <xf numFmtId="42" fontId="0" fillId="0" borderId="25" xfId="1" applyNumberFormat="1" applyFont="1" applyBorder="1" applyAlignment="1"/>
    <xf numFmtId="42" fontId="0" fillId="0" borderId="0" xfId="1" applyNumberFormat="1" applyFont="1" applyBorder="1" applyAlignment="1"/>
    <xf numFmtId="168" fontId="0" fillId="0" borderId="26" xfId="0" applyNumberFormat="1" applyBorder="1" applyAlignment="1">
      <alignment horizontal="center"/>
    </xf>
    <xf numFmtId="44" fontId="0" fillId="0" borderId="0" xfId="0" applyNumberFormat="1" applyBorder="1" applyAlignment="1"/>
    <xf numFmtId="169" fontId="0" fillId="0" borderId="0" xfId="0" applyNumberFormat="1" applyBorder="1" applyAlignment="1"/>
    <xf numFmtId="3" fontId="0" fillId="0" borderId="21" xfId="0" applyNumberFormat="1" applyBorder="1" applyAlignment="1">
      <alignment horizontal="centerContinuous" vertical="center"/>
    </xf>
    <xf numFmtId="3" fontId="0" fillId="0" borderId="0" xfId="35383" applyNumberFormat="1" applyFont="1" applyAlignment="1"/>
    <xf numFmtId="3" fontId="0" fillId="0" borderId="0" xfId="1" applyNumberFormat="1" applyFont="1" applyAlignment="1"/>
    <xf numFmtId="42" fontId="0" fillId="0" borderId="24" xfId="1" quotePrefix="1" applyNumberFormat="1" applyFont="1" applyBorder="1" applyAlignment="1"/>
    <xf numFmtId="0" fontId="2" fillId="0" borderId="22" xfId="0" applyFont="1" applyFill="1" applyBorder="1" applyAlignment="1">
      <alignment horizontal="center" wrapText="1"/>
    </xf>
    <xf numFmtId="0" fontId="2" fillId="0" borderId="23" xfId="0" applyFont="1" applyFill="1" applyBorder="1" applyAlignment="1">
      <alignment horizontal="center" wrapText="1"/>
    </xf>
    <xf numFmtId="42" fontId="2" fillId="0" borderId="25" xfId="1" applyNumberFormat="1" applyFont="1" applyFill="1" applyBorder="1" applyAlignment="1">
      <alignment horizontal="center" wrapText="1"/>
    </xf>
    <xf numFmtId="42" fontId="2" fillId="0" borderId="24" xfId="1" applyNumberFormat="1" applyFont="1" applyFill="1" applyBorder="1" applyAlignment="1">
      <alignment horizontal="center" wrapText="1"/>
    </xf>
    <xf numFmtId="0" fontId="2" fillId="2" borderId="20" xfId="0" applyFont="1" applyFill="1" applyBorder="1" applyAlignment="1">
      <alignment horizontal="center" wrapText="1"/>
    </xf>
    <xf numFmtId="164" fontId="2" fillId="2" borderId="20" xfId="1" applyNumberFormat="1" applyFont="1" applyFill="1" applyBorder="1" applyAlignment="1">
      <alignment horizontal="center" wrapText="1"/>
    </xf>
    <xf numFmtId="44" fontId="2" fillId="2" borderId="20" xfId="1" applyFont="1" applyFill="1" applyBorder="1" applyAlignment="1">
      <alignment horizontal="center" wrapText="1"/>
    </xf>
    <xf numFmtId="165" fontId="2" fillId="2" borderId="20" xfId="35383" applyNumberFormat="1" applyFont="1" applyFill="1" applyBorder="1" applyAlignment="1">
      <alignment horizontal="center" wrapText="1"/>
    </xf>
    <xf numFmtId="44" fontId="2" fillId="0" borderId="31" xfId="1" applyFont="1" applyFill="1" applyBorder="1" applyAlignment="1">
      <alignment horizontal="center" wrapText="1"/>
    </xf>
    <xf numFmtId="44" fontId="0" fillId="0" borderId="0" xfId="0" applyNumberFormat="1" applyBorder="1" applyAlignment="1">
      <alignment horizontal="center" vertical="center"/>
    </xf>
    <xf numFmtId="166" fontId="0" fillId="0" borderId="25" xfId="1" applyNumberFormat="1" applyFont="1" applyBorder="1" applyAlignment="1"/>
    <xf numFmtId="166" fontId="0" fillId="0" borderId="0" xfId="1" applyNumberFormat="1" applyFont="1" applyBorder="1" applyAlignment="1"/>
    <xf numFmtId="0" fontId="0" fillId="0" borderId="0" xfId="0" applyAlignment="1">
      <alignment vertical="center" shrinkToFit="1"/>
    </xf>
    <xf numFmtId="0" fontId="0" fillId="0" borderId="27" xfId="0" applyFill="1" applyBorder="1" applyAlignment="1">
      <alignment horizontal="center"/>
    </xf>
    <xf numFmtId="0" fontId="0" fillId="0" borderId="0" xfId="0" applyBorder="1" applyAlignment="1">
      <alignment shrinkToFit="1"/>
    </xf>
    <xf numFmtId="0" fontId="2" fillId="0" borderId="0" xfId="0" applyFont="1" applyBorder="1" applyAlignment="1">
      <alignment shrinkToFit="1"/>
    </xf>
    <xf numFmtId="0" fontId="52" fillId="0" borderId="0" xfId="0" applyFont="1" applyBorder="1" applyAlignment="1">
      <alignment horizontal="center"/>
    </xf>
    <xf numFmtId="10" fontId="0" fillId="0" borderId="0" xfId="35390" applyNumberFormat="1" applyFont="1" applyBorder="1" applyAlignment="1"/>
    <xf numFmtId="0" fontId="63" fillId="0" borderId="0" xfId="0" applyFont="1" applyBorder="1" applyAlignment="1">
      <alignment horizontal="left"/>
    </xf>
    <xf numFmtId="170" fontId="63" fillId="0" borderId="0" xfId="0" applyNumberFormat="1" applyFont="1" applyBorder="1" applyAlignment="1"/>
    <xf numFmtId="170" fontId="63" fillId="0" borderId="0" xfId="1" applyNumberFormat="1" applyFont="1" applyBorder="1" applyAlignment="1"/>
    <xf numFmtId="164" fontId="2" fillId="50" borderId="34" xfId="1" applyNumberFormat="1" applyFont="1" applyFill="1" applyBorder="1" applyAlignment="1">
      <alignment horizontal="center" vertical="center" wrapText="1"/>
    </xf>
    <xf numFmtId="0" fontId="0" fillId="0" borderId="0" xfId="0" applyFill="1" applyBorder="1" applyAlignment="1"/>
    <xf numFmtId="0" fontId="53" fillId="0" borderId="21" xfId="0" applyFont="1" applyBorder="1" applyAlignment="1">
      <alignment horizontal="center" vertical="center"/>
    </xf>
    <xf numFmtId="0" fontId="52" fillId="0" borderId="33" xfId="0" applyFont="1" applyBorder="1" applyAlignment="1">
      <alignment horizontal="center"/>
    </xf>
    <xf numFmtId="0" fontId="0" fillId="0" borderId="0" xfId="0" applyFont="1" applyBorder="1" applyAlignment="1">
      <alignment horizontal="left" wrapText="1"/>
    </xf>
    <xf numFmtId="0" fontId="0" fillId="0" borderId="0" xfId="0" applyFont="1" applyAlignment="1">
      <alignment wrapText="1"/>
    </xf>
    <xf numFmtId="0" fontId="0" fillId="0" borderId="0" xfId="0" applyFill="1" applyBorder="1" applyAlignment="1">
      <alignment horizontal="left" wrapText="1"/>
    </xf>
    <xf numFmtId="0" fontId="0" fillId="0" borderId="0" xfId="0" applyFill="1" applyAlignment="1">
      <alignment horizontal="left" wrapText="1"/>
    </xf>
    <xf numFmtId="0" fontId="0" fillId="0" borderId="21" xfId="0" applyBorder="1" applyAlignment="1">
      <alignment horizontal="left" vertical="center" wrapText="1"/>
    </xf>
    <xf numFmtId="0" fontId="59" fillId="0" borderId="21" xfId="0" applyFont="1" applyBorder="1" applyAlignment="1">
      <alignment horizontal="center" vertical="center"/>
    </xf>
    <xf numFmtId="0" fontId="0" fillId="0" borderId="21" xfId="0" applyBorder="1" applyAlignment="1">
      <alignment horizontal="center" vertical="center"/>
    </xf>
    <xf numFmtId="0" fontId="62" fillId="0" borderId="31" xfId="0" applyFont="1"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54" fillId="0" borderId="0" xfId="0" applyFont="1" applyAlignment="1">
      <alignment horizontal="left" wrapText="1"/>
    </xf>
    <xf numFmtId="0" fontId="60" fillId="0" borderId="0" xfId="0" applyFont="1" applyFill="1" applyBorder="1" applyAlignment="1">
      <alignment horizontal="center" vertical="center" wrapText="1"/>
    </xf>
  </cellXfs>
  <cellStyles count="35391">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Sheet1 3" xfId="35387"/>
    <cellStyle name="Normal_Sheet1 3 2" xfId="35389"/>
    <cellStyle name="Normal_SVS 2" xfId="35388"/>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xfId="35390" builtinId="5"/>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6"/>
  <sheetViews>
    <sheetView zoomScaleNormal="100" workbookViewId="0">
      <pane ySplit="2" topLeftCell="A3" activePane="bottomLeft" state="frozen"/>
      <selection activeCell="J4" sqref="J4"/>
      <selection pane="bottomLeft" activeCell="I12" sqref="I12:I13"/>
    </sheetView>
  </sheetViews>
  <sheetFormatPr defaultColWidth="9.140625" defaultRowHeight="15"/>
  <cols>
    <col min="1" max="1" width="8.85546875" style="12" customWidth="1"/>
    <col min="2" max="2" width="10.42578125" style="12" customWidth="1"/>
    <col min="3" max="3" width="27.42578125" style="12" bestFit="1" customWidth="1"/>
    <col min="4" max="4" width="16.140625" style="12" bestFit="1" customWidth="1"/>
    <col min="5" max="5" width="17.42578125" style="12" bestFit="1" customWidth="1"/>
    <col min="6" max="6" width="17.42578125" style="12" customWidth="1"/>
    <col min="7" max="7" width="11" style="12" bestFit="1" customWidth="1"/>
    <col min="8" max="16384" width="9.140625" style="12"/>
  </cols>
  <sheetData>
    <row r="1" spans="1:6" ht="30" customHeight="1">
      <c r="A1" s="99" t="s">
        <v>559</v>
      </c>
      <c r="B1" s="99"/>
      <c r="C1" s="99"/>
      <c r="D1" s="99"/>
      <c r="E1" s="99"/>
      <c r="F1" s="99"/>
    </row>
    <row r="2" spans="1:6" ht="30">
      <c r="A2" s="8" t="s">
        <v>0</v>
      </c>
      <c r="B2" s="8" t="s">
        <v>1</v>
      </c>
      <c r="C2" s="8" t="s">
        <v>2</v>
      </c>
      <c r="D2" s="8" t="s">
        <v>477</v>
      </c>
      <c r="E2" s="16" t="s">
        <v>497</v>
      </c>
      <c r="F2" s="17" t="s">
        <v>494</v>
      </c>
    </row>
    <row r="3" spans="1:6">
      <c r="A3" s="22" t="s">
        <v>3</v>
      </c>
      <c r="B3" s="12">
        <v>100002</v>
      </c>
      <c r="C3" s="14" t="s">
        <v>4</v>
      </c>
      <c r="D3" s="41" t="s">
        <v>478</v>
      </c>
      <c r="E3" s="41" t="s">
        <v>495</v>
      </c>
      <c r="F3" s="1">
        <v>0</v>
      </c>
    </row>
    <row r="4" spans="1:6">
      <c r="A4" s="22" t="s">
        <v>3</v>
      </c>
      <c r="B4" s="12">
        <v>100019</v>
      </c>
      <c r="C4" s="14" t="s">
        <v>5</v>
      </c>
      <c r="D4" s="41" t="s">
        <v>478</v>
      </c>
      <c r="E4" s="41" t="s">
        <v>495</v>
      </c>
      <c r="F4" s="1">
        <v>365796</v>
      </c>
    </row>
    <row r="5" spans="1:6">
      <c r="A5" s="22" t="s">
        <v>3</v>
      </c>
      <c r="B5" s="12">
        <v>100029</v>
      </c>
      <c r="C5" s="14" t="s">
        <v>6</v>
      </c>
      <c r="D5" s="41" t="s">
        <v>478</v>
      </c>
      <c r="E5" s="41" t="s">
        <v>495</v>
      </c>
      <c r="F5" s="1">
        <v>238416</v>
      </c>
    </row>
    <row r="6" spans="1:6">
      <c r="A6" s="22" t="s">
        <v>7</v>
      </c>
      <c r="B6" s="12">
        <v>120039</v>
      </c>
      <c r="C6" s="14" t="s">
        <v>8</v>
      </c>
      <c r="D6" s="41" t="s">
        <v>478</v>
      </c>
      <c r="E6" s="41" t="s">
        <v>495</v>
      </c>
      <c r="F6" s="1">
        <v>0</v>
      </c>
    </row>
    <row r="7" spans="1:6">
      <c r="A7" s="22" t="s">
        <v>7</v>
      </c>
      <c r="B7" s="12">
        <v>120042</v>
      </c>
      <c r="C7" s="14" t="s">
        <v>9</v>
      </c>
      <c r="D7" s="41" t="s">
        <v>478</v>
      </c>
      <c r="E7" s="41" t="s">
        <v>495</v>
      </c>
      <c r="F7" s="1">
        <v>0</v>
      </c>
    </row>
    <row r="8" spans="1:6">
      <c r="A8" s="22" t="s">
        <v>7</v>
      </c>
      <c r="B8" s="12">
        <v>120043</v>
      </c>
      <c r="C8" s="14" t="s">
        <v>10</v>
      </c>
      <c r="D8" s="41" t="s">
        <v>478</v>
      </c>
      <c r="E8" s="41" t="s">
        <v>495</v>
      </c>
      <c r="F8" s="1">
        <v>4320</v>
      </c>
    </row>
    <row r="9" spans="1:6">
      <c r="A9" s="22" t="s">
        <v>11</v>
      </c>
      <c r="B9" s="12">
        <v>140053</v>
      </c>
      <c r="C9" s="14" t="s">
        <v>12</v>
      </c>
      <c r="D9" s="41" t="s">
        <v>478</v>
      </c>
      <c r="E9" s="41" t="s">
        <v>495</v>
      </c>
      <c r="F9" s="1">
        <v>15336</v>
      </c>
    </row>
    <row r="10" spans="1:6">
      <c r="A10" s="22" t="s">
        <v>11</v>
      </c>
      <c r="B10" s="12">
        <v>140068</v>
      </c>
      <c r="C10" s="14" t="s">
        <v>13</v>
      </c>
      <c r="D10" s="41" t="s">
        <v>478</v>
      </c>
      <c r="E10" s="41" t="s">
        <v>495</v>
      </c>
      <c r="F10" s="1">
        <v>255564</v>
      </c>
    </row>
    <row r="11" spans="1:6">
      <c r="A11" s="22" t="s">
        <v>11</v>
      </c>
      <c r="B11" s="12">
        <v>140069</v>
      </c>
      <c r="C11" s="14" t="s">
        <v>14</v>
      </c>
      <c r="D11" s="41" t="s">
        <v>478</v>
      </c>
      <c r="E11" s="41" t="s">
        <v>495</v>
      </c>
      <c r="F11" s="1">
        <v>0</v>
      </c>
    </row>
    <row r="12" spans="1:6">
      <c r="A12" s="22" t="s">
        <v>11</v>
      </c>
      <c r="B12" s="12">
        <v>147332</v>
      </c>
      <c r="C12" s="14" t="s">
        <v>15</v>
      </c>
      <c r="D12" s="41" t="s">
        <v>478</v>
      </c>
      <c r="E12" s="41" t="s">
        <v>495</v>
      </c>
      <c r="F12" s="1">
        <v>509208</v>
      </c>
    </row>
    <row r="13" spans="1:6">
      <c r="A13" s="22" t="s">
        <v>16</v>
      </c>
      <c r="B13" s="12">
        <v>150076</v>
      </c>
      <c r="C13" s="14" t="s">
        <v>17</v>
      </c>
      <c r="D13" s="41" t="s">
        <v>478</v>
      </c>
      <c r="E13" s="41" t="s">
        <v>495</v>
      </c>
      <c r="F13" s="1">
        <v>48552</v>
      </c>
    </row>
    <row r="14" spans="1:6">
      <c r="A14" s="22" t="s">
        <v>16</v>
      </c>
      <c r="B14" s="12">
        <v>150077</v>
      </c>
      <c r="C14" s="14" t="s">
        <v>18</v>
      </c>
      <c r="D14" s="41" t="s">
        <v>478</v>
      </c>
      <c r="E14" s="41" t="s">
        <v>495</v>
      </c>
      <c r="F14" s="1">
        <v>0</v>
      </c>
    </row>
    <row r="15" spans="1:6">
      <c r="A15" s="22" t="s">
        <v>16</v>
      </c>
      <c r="B15" s="12">
        <v>150085</v>
      </c>
      <c r="C15" s="14" t="s">
        <v>19</v>
      </c>
      <c r="D15" s="41" t="s">
        <v>478</v>
      </c>
      <c r="E15" s="41" t="s">
        <v>495</v>
      </c>
      <c r="F15" s="1">
        <v>209472</v>
      </c>
    </row>
    <row r="16" spans="1:6">
      <c r="A16" s="22" t="s">
        <v>16</v>
      </c>
      <c r="B16" s="12">
        <v>150091</v>
      </c>
      <c r="C16" s="14" t="s">
        <v>20</v>
      </c>
      <c r="D16" s="41" t="s">
        <v>478</v>
      </c>
      <c r="E16" s="41" t="s">
        <v>495</v>
      </c>
      <c r="F16" s="1">
        <v>0</v>
      </c>
    </row>
    <row r="17" spans="1:6">
      <c r="A17" s="22" t="s">
        <v>16</v>
      </c>
      <c r="B17" s="12">
        <v>150097</v>
      </c>
      <c r="C17" s="14" t="s">
        <v>21</v>
      </c>
      <c r="D17" s="41" t="s">
        <v>478</v>
      </c>
      <c r="E17" s="41" t="s">
        <v>495</v>
      </c>
      <c r="F17" s="1">
        <v>169680</v>
      </c>
    </row>
    <row r="18" spans="1:6">
      <c r="A18" s="22" t="s">
        <v>16</v>
      </c>
      <c r="B18" s="12">
        <v>150111</v>
      </c>
      <c r="C18" s="14" t="s">
        <v>22</v>
      </c>
      <c r="D18" s="41" t="s">
        <v>478</v>
      </c>
      <c r="E18" s="41" t="s">
        <v>495</v>
      </c>
      <c r="F18" s="1">
        <v>22560</v>
      </c>
    </row>
    <row r="19" spans="1:6">
      <c r="A19" s="22" t="s">
        <v>16</v>
      </c>
      <c r="B19" s="12">
        <v>150112</v>
      </c>
      <c r="C19" s="14" t="s">
        <v>23</v>
      </c>
      <c r="D19" s="41" t="s">
        <v>478</v>
      </c>
      <c r="E19" s="41" t="s">
        <v>495</v>
      </c>
      <c r="F19" s="1">
        <v>391848</v>
      </c>
    </row>
    <row r="20" spans="1:6">
      <c r="A20" s="22" t="s">
        <v>16</v>
      </c>
      <c r="B20" s="12">
        <v>150125</v>
      </c>
      <c r="C20" s="14" t="s">
        <v>24</v>
      </c>
      <c r="D20" s="41" t="s">
        <v>478</v>
      </c>
      <c r="E20" s="41" t="s">
        <v>495</v>
      </c>
      <c r="F20" s="1">
        <v>0</v>
      </c>
    </row>
    <row r="21" spans="1:6">
      <c r="A21" s="22" t="s">
        <v>16</v>
      </c>
      <c r="B21" s="12">
        <v>150131</v>
      </c>
      <c r="C21" s="14" t="s">
        <v>25</v>
      </c>
      <c r="D21" s="41" t="s">
        <v>478</v>
      </c>
      <c r="E21" s="41" t="s">
        <v>495</v>
      </c>
      <c r="F21" s="1">
        <v>96816</v>
      </c>
    </row>
    <row r="22" spans="1:6">
      <c r="A22" s="22" t="s">
        <v>26</v>
      </c>
      <c r="B22" s="12">
        <v>160135</v>
      </c>
      <c r="C22" s="14" t="s">
        <v>27</v>
      </c>
      <c r="D22" s="41" t="s">
        <v>478</v>
      </c>
      <c r="E22" s="41" t="s">
        <v>495</v>
      </c>
      <c r="F22" s="1">
        <v>0</v>
      </c>
    </row>
    <row r="23" spans="1:6">
      <c r="A23" s="22" t="s">
        <v>28</v>
      </c>
      <c r="B23" s="12">
        <v>170156</v>
      </c>
      <c r="C23" s="14" t="s">
        <v>29</v>
      </c>
      <c r="D23" s="41" t="s">
        <v>478</v>
      </c>
      <c r="E23" s="41" t="s">
        <v>495</v>
      </c>
      <c r="F23" s="1">
        <v>0</v>
      </c>
    </row>
    <row r="24" spans="1:6">
      <c r="A24" s="22" t="s">
        <v>28</v>
      </c>
      <c r="B24" s="12">
        <v>170171</v>
      </c>
      <c r="C24" s="14" t="s">
        <v>30</v>
      </c>
      <c r="D24" s="41" t="s">
        <v>478</v>
      </c>
      <c r="E24" s="41" t="s">
        <v>495</v>
      </c>
      <c r="F24" s="1">
        <v>15096</v>
      </c>
    </row>
    <row r="25" spans="1:6">
      <c r="A25" s="22" t="s">
        <v>28</v>
      </c>
      <c r="B25" s="12">
        <v>170175</v>
      </c>
      <c r="C25" s="14" t="s">
        <v>31</v>
      </c>
      <c r="D25" s="41" t="s">
        <v>478</v>
      </c>
      <c r="E25" s="41" t="s">
        <v>495</v>
      </c>
      <c r="F25" s="1">
        <v>0</v>
      </c>
    </row>
    <row r="26" spans="1:6">
      <c r="A26" s="22" t="s">
        <v>28</v>
      </c>
      <c r="B26" s="12">
        <v>170177</v>
      </c>
      <c r="C26" s="14" t="s">
        <v>32</v>
      </c>
      <c r="D26" s="41" t="s">
        <v>478</v>
      </c>
      <c r="E26" s="41" t="s">
        <v>495</v>
      </c>
      <c r="F26" s="1">
        <v>60732</v>
      </c>
    </row>
    <row r="27" spans="1:6">
      <c r="A27" s="22" t="s">
        <v>28</v>
      </c>
      <c r="B27" s="12">
        <v>170179</v>
      </c>
      <c r="C27" s="14" t="s">
        <v>33</v>
      </c>
      <c r="D27" s="41" t="s">
        <v>478</v>
      </c>
      <c r="E27" s="41" t="s">
        <v>495</v>
      </c>
      <c r="F27" s="1">
        <v>0</v>
      </c>
    </row>
    <row r="28" spans="1:6">
      <c r="A28" s="22" t="s">
        <v>28</v>
      </c>
      <c r="B28" s="12">
        <v>170189</v>
      </c>
      <c r="C28" s="14" t="s">
        <v>34</v>
      </c>
      <c r="D28" s="41" t="s">
        <v>478</v>
      </c>
      <c r="E28" s="41" t="s">
        <v>495</v>
      </c>
      <c r="F28" s="1">
        <v>155652</v>
      </c>
    </row>
    <row r="29" spans="1:6">
      <c r="A29" s="22" t="s">
        <v>28</v>
      </c>
      <c r="B29" s="12">
        <v>170195</v>
      </c>
      <c r="C29" s="14" t="s">
        <v>35</v>
      </c>
      <c r="D29" s="41" t="s">
        <v>478</v>
      </c>
      <c r="E29" s="41" t="s">
        <v>495</v>
      </c>
      <c r="F29" s="1">
        <v>59124</v>
      </c>
    </row>
    <row r="30" spans="1:6">
      <c r="A30" s="22" t="s">
        <v>28</v>
      </c>
      <c r="B30" s="12">
        <v>170196</v>
      </c>
      <c r="C30" s="14" t="s">
        <v>36</v>
      </c>
      <c r="D30" s="41" t="s">
        <v>478</v>
      </c>
      <c r="E30" s="41" t="s">
        <v>495</v>
      </c>
      <c r="F30" s="1">
        <v>61284</v>
      </c>
    </row>
    <row r="31" spans="1:6">
      <c r="A31" s="22" t="s">
        <v>28</v>
      </c>
      <c r="B31" s="12">
        <v>170197</v>
      </c>
      <c r="C31" s="14" t="s">
        <v>37</v>
      </c>
      <c r="D31" s="41" t="s">
        <v>478</v>
      </c>
      <c r="E31" s="41" t="s">
        <v>495</v>
      </c>
      <c r="F31" s="1">
        <v>15420</v>
      </c>
    </row>
    <row r="32" spans="1:6">
      <c r="A32" s="22" t="s">
        <v>28</v>
      </c>
      <c r="B32" s="12">
        <v>170205</v>
      </c>
      <c r="C32" s="14" t="s">
        <v>38</v>
      </c>
      <c r="D32" s="41" t="s">
        <v>478</v>
      </c>
      <c r="E32" s="41" t="s">
        <v>495</v>
      </c>
      <c r="F32" s="1">
        <v>63660</v>
      </c>
    </row>
    <row r="33" spans="1:6">
      <c r="A33" s="22" t="s">
        <v>28</v>
      </c>
      <c r="B33" s="12">
        <v>170215</v>
      </c>
      <c r="C33" s="14" t="s">
        <v>39</v>
      </c>
      <c r="D33" s="41" t="s">
        <v>478</v>
      </c>
      <c r="E33" s="41" t="s">
        <v>495</v>
      </c>
      <c r="F33" s="1">
        <v>0</v>
      </c>
    </row>
    <row r="34" spans="1:6">
      <c r="A34" s="22" t="s">
        <v>40</v>
      </c>
      <c r="B34" s="12">
        <v>180216</v>
      </c>
      <c r="C34" s="14" t="s">
        <v>41</v>
      </c>
      <c r="D34" s="41" t="s">
        <v>478</v>
      </c>
      <c r="E34" s="41" t="s">
        <v>495</v>
      </c>
      <c r="F34" s="1">
        <v>0</v>
      </c>
    </row>
    <row r="35" spans="1:6">
      <c r="A35" s="22" t="s">
        <v>42</v>
      </c>
      <c r="B35" s="12">
        <v>190219</v>
      </c>
      <c r="C35" s="14" t="s">
        <v>43</v>
      </c>
      <c r="D35" s="41" t="s">
        <v>478</v>
      </c>
      <c r="E35" s="41" t="s">
        <v>495</v>
      </c>
      <c r="F35" s="1">
        <v>0</v>
      </c>
    </row>
    <row r="36" spans="1:6">
      <c r="A36" s="22" t="s">
        <v>42</v>
      </c>
      <c r="B36" s="12">
        <v>190220</v>
      </c>
      <c r="C36" s="14" t="s">
        <v>44</v>
      </c>
      <c r="D36" s="41" t="s">
        <v>478</v>
      </c>
      <c r="E36" s="41" t="s">
        <v>495</v>
      </c>
      <c r="F36" s="1">
        <v>41508</v>
      </c>
    </row>
    <row r="37" spans="1:6">
      <c r="A37" s="22" t="s">
        <v>42</v>
      </c>
      <c r="B37" s="12">
        <v>190239</v>
      </c>
      <c r="C37" s="14" t="s">
        <v>45</v>
      </c>
      <c r="D37" s="41" t="s">
        <v>478</v>
      </c>
      <c r="E37" s="41" t="s">
        <v>495</v>
      </c>
      <c r="F37" s="1">
        <v>304956</v>
      </c>
    </row>
    <row r="38" spans="1:6">
      <c r="A38" s="22" t="s">
        <v>42</v>
      </c>
      <c r="B38" s="12">
        <v>190250</v>
      </c>
      <c r="C38" s="14" t="s">
        <v>46</v>
      </c>
      <c r="D38" s="41" t="s">
        <v>478</v>
      </c>
      <c r="E38" s="41" t="s">
        <v>495</v>
      </c>
      <c r="F38" s="1">
        <v>68760</v>
      </c>
    </row>
    <row r="39" spans="1:6">
      <c r="A39" s="22" t="s">
        <v>42</v>
      </c>
      <c r="B39" s="12">
        <v>197251</v>
      </c>
      <c r="C39" s="14" t="s">
        <v>47</v>
      </c>
      <c r="D39" s="41" t="s">
        <v>478</v>
      </c>
      <c r="E39" s="41" t="s">
        <v>495</v>
      </c>
      <c r="F39" s="1">
        <v>58800</v>
      </c>
    </row>
    <row r="40" spans="1:6">
      <c r="A40" s="22" t="s">
        <v>48</v>
      </c>
      <c r="B40" s="12">
        <v>210331</v>
      </c>
      <c r="C40" s="14" t="s">
        <v>49</v>
      </c>
      <c r="D40" s="41" t="s">
        <v>478</v>
      </c>
      <c r="E40" s="41" t="s">
        <v>495</v>
      </c>
      <c r="F40" s="1">
        <v>902808</v>
      </c>
    </row>
    <row r="41" spans="1:6">
      <c r="A41" s="22" t="s">
        <v>50</v>
      </c>
      <c r="B41" s="12">
        <v>220324</v>
      </c>
      <c r="C41" s="14" t="s">
        <v>51</v>
      </c>
      <c r="D41" s="41" t="s">
        <v>478</v>
      </c>
      <c r="E41" s="41" t="s">
        <v>495</v>
      </c>
      <c r="F41" s="1">
        <v>34428</v>
      </c>
    </row>
    <row r="42" spans="1:6">
      <c r="A42" s="22" t="s">
        <v>50</v>
      </c>
      <c r="B42" s="12">
        <v>220347</v>
      </c>
      <c r="C42" s="14" t="s">
        <v>52</v>
      </c>
      <c r="D42" s="41" t="s">
        <v>478</v>
      </c>
      <c r="E42" s="41" t="s">
        <v>495</v>
      </c>
      <c r="F42" s="1">
        <v>1269972</v>
      </c>
    </row>
    <row r="43" spans="1:6">
      <c r="A43" s="22" t="s">
        <v>50</v>
      </c>
      <c r="B43" s="12">
        <v>220348</v>
      </c>
      <c r="C43" s="14" t="s">
        <v>53</v>
      </c>
      <c r="D43" s="41" t="s">
        <v>478</v>
      </c>
      <c r="E43" s="41" t="s">
        <v>495</v>
      </c>
      <c r="F43" s="1">
        <v>1359672</v>
      </c>
    </row>
    <row r="44" spans="1:6">
      <c r="A44" s="22" t="s">
        <v>50</v>
      </c>
      <c r="B44" s="12">
        <v>220358</v>
      </c>
      <c r="C44" s="14" t="s">
        <v>54</v>
      </c>
      <c r="D44" s="41" t="s">
        <v>478</v>
      </c>
      <c r="E44" s="41" t="s">
        <v>495</v>
      </c>
      <c r="F44" s="1">
        <v>1041204</v>
      </c>
    </row>
    <row r="45" spans="1:6">
      <c r="A45" s="22" t="s">
        <v>50</v>
      </c>
      <c r="B45" s="12">
        <v>220360</v>
      </c>
      <c r="C45" s="14" t="s">
        <v>55</v>
      </c>
      <c r="D45" s="41" t="s">
        <v>478</v>
      </c>
      <c r="E45" s="41" t="s">
        <v>495</v>
      </c>
      <c r="F45" s="1">
        <v>1176276</v>
      </c>
    </row>
    <row r="46" spans="1:6">
      <c r="A46" s="22" t="s">
        <v>50</v>
      </c>
      <c r="B46" s="12">
        <v>220365</v>
      </c>
      <c r="C46" s="14" t="s">
        <v>56</v>
      </c>
      <c r="D46" s="41" t="s">
        <v>478</v>
      </c>
      <c r="E46" s="41" t="s">
        <v>495</v>
      </c>
      <c r="F46" s="1">
        <v>382740</v>
      </c>
    </row>
    <row r="47" spans="1:6">
      <c r="A47" s="22" t="s">
        <v>50</v>
      </c>
      <c r="B47" s="12">
        <v>220368</v>
      </c>
      <c r="C47" s="14" t="s">
        <v>57</v>
      </c>
      <c r="D47" s="41" t="s">
        <v>478</v>
      </c>
      <c r="E47" s="41" t="s">
        <v>495</v>
      </c>
      <c r="F47" s="1">
        <v>780756</v>
      </c>
    </row>
    <row r="48" spans="1:6">
      <c r="A48" s="22" t="s">
        <v>50</v>
      </c>
      <c r="B48" s="12">
        <v>220371</v>
      </c>
      <c r="C48" s="14" t="s">
        <v>58</v>
      </c>
      <c r="D48" s="41" t="s">
        <v>478</v>
      </c>
      <c r="E48" s="41" t="s">
        <v>495</v>
      </c>
      <c r="F48" s="1">
        <v>0</v>
      </c>
    </row>
    <row r="49" spans="1:6">
      <c r="A49" s="22" t="s">
        <v>50</v>
      </c>
      <c r="B49" s="12">
        <v>220376</v>
      </c>
      <c r="C49" s="14" t="s">
        <v>59</v>
      </c>
      <c r="D49" s="41" t="s">
        <v>478</v>
      </c>
      <c r="E49" s="41" t="s">
        <v>495</v>
      </c>
      <c r="F49" s="1">
        <v>718740</v>
      </c>
    </row>
    <row r="50" spans="1:6">
      <c r="A50" s="22" t="s">
        <v>50</v>
      </c>
      <c r="B50" s="12">
        <v>220378</v>
      </c>
      <c r="C50" s="14" t="s">
        <v>60</v>
      </c>
      <c r="D50" s="41" t="s">
        <v>478</v>
      </c>
      <c r="E50" s="41" t="s">
        <v>495</v>
      </c>
      <c r="F50" s="1">
        <v>3074400</v>
      </c>
    </row>
    <row r="51" spans="1:6">
      <c r="A51" s="22" t="s">
        <v>50</v>
      </c>
      <c r="B51" s="12">
        <v>220381</v>
      </c>
      <c r="C51" s="14" t="s">
        <v>61</v>
      </c>
      <c r="D51" s="41" t="s">
        <v>478</v>
      </c>
      <c r="E51" s="41" t="s">
        <v>495</v>
      </c>
      <c r="F51" s="1">
        <v>2448084</v>
      </c>
    </row>
    <row r="52" spans="1:6">
      <c r="A52" s="22" t="s">
        <v>50</v>
      </c>
      <c r="B52" s="12">
        <v>220382</v>
      </c>
      <c r="C52" s="14" t="s">
        <v>62</v>
      </c>
      <c r="D52" s="41" t="s">
        <v>478</v>
      </c>
      <c r="E52" s="41" t="s">
        <v>495</v>
      </c>
      <c r="F52" s="1">
        <v>651948</v>
      </c>
    </row>
    <row r="53" spans="1:6">
      <c r="A53" s="22" t="s">
        <v>50</v>
      </c>
      <c r="B53" s="12">
        <v>220389</v>
      </c>
      <c r="C53" s="14" t="s">
        <v>63</v>
      </c>
      <c r="D53" s="41" t="s">
        <v>478</v>
      </c>
      <c r="E53" s="41" t="s">
        <v>495</v>
      </c>
      <c r="F53" s="1">
        <v>43128</v>
      </c>
    </row>
    <row r="54" spans="1:6">
      <c r="A54" s="22" t="s">
        <v>50</v>
      </c>
      <c r="B54" s="12">
        <v>220392</v>
      </c>
      <c r="C54" s="14" t="s">
        <v>64</v>
      </c>
      <c r="D54" s="41" t="s">
        <v>478</v>
      </c>
      <c r="E54" s="41" t="s">
        <v>495</v>
      </c>
      <c r="F54" s="1">
        <v>80784</v>
      </c>
    </row>
    <row r="55" spans="1:6">
      <c r="A55" s="22" t="s">
        <v>65</v>
      </c>
      <c r="B55" s="12">
        <v>230468</v>
      </c>
      <c r="C55" s="14" t="s">
        <v>66</v>
      </c>
      <c r="D55" s="41" t="s">
        <v>478</v>
      </c>
      <c r="E55" s="41" t="s">
        <v>495</v>
      </c>
      <c r="F55" s="1">
        <v>1419276</v>
      </c>
    </row>
    <row r="56" spans="1:6">
      <c r="A56" s="22" t="s">
        <v>65</v>
      </c>
      <c r="B56" s="12">
        <v>230469</v>
      </c>
      <c r="C56" s="14" t="s">
        <v>67</v>
      </c>
      <c r="D56" s="41" t="s">
        <v>478</v>
      </c>
      <c r="E56" s="41" t="s">
        <v>495</v>
      </c>
      <c r="F56" s="1">
        <v>220956</v>
      </c>
    </row>
    <row r="57" spans="1:6">
      <c r="A57" s="22" t="s">
        <v>65</v>
      </c>
      <c r="B57" s="12">
        <v>230473</v>
      </c>
      <c r="C57" s="14" t="s">
        <v>68</v>
      </c>
      <c r="D57" s="41" t="s">
        <v>478</v>
      </c>
      <c r="E57" s="41" t="s">
        <v>495</v>
      </c>
      <c r="F57" s="1">
        <v>0</v>
      </c>
    </row>
    <row r="58" spans="1:6">
      <c r="A58" s="22" t="s">
        <v>65</v>
      </c>
      <c r="B58" s="12">
        <v>230478</v>
      </c>
      <c r="C58" s="14" t="s">
        <v>69</v>
      </c>
      <c r="D58" s="41" t="s">
        <v>478</v>
      </c>
      <c r="E58" s="41" t="s">
        <v>495</v>
      </c>
      <c r="F58" s="1">
        <v>10164</v>
      </c>
    </row>
    <row r="59" spans="1:6">
      <c r="A59" s="22" t="s">
        <v>65</v>
      </c>
      <c r="B59" s="12">
        <v>230496</v>
      </c>
      <c r="C59" s="14" t="s">
        <v>70</v>
      </c>
      <c r="D59" s="41" t="s">
        <v>478</v>
      </c>
      <c r="E59" s="41" t="s">
        <v>495</v>
      </c>
      <c r="F59" s="1">
        <v>44640</v>
      </c>
    </row>
    <row r="60" spans="1:6">
      <c r="A60" s="22" t="s">
        <v>65</v>
      </c>
      <c r="B60" s="12">
        <v>230497</v>
      </c>
      <c r="C60" s="14" t="s">
        <v>71</v>
      </c>
      <c r="D60" s="41" t="s">
        <v>478</v>
      </c>
      <c r="E60" s="41" t="s">
        <v>495</v>
      </c>
      <c r="F60" s="1">
        <v>29904</v>
      </c>
    </row>
    <row r="61" spans="1:6">
      <c r="A61" s="22" t="s">
        <v>65</v>
      </c>
      <c r="B61" s="12">
        <v>230498</v>
      </c>
      <c r="C61" s="14" t="s">
        <v>72</v>
      </c>
      <c r="D61" s="41" t="s">
        <v>478</v>
      </c>
      <c r="E61" s="41" t="s">
        <v>495</v>
      </c>
      <c r="F61" s="1">
        <v>516336</v>
      </c>
    </row>
    <row r="62" spans="1:6">
      <c r="A62" s="22" t="s">
        <v>65</v>
      </c>
      <c r="B62" s="12">
        <v>230500</v>
      </c>
      <c r="C62" s="14" t="s">
        <v>73</v>
      </c>
      <c r="D62" s="41" t="s">
        <v>478</v>
      </c>
      <c r="E62" s="41" t="s">
        <v>495</v>
      </c>
      <c r="F62" s="1">
        <v>100272</v>
      </c>
    </row>
    <row r="63" spans="1:6">
      <c r="A63" s="22" t="s">
        <v>65</v>
      </c>
      <c r="B63" s="12">
        <v>230501</v>
      </c>
      <c r="C63" s="14" t="s">
        <v>74</v>
      </c>
      <c r="D63" s="41" t="s">
        <v>478</v>
      </c>
      <c r="E63" s="41" t="s">
        <v>495</v>
      </c>
      <c r="F63" s="1">
        <v>0</v>
      </c>
    </row>
    <row r="64" spans="1:6">
      <c r="A64" s="22" t="s">
        <v>65</v>
      </c>
      <c r="B64" s="12">
        <v>230502</v>
      </c>
      <c r="C64" s="14" t="s">
        <v>75</v>
      </c>
      <c r="D64" s="41" t="s">
        <v>478</v>
      </c>
      <c r="E64" s="41" t="s">
        <v>495</v>
      </c>
      <c r="F64" s="1">
        <v>314352</v>
      </c>
    </row>
    <row r="65" spans="1:6">
      <c r="A65" s="22" t="s">
        <v>65</v>
      </c>
      <c r="B65" s="12">
        <v>230503</v>
      </c>
      <c r="C65" s="14" t="s">
        <v>76</v>
      </c>
      <c r="D65" s="41" t="s">
        <v>478</v>
      </c>
      <c r="E65" s="41" t="s">
        <v>495</v>
      </c>
      <c r="F65" s="1">
        <v>0</v>
      </c>
    </row>
    <row r="66" spans="1:6">
      <c r="A66" s="22" t="s">
        <v>65</v>
      </c>
      <c r="B66" s="12">
        <v>230505</v>
      </c>
      <c r="C66" s="14" t="s">
        <v>77</v>
      </c>
      <c r="D66" s="41" t="s">
        <v>478</v>
      </c>
      <c r="E66" s="41" t="s">
        <v>495</v>
      </c>
      <c r="F66" s="1">
        <v>46296</v>
      </c>
    </row>
    <row r="67" spans="1:6">
      <c r="A67" s="22" t="s">
        <v>65</v>
      </c>
      <c r="B67" s="12">
        <v>230510</v>
      </c>
      <c r="C67" s="14" t="s">
        <v>78</v>
      </c>
      <c r="D67" s="41" t="s">
        <v>478</v>
      </c>
      <c r="E67" s="41" t="s">
        <v>495</v>
      </c>
      <c r="F67" s="1">
        <v>2184132</v>
      </c>
    </row>
    <row r="68" spans="1:6">
      <c r="A68" s="22" t="s">
        <v>65</v>
      </c>
      <c r="B68" s="12">
        <v>230511</v>
      </c>
      <c r="C68" s="14" t="s">
        <v>79</v>
      </c>
      <c r="D68" s="41" t="s">
        <v>478</v>
      </c>
      <c r="E68" s="41" t="s">
        <v>495</v>
      </c>
      <c r="F68" s="1">
        <v>88356</v>
      </c>
    </row>
    <row r="69" spans="1:6">
      <c r="A69" s="22" t="s">
        <v>80</v>
      </c>
      <c r="B69" s="12">
        <v>240512</v>
      </c>
      <c r="C69" s="14" t="s">
        <v>81</v>
      </c>
      <c r="D69" s="41" t="s">
        <v>478</v>
      </c>
      <c r="E69" s="41" t="s">
        <v>495</v>
      </c>
      <c r="F69" s="1">
        <v>4415196</v>
      </c>
    </row>
    <row r="70" spans="1:6">
      <c r="A70" s="22" t="s">
        <v>80</v>
      </c>
      <c r="B70" s="12">
        <v>240515</v>
      </c>
      <c r="C70" s="14" t="s">
        <v>82</v>
      </c>
      <c r="D70" s="41" t="s">
        <v>478</v>
      </c>
      <c r="E70" s="41" t="s">
        <v>495</v>
      </c>
      <c r="F70" s="1">
        <v>0</v>
      </c>
    </row>
    <row r="71" spans="1:6">
      <c r="A71" s="22" t="s">
        <v>80</v>
      </c>
      <c r="B71" s="12">
        <v>240516</v>
      </c>
      <c r="C71" s="14" t="s">
        <v>83</v>
      </c>
      <c r="D71" s="41" t="s">
        <v>478</v>
      </c>
      <c r="E71" s="41" t="s">
        <v>495</v>
      </c>
      <c r="F71" s="1">
        <v>0</v>
      </c>
    </row>
    <row r="72" spans="1:6">
      <c r="A72" s="22" t="s">
        <v>80</v>
      </c>
      <c r="B72" s="12">
        <v>240520</v>
      </c>
      <c r="C72" s="14" t="s">
        <v>84</v>
      </c>
      <c r="D72" s="41" t="s">
        <v>478</v>
      </c>
      <c r="E72" s="41" t="s">
        <v>495</v>
      </c>
      <c r="F72" s="1">
        <v>2964156</v>
      </c>
    </row>
    <row r="73" spans="1:6">
      <c r="A73" s="22" t="s">
        <v>80</v>
      </c>
      <c r="B73" s="12">
        <v>240521</v>
      </c>
      <c r="C73" s="14" t="s">
        <v>85</v>
      </c>
      <c r="D73" s="41" t="s">
        <v>478</v>
      </c>
      <c r="E73" s="41" t="s">
        <v>495</v>
      </c>
      <c r="F73" s="1">
        <v>0</v>
      </c>
    </row>
    <row r="74" spans="1:6">
      <c r="A74" s="22" t="s">
        <v>80</v>
      </c>
      <c r="B74" s="12">
        <v>240523</v>
      </c>
      <c r="C74" s="14" t="s">
        <v>86</v>
      </c>
      <c r="D74" s="41" t="s">
        <v>478</v>
      </c>
      <c r="E74" s="41" t="s">
        <v>495</v>
      </c>
      <c r="F74" s="1">
        <v>5014764</v>
      </c>
    </row>
    <row r="75" spans="1:6">
      <c r="A75" s="22" t="s">
        <v>80</v>
      </c>
      <c r="B75" s="12">
        <v>240528</v>
      </c>
      <c r="C75" s="14" t="s">
        <v>88</v>
      </c>
      <c r="D75" s="41" t="s">
        <v>478</v>
      </c>
      <c r="E75" s="41" t="s">
        <v>495</v>
      </c>
      <c r="F75" s="1">
        <v>0</v>
      </c>
    </row>
    <row r="76" spans="1:6">
      <c r="A76" s="22" t="s">
        <v>80</v>
      </c>
      <c r="B76" s="12">
        <v>240531</v>
      </c>
      <c r="C76" s="14" t="s">
        <v>89</v>
      </c>
      <c r="D76" s="41" t="s">
        <v>478</v>
      </c>
      <c r="E76" s="41" t="s">
        <v>495</v>
      </c>
      <c r="F76" s="1">
        <v>0</v>
      </c>
    </row>
    <row r="77" spans="1:6">
      <c r="A77" s="22" t="s">
        <v>80</v>
      </c>
      <c r="B77" s="12">
        <v>240532</v>
      </c>
      <c r="C77" s="14" t="s">
        <v>90</v>
      </c>
      <c r="D77" s="41" t="s">
        <v>478</v>
      </c>
      <c r="E77" s="41" t="s">
        <v>495</v>
      </c>
      <c r="F77" s="1">
        <v>48672</v>
      </c>
    </row>
    <row r="78" spans="1:6">
      <c r="A78" s="22" t="s">
        <v>80</v>
      </c>
      <c r="B78" s="12">
        <v>240536</v>
      </c>
      <c r="C78" s="14" t="s">
        <v>91</v>
      </c>
      <c r="D78" s="41" t="s">
        <v>478</v>
      </c>
      <c r="E78" s="41" t="s">
        <v>495</v>
      </c>
      <c r="F78" s="1">
        <v>2201664</v>
      </c>
    </row>
    <row r="79" spans="1:6">
      <c r="A79" s="22" t="s">
        <v>80</v>
      </c>
      <c r="B79" s="12">
        <v>240538</v>
      </c>
      <c r="C79" s="14" t="s">
        <v>92</v>
      </c>
      <c r="D79" s="41" t="s">
        <v>478</v>
      </c>
      <c r="E79" s="41" t="s">
        <v>495</v>
      </c>
      <c r="F79" s="1">
        <v>1309260</v>
      </c>
    </row>
    <row r="80" spans="1:6">
      <c r="A80" s="22" t="s">
        <v>80</v>
      </c>
      <c r="B80" s="12">
        <v>240539</v>
      </c>
      <c r="C80" s="14" t="s">
        <v>93</v>
      </c>
      <c r="D80" s="41" t="s">
        <v>478</v>
      </c>
      <c r="E80" s="41" t="s">
        <v>495</v>
      </c>
      <c r="F80" s="1">
        <v>637308</v>
      </c>
    </row>
    <row r="81" spans="1:6">
      <c r="A81" s="22" t="s">
        <v>80</v>
      </c>
      <c r="B81" s="12">
        <v>240541</v>
      </c>
      <c r="C81" s="14" t="s">
        <v>94</v>
      </c>
      <c r="D81" s="41" t="s">
        <v>478</v>
      </c>
      <c r="E81" s="41" t="s">
        <v>495</v>
      </c>
      <c r="F81" s="1">
        <v>0</v>
      </c>
    </row>
    <row r="82" spans="1:6">
      <c r="A82" s="22" t="s">
        <v>80</v>
      </c>
      <c r="B82" s="12">
        <v>240542</v>
      </c>
      <c r="C82" s="14" t="s">
        <v>95</v>
      </c>
      <c r="D82" s="41" t="s">
        <v>478</v>
      </c>
      <c r="E82" s="41" t="s">
        <v>495</v>
      </c>
      <c r="F82" s="1">
        <v>0</v>
      </c>
    </row>
    <row r="83" spans="1:6">
      <c r="A83" s="22" t="s">
        <v>80</v>
      </c>
      <c r="B83" s="12">
        <v>240546</v>
      </c>
      <c r="C83" s="14" t="s">
        <v>96</v>
      </c>
      <c r="D83" s="41" t="s">
        <v>478</v>
      </c>
      <c r="E83" s="41" t="s">
        <v>495</v>
      </c>
      <c r="F83" s="1">
        <v>0</v>
      </c>
    </row>
    <row r="84" spans="1:6">
      <c r="A84" s="22" t="s">
        <v>97</v>
      </c>
      <c r="B84" s="12">
        <v>250285</v>
      </c>
      <c r="C84" s="14" t="s">
        <v>98</v>
      </c>
      <c r="D84" s="41" t="s">
        <v>478</v>
      </c>
      <c r="E84" s="41" t="s">
        <v>495</v>
      </c>
      <c r="F84" s="1">
        <v>44892</v>
      </c>
    </row>
    <row r="85" spans="1:6">
      <c r="A85" s="22" t="s">
        <v>97</v>
      </c>
      <c r="B85" s="12">
        <v>250290</v>
      </c>
      <c r="C85" s="14" t="s">
        <v>99</v>
      </c>
      <c r="D85" s="41" t="s">
        <v>478</v>
      </c>
      <c r="E85" s="41" t="s">
        <v>495</v>
      </c>
      <c r="F85" s="1">
        <v>2419044</v>
      </c>
    </row>
    <row r="86" spans="1:6">
      <c r="A86" s="22" t="s">
        <v>97</v>
      </c>
      <c r="B86" s="12">
        <v>250295</v>
      </c>
      <c r="C86" s="14" t="s">
        <v>100</v>
      </c>
      <c r="D86" s="41" t="s">
        <v>478</v>
      </c>
      <c r="E86" s="41" t="s">
        <v>495</v>
      </c>
      <c r="F86" s="1">
        <v>426372</v>
      </c>
    </row>
    <row r="87" spans="1:6">
      <c r="A87" s="22" t="s">
        <v>97</v>
      </c>
      <c r="B87" s="12">
        <v>250299</v>
      </c>
      <c r="C87" s="14" t="s">
        <v>101</v>
      </c>
      <c r="D87" s="41" t="s">
        <v>478</v>
      </c>
      <c r="E87" s="41" t="s">
        <v>495</v>
      </c>
      <c r="F87" s="1">
        <v>62232</v>
      </c>
    </row>
    <row r="88" spans="1:6">
      <c r="A88" s="22" t="s">
        <v>97</v>
      </c>
      <c r="B88" s="12">
        <v>250305</v>
      </c>
      <c r="C88" s="14" t="s">
        <v>102</v>
      </c>
      <c r="D88" s="41" t="s">
        <v>478</v>
      </c>
      <c r="E88" s="41" t="s">
        <v>495</v>
      </c>
      <c r="F88" s="1">
        <v>1690296</v>
      </c>
    </row>
    <row r="89" spans="1:6">
      <c r="A89" s="22" t="s">
        <v>97</v>
      </c>
      <c r="B89" s="12">
        <v>250307</v>
      </c>
      <c r="C89" s="14" t="s">
        <v>103</v>
      </c>
      <c r="D89" s="41" t="s">
        <v>478</v>
      </c>
      <c r="E89" s="41" t="s">
        <v>495</v>
      </c>
      <c r="F89" s="1">
        <v>205044</v>
      </c>
    </row>
    <row r="90" spans="1:6">
      <c r="A90" s="22" t="s">
        <v>97</v>
      </c>
      <c r="B90" s="12">
        <v>250308</v>
      </c>
      <c r="C90" s="14" t="s">
        <v>45</v>
      </c>
      <c r="D90" s="41" t="s">
        <v>478</v>
      </c>
      <c r="E90" s="41" t="s">
        <v>495</v>
      </c>
      <c r="F90" s="1">
        <v>1794216</v>
      </c>
    </row>
    <row r="91" spans="1:6">
      <c r="A91" s="22" t="s">
        <v>97</v>
      </c>
      <c r="B91" s="12">
        <v>250315</v>
      </c>
      <c r="C91" s="14" t="s">
        <v>104</v>
      </c>
      <c r="D91" s="41" t="s">
        <v>478</v>
      </c>
      <c r="E91" s="41" t="s">
        <v>495</v>
      </c>
      <c r="F91" s="1">
        <v>658356</v>
      </c>
    </row>
    <row r="92" spans="1:6">
      <c r="A92" s="22" t="s">
        <v>97</v>
      </c>
      <c r="B92" s="12">
        <v>250316</v>
      </c>
      <c r="C92" s="14" t="s">
        <v>105</v>
      </c>
      <c r="D92" s="41" t="s">
        <v>478</v>
      </c>
      <c r="E92" s="41" t="s">
        <v>495</v>
      </c>
      <c r="F92" s="1">
        <v>364644</v>
      </c>
    </row>
    <row r="93" spans="1:6">
      <c r="A93" s="22" t="s">
        <v>106</v>
      </c>
      <c r="B93" s="12">
        <v>260396</v>
      </c>
      <c r="C93" s="14" t="s">
        <v>107</v>
      </c>
      <c r="D93" s="41" t="s">
        <v>478</v>
      </c>
      <c r="E93" s="41" t="s">
        <v>495</v>
      </c>
      <c r="F93" s="1">
        <v>1678704</v>
      </c>
    </row>
    <row r="94" spans="1:6">
      <c r="A94" s="22" t="s">
        <v>106</v>
      </c>
      <c r="B94" s="12">
        <v>260398</v>
      </c>
      <c r="C94" s="14" t="s">
        <v>108</v>
      </c>
      <c r="D94" s="41" t="s">
        <v>478</v>
      </c>
      <c r="E94" s="41" t="s">
        <v>495</v>
      </c>
      <c r="F94" s="1">
        <v>27264</v>
      </c>
    </row>
    <row r="95" spans="1:6">
      <c r="A95" s="22" t="s">
        <v>106</v>
      </c>
      <c r="B95" s="12">
        <v>260401</v>
      </c>
      <c r="C95" s="14" t="s">
        <v>109</v>
      </c>
      <c r="D95" s="41" t="s">
        <v>478</v>
      </c>
      <c r="E95" s="41" t="s">
        <v>495</v>
      </c>
      <c r="F95" s="1">
        <v>1997052</v>
      </c>
    </row>
    <row r="96" spans="1:6">
      <c r="A96" s="22" t="s">
        <v>106</v>
      </c>
      <c r="B96" s="12">
        <v>260406</v>
      </c>
      <c r="C96" s="14" t="s">
        <v>110</v>
      </c>
      <c r="D96" s="41" t="s">
        <v>478</v>
      </c>
      <c r="E96" s="41" t="s">
        <v>495</v>
      </c>
      <c r="F96" s="1">
        <v>2425824</v>
      </c>
    </row>
    <row r="97" spans="1:6">
      <c r="A97" s="22" t="s">
        <v>106</v>
      </c>
      <c r="B97" s="12">
        <v>260408</v>
      </c>
      <c r="C97" s="14" t="s">
        <v>111</v>
      </c>
      <c r="D97" s="41" t="s">
        <v>478</v>
      </c>
      <c r="E97" s="41" t="s">
        <v>495</v>
      </c>
      <c r="F97" s="1">
        <v>18804</v>
      </c>
    </row>
    <row r="98" spans="1:6">
      <c r="A98" s="22" t="s">
        <v>106</v>
      </c>
      <c r="B98" s="12">
        <v>260413</v>
      </c>
      <c r="C98" s="14" t="s">
        <v>112</v>
      </c>
      <c r="D98" s="41" t="s">
        <v>478</v>
      </c>
      <c r="E98" s="41" t="s">
        <v>495</v>
      </c>
      <c r="F98" s="1">
        <v>2001900</v>
      </c>
    </row>
    <row r="99" spans="1:6">
      <c r="A99" s="22" t="s">
        <v>106</v>
      </c>
      <c r="B99" s="12">
        <v>260414</v>
      </c>
      <c r="C99" s="14" t="s">
        <v>113</v>
      </c>
      <c r="D99" s="41" t="s">
        <v>478</v>
      </c>
      <c r="E99" s="41" t="s">
        <v>495</v>
      </c>
      <c r="F99" s="1">
        <v>2006184</v>
      </c>
    </row>
    <row r="100" spans="1:6">
      <c r="A100" s="22" t="s">
        <v>106</v>
      </c>
      <c r="B100" s="12">
        <v>260415</v>
      </c>
      <c r="C100" s="14" t="s">
        <v>114</v>
      </c>
      <c r="D100" s="41" t="s">
        <v>478</v>
      </c>
      <c r="E100" s="41" t="s">
        <v>495</v>
      </c>
      <c r="F100" s="1">
        <v>2147448</v>
      </c>
    </row>
    <row r="101" spans="1:6">
      <c r="A101" s="22" t="s">
        <v>106</v>
      </c>
      <c r="B101" s="12">
        <v>260418</v>
      </c>
      <c r="C101" s="14" t="s">
        <v>115</v>
      </c>
      <c r="D101" s="41" t="s">
        <v>478</v>
      </c>
      <c r="E101" s="41" t="s">
        <v>495</v>
      </c>
      <c r="F101" s="1">
        <v>7018764</v>
      </c>
    </row>
    <row r="102" spans="1:6">
      <c r="A102" s="22" t="s">
        <v>106</v>
      </c>
      <c r="B102" s="12">
        <v>260419</v>
      </c>
      <c r="C102" s="14" t="s">
        <v>116</v>
      </c>
      <c r="D102" s="41" t="s">
        <v>478</v>
      </c>
      <c r="E102" s="41" t="s">
        <v>495</v>
      </c>
      <c r="F102" s="1">
        <v>1513092</v>
      </c>
    </row>
    <row r="103" spans="1:6">
      <c r="A103" s="22" t="s">
        <v>106</v>
      </c>
      <c r="B103" s="12">
        <v>260421</v>
      </c>
      <c r="C103" s="14" t="s">
        <v>117</v>
      </c>
      <c r="D103" s="41" t="s">
        <v>478</v>
      </c>
      <c r="E103" s="41" t="s">
        <v>495</v>
      </c>
      <c r="F103" s="1">
        <v>2655012</v>
      </c>
    </row>
    <row r="104" spans="1:6">
      <c r="A104" s="22" t="s">
        <v>118</v>
      </c>
      <c r="B104" s="12">
        <v>270428</v>
      </c>
      <c r="C104" s="14" t="s">
        <v>119</v>
      </c>
      <c r="D104" s="41" t="s">
        <v>478</v>
      </c>
      <c r="E104" s="41" t="s">
        <v>495</v>
      </c>
      <c r="F104" s="1">
        <v>31740</v>
      </c>
    </row>
    <row r="105" spans="1:6">
      <c r="A105" s="22" t="s">
        <v>118</v>
      </c>
      <c r="B105" s="12">
        <v>270429</v>
      </c>
      <c r="C105" s="14" t="s">
        <v>120</v>
      </c>
      <c r="D105" s="41" t="s">
        <v>478</v>
      </c>
      <c r="E105" s="41" t="s">
        <v>495</v>
      </c>
      <c r="F105" s="1">
        <v>0</v>
      </c>
    </row>
    <row r="106" spans="1:6">
      <c r="A106" s="22" t="s">
        <v>118</v>
      </c>
      <c r="B106" s="12">
        <v>270432</v>
      </c>
      <c r="C106" s="14" t="s">
        <v>121</v>
      </c>
      <c r="D106" s="41" t="s">
        <v>478</v>
      </c>
      <c r="E106" s="41" t="s">
        <v>495</v>
      </c>
      <c r="F106" s="1">
        <v>577140</v>
      </c>
    </row>
    <row r="107" spans="1:6">
      <c r="A107" s="22" t="s">
        <v>118</v>
      </c>
      <c r="B107" s="12">
        <v>270433</v>
      </c>
      <c r="C107" s="14" t="s">
        <v>122</v>
      </c>
      <c r="D107" s="41" t="s">
        <v>478</v>
      </c>
      <c r="E107" s="41" t="s">
        <v>495</v>
      </c>
      <c r="F107" s="1">
        <v>815016</v>
      </c>
    </row>
    <row r="108" spans="1:6">
      <c r="A108" s="22" t="s">
        <v>118</v>
      </c>
      <c r="B108" s="12">
        <v>270435</v>
      </c>
      <c r="C108" s="14" t="s">
        <v>123</v>
      </c>
      <c r="D108" s="41" t="s">
        <v>478</v>
      </c>
      <c r="E108" s="41" t="s">
        <v>495</v>
      </c>
      <c r="F108" s="1">
        <v>277728</v>
      </c>
    </row>
    <row r="109" spans="1:6">
      <c r="A109" s="22" t="s">
        <v>118</v>
      </c>
      <c r="B109" s="12">
        <v>270438</v>
      </c>
      <c r="C109" s="14" t="s">
        <v>124</v>
      </c>
      <c r="D109" s="41" t="s">
        <v>478</v>
      </c>
      <c r="E109" s="41" t="s">
        <v>495</v>
      </c>
      <c r="F109" s="1">
        <v>225732</v>
      </c>
    </row>
    <row r="110" spans="1:6">
      <c r="A110" s="22" t="s">
        <v>118</v>
      </c>
      <c r="B110" s="12">
        <v>270441</v>
      </c>
      <c r="C110" s="14" t="s">
        <v>125</v>
      </c>
      <c r="D110" s="41" t="s">
        <v>478</v>
      </c>
      <c r="E110" s="41" t="s">
        <v>495</v>
      </c>
      <c r="F110" s="1">
        <v>1028868</v>
      </c>
    </row>
    <row r="111" spans="1:6">
      <c r="A111" s="22" t="s">
        <v>126</v>
      </c>
      <c r="B111" s="12">
        <v>280457</v>
      </c>
      <c r="C111" s="14" t="s">
        <v>127</v>
      </c>
      <c r="D111" s="41" t="s">
        <v>478</v>
      </c>
      <c r="E111" s="41" t="s">
        <v>495</v>
      </c>
      <c r="F111" s="1">
        <v>0</v>
      </c>
    </row>
    <row r="112" spans="1:6">
      <c r="A112" s="22" t="s">
        <v>126</v>
      </c>
      <c r="B112" s="12">
        <v>280461</v>
      </c>
      <c r="C112" s="14" t="s">
        <v>128</v>
      </c>
      <c r="D112" s="41" t="s">
        <v>478</v>
      </c>
      <c r="E112" s="41" t="s">
        <v>495</v>
      </c>
      <c r="F112" s="1">
        <v>425100</v>
      </c>
    </row>
    <row r="113" spans="1:7">
      <c r="A113" s="22" t="s">
        <v>126</v>
      </c>
      <c r="B113" s="12">
        <v>280466</v>
      </c>
      <c r="C113" s="14" t="s">
        <v>129</v>
      </c>
      <c r="D113" s="41" t="s">
        <v>478</v>
      </c>
      <c r="E113" s="41" t="s">
        <v>495</v>
      </c>
      <c r="F113" s="1">
        <v>330336</v>
      </c>
      <c r="G113" s="3"/>
    </row>
    <row r="114" spans="1:7">
      <c r="A114" s="22" t="s">
        <v>131</v>
      </c>
      <c r="B114" s="12">
        <v>290280</v>
      </c>
      <c r="C114" s="14" t="s">
        <v>132</v>
      </c>
      <c r="D114" s="41" t="s">
        <v>478</v>
      </c>
      <c r="E114" s="41" t="s">
        <v>495</v>
      </c>
      <c r="F114" s="1">
        <v>0</v>
      </c>
    </row>
    <row r="115" spans="1:7">
      <c r="A115" s="22" t="s">
        <v>131</v>
      </c>
      <c r="B115" s="12">
        <v>290553</v>
      </c>
      <c r="C115" s="14" t="s">
        <v>133</v>
      </c>
      <c r="D115" s="41" t="s">
        <v>478</v>
      </c>
      <c r="E115" s="41" t="s">
        <v>495</v>
      </c>
      <c r="F115" s="1">
        <v>1630620</v>
      </c>
    </row>
    <row r="116" spans="1:7">
      <c r="A116" s="22" t="s">
        <v>131</v>
      </c>
      <c r="B116" s="12">
        <v>290554</v>
      </c>
      <c r="C116" s="14" t="s">
        <v>134</v>
      </c>
      <c r="D116" s="41" t="s">
        <v>478</v>
      </c>
      <c r="E116" s="41" t="s">
        <v>495</v>
      </c>
      <c r="F116" s="1">
        <v>492744</v>
      </c>
    </row>
    <row r="117" spans="1:7">
      <c r="A117" s="22" t="s">
        <v>131</v>
      </c>
      <c r="B117" s="12">
        <v>290570</v>
      </c>
      <c r="C117" s="14" t="s">
        <v>135</v>
      </c>
      <c r="D117" s="41" t="s">
        <v>478</v>
      </c>
      <c r="E117" s="41" t="s">
        <v>495</v>
      </c>
      <c r="F117" s="1">
        <v>210180</v>
      </c>
    </row>
    <row r="118" spans="1:7">
      <c r="A118" s="22" t="s">
        <v>131</v>
      </c>
      <c r="B118" s="12">
        <v>290573</v>
      </c>
      <c r="C118" s="14" t="s">
        <v>136</v>
      </c>
      <c r="D118" s="41" t="s">
        <v>478</v>
      </c>
      <c r="E118" s="41" t="s">
        <v>495</v>
      </c>
      <c r="F118" s="1">
        <v>3609372</v>
      </c>
    </row>
    <row r="119" spans="1:7">
      <c r="A119" s="22" t="s">
        <v>131</v>
      </c>
      <c r="B119" s="12">
        <v>290579</v>
      </c>
      <c r="C119" s="14" t="s">
        <v>137</v>
      </c>
      <c r="D119" s="41" t="s">
        <v>478</v>
      </c>
      <c r="E119" s="41" t="s">
        <v>495</v>
      </c>
      <c r="F119" s="1">
        <v>3682908</v>
      </c>
    </row>
    <row r="120" spans="1:7">
      <c r="A120" s="22" t="s">
        <v>131</v>
      </c>
      <c r="B120" s="12">
        <v>290581</v>
      </c>
      <c r="C120" s="14" t="s">
        <v>138</v>
      </c>
      <c r="D120" s="41" t="s">
        <v>478</v>
      </c>
      <c r="E120" s="41" t="s">
        <v>495</v>
      </c>
      <c r="F120" s="1">
        <v>812364</v>
      </c>
    </row>
    <row r="121" spans="1:7">
      <c r="A121" s="22" t="s">
        <v>131</v>
      </c>
      <c r="B121" s="12">
        <v>290598</v>
      </c>
      <c r="C121" s="14" t="s">
        <v>139</v>
      </c>
      <c r="D121" s="41" t="s">
        <v>478</v>
      </c>
      <c r="E121" s="41" t="s">
        <v>495</v>
      </c>
      <c r="F121" s="1">
        <v>198372</v>
      </c>
    </row>
    <row r="122" spans="1:7">
      <c r="A122" s="22" t="s">
        <v>140</v>
      </c>
      <c r="B122" s="12">
        <v>300586</v>
      </c>
      <c r="C122" s="14" t="s">
        <v>141</v>
      </c>
      <c r="D122" s="41" t="s">
        <v>478</v>
      </c>
      <c r="E122" s="41" t="s">
        <v>495</v>
      </c>
      <c r="F122" s="1">
        <v>30372</v>
      </c>
    </row>
    <row r="123" spans="1:7">
      <c r="A123" s="22" t="s">
        <v>140</v>
      </c>
      <c r="B123" s="12">
        <v>300588</v>
      </c>
      <c r="C123" s="14" t="s">
        <v>142</v>
      </c>
      <c r="D123" s="41" t="s">
        <v>478</v>
      </c>
      <c r="E123" s="41" t="s">
        <v>495</v>
      </c>
      <c r="F123" s="1">
        <v>40200</v>
      </c>
    </row>
    <row r="124" spans="1:7">
      <c r="A124" s="22" t="s">
        <v>140</v>
      </c>
      <c r="B124" s="12">
        <v>300589</v>
      </c>
      <c r="C124" s="14" t="s">
        <v>143</v>
      </c>
      <c r="D124" s="41" t="s">
        <v>478</v>
      </c>
      <c r="E124" s="41" t="s">
        <v>495</v>
      </c>
      <c r="F124" s="1">
        <v>61272</v>
      </c>
    </row>
    <row r="125" spans="1:7">
      <c r="A125" s="22" t="s">
        <v>140</v>
      </c>
      <c r="B125" s="12">
        <v>300590</v>
      </c>
      <c r="C125" s="14" t="s">
        <v>144</v>
      </c>
      <c r="D125" s="41" t="s">
        <v>478</v>
      </c>
      <c r="E125" s="41" t="s">
        <v>495</v>
      </c>
      <c r="F125" s="1">
        <v>203100</v>
      </c>
    </row>
    <row r="126" spans="1:7">
      <c r="A126" s="22" t="s">
        <v>140</v>
      </c>
      <c r="B126" s="12">
        <v>300594</v>
      </c>
      <c r="C126" s="14" t="s">
        <v>145</v>
      </c>
      <c r="D126" s="41" t="s">
        <v>478</v>
      </c>
      <c r="E126" s="41" t="s">
        <v>495</v>
      </c>
      <c r="F126" s="1">
        <v>0</v>
      </c>
    </row>
    <row r="127" spans="1:7">
      <c r="A127" s="22" t="s">
        <v>140</v>
      </c>
      <c r="B127" s="12">
        <v>300598</v>
      </c>
      <c r="C127" s="14" t="s">
        <v>146</v>
      </c>
      <c r="D127" s="41" t="s">
        <v>478</v>
      </c>
      <c r="E127" s="41" t="s">
        <v>495</v>
      </c>
      <c r="F127" s="1">
        <v>236568</v>
      </c>
    </row>
    <row r="128" spans="1:7">
      <c r="A128" s="22" t="s">
        <v>140</v>
      </c>
      <c r="B128" s="12">
        <v>300606</v>
      </c>
      <c r="C128" s="14" t="s">
        <v>147</v>
      </c>
      <c r="D128" s="41" t="s">
        <v>478</v>
      </c>
      <c r="E128" s="41" t="s">
        <v>495</v>
      </c>
      <c r="F128" s="1">
        <v>4716</v>
      </c>
    </row>
    <row r="129" spans="1:6">
      <c r="A129" s="22" t="s">
        <v>140</v>
      </c>
      <c r="B129" s="12">
        <v>300609</v>
      </c>
      <c r="C129" s="14" t="s">
        <v>148</v>
      </c>
      <c r="D129" s="41" t="s">
        <v>478</v>
      </c>
      <c r="E129" s="41" t="s">
        <v>495</v>
      </c>
      <c r="F129" s="1">
        <v>14832</v>
      </c>
    </row>
    <row r="130" spans="1:6">
      <c r="A130" s="22" t="s">
        <v>140</v>
      </c>
      <c r="B130" s="12">
        <v>300612</v>
      </c>
      <c r="C130" s="14" t="s">
        <v>149</v>
      </c>
      <c r="D130" s="41" t="s">
        <v>478</v>
      </c>
      <c r="E130" s="41" t="s">
        <v>495</v>
      </c>
      <c r="F130" s="1">
        <v>126600</v>
      </c>
    </row>
    <row r="131" spans="1:6">
      <c r="A131" s="22" t="s">
        <v>140</v>
      </c>
      <c r="B131" s="12">
        <v>300614</v>
      </c>
      <c r="C131" s="14" t="s">
        <v>150</v>
      </c>
      <c r="D131" s="41" t="s">
        <v>478</v>
      </c>
      <c r="E131" s="41" t="s">
        <v>495</v>
      </c>
      <c r="F131" s="1">
        <v>50676</v>
      </c>
    </row>
    <row r="132" spans="1:6">
      <c r="A132" s="22" t="s">
        <v>140</v>
      </c>
      <c r="B132" s="12">
        <v>300619</v>
      </c>
      <c r="C132" s="14" t="s">
        <v>151</v>
      </c>
      <c r="D132" s="41" t="s">
        <v>478</v>
      </c>
      <c r="E132" s="41" t="s">
        <v>495</v>
      </c>
      <c r="F132" s="1">
        <v>12984</v>
      </c>
    </row>
    <row r="133" spans="1:6">
      <c r="A133" s="22" t="s">
        <v>140</v>
      </c>
      <c r="B133" s="12">
        <v>300625</v>
      </c>
      <c r="C133" s="14" t="s">
        <v>152</v>
      </c>
      <c r="D133" s="41" t="s">
        <v>478</v>
      </c>
      <c r="E133" s="41" t="s">
        <v>495</v>
      </c>
      <c r="F133" s="1">
        <v>1932</v>
      </c>
    </row>
    <row r="134" spans="1:6">
      <c r="A134" s="22" t="s">
        <v>140</v>
      </c>
      <c r="B134" s="12">
        <v>300634</v>
      </c>
      <c r="C134" s="14" t="s">
        <v>153</v>
      </c>
      <c r="D134" s="41" t="s">
        <v>478</v>
      </c>
      <c r="E134" s="41" t="s">
        <v>495</v>
      </c>
      <c r="F134" s="1">
        <v>396276</v>
      </c>
    </row>
    <row r="135" spans="1:6">
      <c r="A135" s="22" t="s">
        <v>140</v>
      </c>
      <c r="B135" s="12">
        <v>300650</v>
      </c>
      <c r="C135" s="14" t="s">
        <v>154</v>
      </c>
      <c r="D135" s="41" t="s">
        <v>478</v>
      </c>
      <c r="E135" s="41" t="s">
        <v>495</v>
      </c>
      <c r="F135" s="1">
        <v>75288</v>
      </c>
    </row>
    <row r="136" spans="1:6">
      <c r="A136" s="22" t="s">
        <v>140</v>
      </c>
      <c r="B136" s="12">
        <v>300656</v>
      </c>
      <c r="C136" s="14" t="s">
        <v>155</v>
      </c>
      <c r="D136" s="41" t="s">
        <v>478</v>
      </c>
      <c r="E136" s="41" t="s">
        <v>495</v>
      </c>
      <c r="F136" s="1">
        <v>50544</v>
      </c>
    </row>
    <row r="137" spans="1:6">
      <c r="A137" s="22" t="s">
        <v>140</v>
      </c>
      <c r="B137" s="12">
        <v>300663</v>
      </c>
      <c r="C137" s="14" t="s">
        <v>156</v>
      </c>
      <c r="D137" s="41" t="s">
        <v>478</v>
      </c>
      <c r="E137" s="41" t="s">
        <v>495</v>
      </c>
      <c r="F137" s="1">
        <v>39468</v>
      </c>
    </row>
    <row r="138" spans="1:6">
      <c r="A138" s="22" t="s">
        <v>157</v>
      </c>
      <c r="B138" s="12">
        <v>310669</v>
      </c>
      <c r="C138" s="14" t="s">
        <v>158</v>
      </c>
      <c r="D138" s="41" t="s">
        <v>478</v>
      </c>
      <c r="E138" s="41" t="s">
        <v>495</v>
      </c>
      <c r="F138" s="1">
        <v>0</v>
      </c>
    </row>
    <row r="139" spans="1:6">
      <c r="A139" s="22" t="s">
        <v>157</v>
      </c>
      <c r="B139" s="12">
        <v>310678</v>
      </c>
      <c r="C139" s="14" t="s">
        <v>159</v>
      </c>
      <c r="D139" s="41" t="s">
        <v>478</v>
      </c>
      <c r="E139" s="41" t="s">
        <v>495</v>
      </c>
      <c r="F139" s="1">
        <v>36084</v>
      </c>
    </row>
    <row r="140" spans="1:6">
      <c r="A140" s="22" t="s">
        <v>157</v>
      </c>
      <c r="B140" s="12">
        <v>310679</v>
      </c>
      <c r="C140" s="14" t="s">
        <v>160</v>
      </c>
      <c r="D140" s="41" t="s">
        <v>478</v>
      </c>
      <c r="E140" s="41" t="s">
        <v>495</v>
      </c>
      <c r="F140" s="1">
        <v>145212</v>
      </c>
    </row>
    <row r="141" spans="1:6">
      <c r="A141" s="22" t="s">
        <v>157</v>
      </c>
      <c r="B141" s="12">
        <v>310688</v>
      </c>
      <c r="C141" s="14" t="s">
        <v>161</v>
      </c>
      <c r="D141" s="41" t="s">
        <v>478</v>
      </c>
      <c r="E141" s="41" t="s">
        <v>495</v>
      </c>
      <c r="F141" s="1">
        <v>54804</v>
      </c>
    </row>
    <row r="142" spans="1:6">
      <c r="A142" s="22" t="s">
        <v>157</v>
      </c>
      <c r="B142" s="12">
        <v>310691</v>
      </c>
      <c r="C142" s="14" t="s">
        <v>162</v>
      </c>
      <c r="D142" s="41" t="s">
        <v>478</v>
      </c>
      <c r="E142" s="41" t="s">
        <v>495</v>
      </c>
      <c r="F142" s="1">
        <v>400020</v>
      </c>
    </row>
    <row r="143" spans="1:6">
      <c r="A143" s="22" t="s">
        <v>157</v>
      </c>
      <c r="B143" s="12">
        <v>310692</v>
      </c>
      <c r="C143" s="14" t="s">
        <v>163</v>
      </c>
      <c r="D143" s="41" t="s">
        <v>478</v>
      </c>
      <c r="E143" s="41" t="s">
        <v>495</v>
      </c>
      <c r="F143" s="1">
        <v>0</v>
      </c>
    </row>
    <row r="144" spans="1:6">
      <c r="A144" s="22" t="s">
        <v>157</v>
      </c>
      <c r="B144" s="12">
        <v>310704</v>
      </c>
      <c r="C144" s="14" t="s">
        <v>164</v>
      </c>
      <c r="D144" s="41" t="s">
        <v>478</v>
      </c>
      <c r="E144" s="41" t="s">
        <v>495</v>
      </c>
      <c r="F144" s="1">
        <v>1356816</v>
      </c>
    </row>
    <row r="145" spans="1:6">
      <c r="A145" s="22" t="s">
        <v>157</v>
      </c>
      <c r="B145" s="12">
        <v>310708</v>
      </c>
      <c r="C145" s="14" t="s">
        <v>165</v>
      </c>
      <c r="D145" s="41" t="s">
        <v>478</v>
      </c>
      <c r="E145" s="41" t="s">
        <v>495</v>
      </c>
      <c r="F145" s="1">
        <v>246240</v>
      </c>
    </row>
    <row r="146" spans="1:6">
      <c r="A146" s="22" t="s">
        <v>157</v>
      </c>
      <c r="B146" s="12">
        <v>310714</v>
      </c>
      <c r="C146" s="14" t="s">
        <v>166</v>
      </c>
      <c r="D146" s="41" t="s">
        <v>478</v>
      </c>
      <c r="E146" s="41" t="s">
        <v>495</v>
      </c>
      <c r="F146" s="1">
        <v>159924</v>
      </c>
    </row>
    <row r="147" spans="1:6">
      <c r="A147" s="22" t="s">
        <v>157</v>
      </c>
      <c r="B147" s="12">
        <v>310721</v>
      </c>
      <c r="C147" s="14" t="s">
        <v>167</v>
      </c>
      <c r="D147" s="41" t="s">
        <v>478</v>
      </c>
      <c r="E147" s="41" t="s">
        <v>495</v>
      </c>
      <c r="F147" s="1">
        <v>863736</v>
      </c>
    </row>
    <row r="148" spans="1:6">
      <c r="A148" s="22" t="s">
        <v>157</v>
      </c>
      <c r="B148" s="12">
        <v>310728</v>
      </c>
      <c r="C148" s="14" t="s">
        <v>168</v>
      </c>
      <c r="D148" s="41" t="s">
        <v>478</v>
      </c>
      <c r="E148" s="41" t="s">
        <v>495</v>
      </c>
      <c r="F148" s="1">
        <v>24552</v>
      </c>
    </row>
    <row r="149" spans="1:6">
      <c r="A149" s="22" t="s">
        <v>157</v>
      </c>
      <c r="B149" s="12">
        <v>310734</v>
      </c>
      <c r="C149" s="14" t="s">
        <v>169</v>
      </c>
      <c r="D149" s="41" t="s">
        <v>478</v>
      </c>
      <c r="E149" s="41" t="s">
        <v>495</v>
      </c>
      <c r="F149" s="1">
        <v>101076</v>
      </c>
    </row>
    <row r="150" spans="1:6">
      <c r="A150" s="22" t="s">
        <v>157</v>
      </c>
      <c r="B150" s="12">
        <v>310737</v>
      </c>
      <c r="C150" s="14" t="s">
        <v>170</v>
      </c>
      <c r="D150" s="41" t="s">
        <v>478</v>
      </c>
      <c r="E150" s="41" t="s">
        <v>495</v>
      </c>
      <c r="F150" s="1">
        <v>37512</v>
      </c>
    </row>
    <row r="151" spans="1:6">
      <c r="A151" s="22" t="s">
        <v>157</v>
      </c>
      <c r="B151" s="12">
        <v>310777</v>
      </c>
      <c r="C151" s="14" t="s">
        <v>171</v>
      </c>
      <c r="D151" s="41" t="s">
        <v>478</v>
      </c>
      <c r="E151" s="41" t="s">
        <v>495</v>
      </c>
      <c r="F151" s="1">
        <v>0</v>
      </c>
    </row>
    <row r="152" spans="1:6">
      <c r="A152" s="22" t="s">
        <v>172</v>
      </c>
      <c r="B152" s="12">
        <v>320751</v>
      </c>
      <c r="C152" s="14" t="s">
        <v>173</v>
      </c>
      <c r="D152" s="41" t="s">
        <v>478</v>
      </c>
      <c r="E152" s="41" t="s">
        <v>495</v>
      </c>
      <c r="F152" s="1">
        <v>67152</v>
      </c>
    </row>
    <row r="153" spans="1:6">
      <c r="A153" s="22" t="s">
        <v>172</v>
      </c>
      <c r="B153" s="12">
        <v>320753</v>
      </c>
      <c r="C153" s="14" t="s">
        <v>174</v>
      </c>
      <c r="D153" s="41" t="s">
        <v>478</v>
      </c>
      <c r="E153" s="41" t="s">
        <v>495</v>
      </c>
      <c r="F153" s="1">
        <v>2222292</v>
      </c>
    </row>
    <row r="154" spans="1:6">
      <c r="A154" s="22" t="s">
        <v>172</v>
      </c>
      <c r="B154" s="12">
        <v>320756</v>
      </c>
      <c r="C154" s="14" t="s">
        <v>175</v>
      </c>
      <c r="D154" s="41" t="s">
        <v>478</v>
      </c>
      <c r="E154" s="41" t="s">
        <v>495</v>
      </c>
      <c r="F154" s="1">
        <v>58632</v>
      </c>
    </row>
    <row r="155" spans="1:6">
      <c r="A155" s="22" t="s">
        <v>172</v>
      </c>
      <c r="B155" s="12">
        <v>320759</v>
      </c>
      <c r="C155" s="14" t="s">
        <v>176</v>
      </c>
      <c r="D155" s="41" t="s">
        <v>478</v>
      </c>
      <c r="E155" s="41" t="s">
        <v>495</v>
      </c>
      <c r="F155" s="1">
        <v>1739844</v>
      </c>
    </row>
    <row r="156" spans="1:6">
      <c r="A156" s="22" t="s">
        <v>172</v>
      </c>
      <c r="B156" s="12">
        <v>320771</v>
      </c>
      <c r="C156" s="14" t="s">
        <v>177</v>
      </c>
      <c r="D156" s="41" t="s">
        <v>478</v>
      </c>
      <c r="E156" s="41" t="s">
        <v>495</v>
      </c>
      <c r="F156" s="1">
        <v>55080</v>
      </c>
    </row>
    <row r="157" spans="1:6">
      <c r="A157" s="22" t="s">
        <v>172</v>
      </c>
      <c r="B157" s="12">
        <v>320775</v>
      </c>
      <c r="C157" s="14" t="s">
        <v>178</v>
      </c>
      <c r="D157" s="41" t="s">
        <v>478</v>
      </c>
      <c r="E157" s="41" t="s">
        <v>495</v>
      </c>
      <c r="F157" s="1">
        <v>2795928</v>
      </c>
    </row>
    <row r="158" spans="1:6">
      <c r="A158" s="22" t="s">
        <v>172</v>
      </c>
      <c r="B158" s="12">
        <v>320783</v>
      </c>
      <c r="C158" s="14" t="s">
        <v>179</v>
      </c>
      <c r="D158" s="41" t="s">
        <v>478</v>
      </c>
      <c r="E158" s="41" t="s">
        <v>495</v>
      </c>
      <c r="F158" s="1">
        <v>383100</v>
      </c>
    </row>
    <row r="159" spans="1:6">
      <c r="A159" s="22" t="s">
        <v>172</v>
      </c>
      <c r="B159" s="12">
        <v>320790</v>
      </c>
      <c r="C159" s="14" t="s">
        <v>180</v>
      </c>
      <c r="D159" s="41" t="s">
        <v>478</v>
      </c>
      <c r="E159" s="41" t="s">
        <v>495</v>
      </c>
      <c r="F159" s="1">
        <v>671700</v>
      </c>
    </row>
    <row r="160" spans="1:6">
      <c r="A160" s="22" t="s">
        <v>172</v>
      </c>
      <c r="B160" s="12">
        <v>320792</v>
      </c>
      <c r="C160" s="14" t="s">
        <v>181</v>
      </c>
      <c r="D160" s="41" t="s">
        <v>478</v>
      </c>
      <c r="E160" s="41" t="s">
        <v>495</v>
      </c>
      <c r="F160" s="1">
        <v>9000</v>
      </c>
    </row>
    <row r="161" spans="1:6">
      <c r="A161" s="22" t="s">
        <v>172</v>
      </c>
      <c r="B161" s="12">
        <v>320796</v>
      </c>
      <c r="C161" s="14" t="s">
        <v>182</v>
      </c>
      <c r="D161" s="41" t="s">
        <v>478</v>
      </c>
      <c r="E161" s="41" t="s">
        <v>495</v>
      </c>
      <c r="F161" s="1">
        <v>152724</v>
      </c>
    </row>
    <row r="162" spans="1:6">
      <c r="A162" s="22" t="s">
        <v>172</v>
      </c>
      <c r="B162" s="12">
        <v>320797</v>
      </c>
      <c r="C162" s="14" t="s">
        <v>183</v>
      </c>
      <c r="D162" s="41" t="s">
        <v>478</v>
      </c>
      <c r="E162" s="41" t="s">
        <v>495</v>
      </c>
      <c r="F162" s="1">
        <v>121536</v>
      </c>
    </row>
    <row r="163" spans="1:6">
      <c r="A163" s="22" t="s">
        <v>172</v>
      </c>
      <c r="B163" s="12">
        <v>320800</v>
      </c>
      <c r="C163" s="14" t="s">
        <v>184</v>
      </c>
      <c r="D163" s="41" t="s">
        <v>478</v>
      </c>
      <c r="E163" s="41" t="s">
        <v>495</v>
      </c>
      <c r="F163" s="1">
        <v>239868</v>
      </c>
    </row>
    <row r="164" spans="1:6">
      <c r="A164" s="22" t="s">
        <v>172</v>
      </c>
      <c r="B164" s="12">
        <v>320807</v>
      </c>
      <c r="C164" s="14" t="s">
        <v>185</v>
      </c>
      <c r="D164" s="41" t="s">
        <v>478</v>
      </c>
      <c r="E164" s="41" t="s">
        <v>495</v>
      </c>
      <c r="F164" s="1">
        <v>2152848</v>
      </c>
    </row>
    <row r="165" spans="1:6">
      <c r="A165" s="22" t="s">
        <v>172</v>
      </c>
      <c r="B165" s="12">
        <v>320813</v>
      </c>
      <c r="C165" s="14" t="s">
        <v>186</v>
      </c>
      <c r="D165" s="41" t="s">
        <v>478</v>
      </c>
      <c r="E165" s="41" t="s">
        <v>495</v>
      </c>
      <c r="F165" s="1">
        <v>711324</v>
      </c>
    </row>
    <row r="166" spans="1:6">
      <c r="A166" s="22" t="s">
        <v>172</v>
      </c>
      <c r="B166" s="12">
        <v>320815</v>
      </c>
      <c r="C166" s="14" t="s">
        <v>187</v>
      </c>
      <c r="D166" s="41" t="s">
        <v>478</v>
      </c>
      <c r="E166" s="41" t="s">
        <v>495</v>
      </c>
      <c r="F166" s="1">
        <v>32328</v>
      </c>
    </row>
    <row r="167" spans="1:6">
      <c r="A167" s="22" t="s">
        <v>172</v>
      </c>
      <c r="B167" s="12">
        <v>320818</v>
      </c>
      <c r="C167" s="14" t="s">
        <v>130</v>
      </c>
      <c r="D167" s="41" t="s">
        <v>478</v>
      </c>
      <c r="E167" s="41" t="s">
        <v>495</v>
      </c>
      <c r="F167" s="1">
        <v>4465560</v>
      </c>
    </row>
    <row r="168" spans="1:6">
      <c r="A168" s="22" t="s">
        <v>172</v>
      </c>
      <c r="B168" s="12">
        <v>320819</v>
      </c>
      <c r="C168" s="14" t="s">
        <v>188</v>
      </c>
      <c r="D168" s="41" t="s">
        <v>478</v>
      </c>
      <c r="E168" s="41" t="s">
        <v>495</v>
      </c>
      <c r="F168" s="1">
        <v>2822844</v>
      </c>
    </row>
    <row r="169" spans="1:6">
      <c r="A169" s="22" t="s">
        <v>172</v>
      </c>
      <c r="B169" s="12">
        <v>320825</v>
      </c>
      <c r="C169" s="14" t="s">
        <v>189</v>
      </c>
      <c r="D169" s="41" t="s">
        <v>478</v>
      </c>
      <c r="E169" s="41" t="s">
        <v>495</v>
      </c>
      <c r="F169" s="1">
        <v>834240</v>
      </c>
    </row>
    <row r="170" spans="1:6">
      <c r="A170" s="22" t="s">
        <v>172</v>
      </c>
      <c r="B170" s="12">
        <v>320826</v>
      </c>
      <c r="C170" s="14" t="s">
        <v>190</v>
      </c>
      <c r="D170" s="41" t="s">
        <v>478</v>
      </c>
      <c r="E170" s="41" t="s">
        <v>495</v>
      </c>
      <c r="F170" s="1">
        <v>60360</v>
      </c>
    </row>
    <row r="171" spans="1:6">
      <c r="A171" s="22" t="s">
        <v>172</v>
      </c>
      <c r="B171" s="12">
        <v>320827</v>
      </c>
      <c r="C171" s="14" t="s">
        <v>191</v>
      </c>
      <c r="D171" s="41" t="s">
        <v>478</v>
      </c>
      <c r="E171" s="41" t="s">
        <v>495</v>
      </c>
      <c r="F171" s="1">
        <v>52704</v>
      </c>
    </row>
    <row r="172" spans="1:6">
      <c r="A172" s="22" t="s">
        <v>172</v>
      </c>
      <c r="B172" s="12">
        <v>320834</v>
      </c>
      <c r="C172" s="14" t="s">
        <v>192</v>
      </c>
      <c r="D172" s="41" t="s">
        <v>478</v>
      </c>
      <c r="E172" s="41" t="s">
        <v>495</v>
      </c>
      <c r="F172" s="1">
        <v>349248</v>
      </c>
    </row>
    <row r="173" spans="1:6">
      <c r="A173" s="22" t="s">
        <v>172</v>
      </c>
      <c r="B173" s="12">
        <v>320839</v>
      </c>
      <c r="C173" s="14" t="s">
        <v>193</v>
      </c>
      <c r="D173" s="41" t="s">
        <v>478</v>
      </c>
      <c r="E173" s="41" t="s">
        <v>495</v>
      </c>
      <c r="F173" s="1">
        <v>61140</v>
      </c>
    </row>
    <row r="174" spans="1:6">
      <c r="A174" s="22" t="s">
        <v>194</v>
      </c>
      <c r="B174" s="12">
        <v>330860</v>
      </c>
      <c r="C174" s="14" t="s">
        <v>195</v>
      </c>
      <c r="D174" s="41" t="s">
        <v>478</v>
      </c>
      <c r="E174" s="41" t="s">
        <v>495</v>
      </c>
      <c r="F174" s="1">
        <v>2749872</v>
      </c>
    </row>
    <row r="175" spans="1:6">
      <c r="A175" s="22" t="s">
        <v>194</v>
      </c>
      <c r="B175" s="12">
        <v>330861</v>
      </c>
      <c r="C175" s="14" t="s">
        <v>196</v>
      </c>
      <c r="D175" s="41" t="s">
        <v>478</v>
      </c>
      <c r="E175" s="41" t="s">
        <v>495</v>
      </c>
      <c r="F175" s="1">
        <v>1011540</v>
      </c>
    </row>
    <row r="176" spans="1:6">
      <c r="A176" s="22" t="s">
        <v>194</v>
      </c>
      <c r="B176" s="12">
        <v>330863</v>
      </c>
      <c r="C176" s="14" t="s">
        <v>197</v>
      </c>
      <c r="D176" s="41" t="s">
        <v>478</v>
      </c>
      <c r="E176" s="41" t="s">
        <v>495</v>
      </c>
      <c r="F176" s="1">
        <v>909276</v>
      </c>
    </row>
    <row r="177" spans="1:7">
      <c r="A177" s="22" t="s">
        <v>194</v>
      </c>
      <c r="B177" s="12">
        <v>330866</v>
      </c>
      <c r="C177" s="14" t="s">
        <v>198</v>
      </c>
      <c r="D177" s="41" t="s">
        <v>478</v>
      </c>
      <c r="E177" s="41" t="s">
        <v>495</v>
      </c>
      <c r="F177" s="1">
        <v>359544</v>
      </c>
    </row>
    <row r="178" spans="1:7">
      <c r="A178" s="22" t="s">
        <v>194</v>
      </c>
      <c r="B178" s="12">
        <v>330896</v>
      </c>
      <c r="C178" s="14" t="s">
        <v>199</v>
      </c>
      <c r="D178" s="41" t="s">
        <v>478</v>
      </c>
      <c r="E178" s="41" t="s">
        <v>495</v>
      </c>
      <c r="F178" s="1">
        <v>120456</v>
      </c>
    </row>
    <row r="179" spans="1:7">
      <c r="A179" s="22" t="s">
        <v>194</v>
      </c>
      <c r="B179" s="12">
        <v>330899</v>
      </c>
      <c r="C179" s="14" t="s">
        <v>200</v>
      </c>
      <c r="D179" s="41" t="s">
        <v>478</v>
      </c>
      <c r="E179" s="41" t="s">
        <v>495</v>
      </c>
      <c r="F179" s="1">
        <v>160476</v>
      </c>
    </row>
    <row r="180" spans="1:7">
      <c r="A180" s="22" t="s">
        <v>194</v>
      </c>
      <c r="B180" s="12">
        <v>330900</v>
      </c>
      <c r="C180" s="14" t="s">
        <v>201</v>
      </c>
      <c r="D180" s="41" t="s">
        <v>478</v>
      </c>
      <c r="E180" s="41" t="s">
        <v>495</v>
      </c>
      <c r="F180" s="1">
        <v>370440</v>
      </c>
    </row>
    <row r="181" spans="1:7">
      <c r="A181" s="22" t="s">
        <v>194</v>
      </c>
      <c r="B181" s="12">
        <v>330902</v>
      </c>
      <c r="C181" s="14" t="s">
        <v>202</v>
      </c>
      <c r="D181" s="41" t="s">
        <v>478</v>
      </c>
      <c r="E181" s="41" t="s">
        <v>495</v>
      </c>
      <c r="F181" s="1">
        <v>1155948</v>
      </c>
      <c r="G181" s="3"/>
    </row>
    <row r="182" spans="1:7">
      <c r="A182" s="22" t="s">
        <v>194</v>
      </c>
      <c r="B182" s="12">
        <v>330908</v>
      </c>
      <c r="C182" s="14" t="s">
        <v>203</v>
      </c>
      <c r="D182" s="41" t="s">
        <v>478</v>
      </c>
      <c r="E182" s="41" t="s">
        <v>495</v>
      </c>
      <c r="F182" s="1">
        <v>1459356</v>
      </c>
    </row>
    <row r="183" spans="1:7">
      <c r="A183" s="22" t="s">
        <v>194</v>
      </c>
      <c r="B183" s="12">
        <v>330910</v>
      </c>
      <c r="C183" s="14" t="s">
        <v>204</v>
      </c>
      <c r="D183" s="41" t="s">
        <v>478</v>
      </c>
      <c r="E183" s="41" t="s">
        <v>495</v>
      </c>
      <c r="F183" s="1">
        <v>0</v>
      </c>
    </row>
    <row r="184" spans="1:7">
      <c r="A184" s="22" t="s">
        <v>194</v>
      </c>
      <c r="B184" s="12">
        <v>330918</v>
      </c>
      <c r="C184" s="14" t="s">
        <v>205</v>
      </c>
      <c r="D184" s="41" t="s">
        <v>478</v>
      </c>
      <c r="E184" s="41" t="s">
        <v>495</v>
      </c>
      <c r="F184" s="1">
        <v>1602288</v>
      </c>
    </row>
    <row r="185" spans="1:7">
      <c r="A185" s="22" t="s">
        <v>194</v>
      </c>
      <c r="B185" s="12">
        <v>330920</v>
      </c>
      <c r="C185" s="14" t="s">
        <v>206</v>
      </c>
      <c r="D185" s="41" t="s">
        <v>478</v>
      </c>
      <c r="E185" s="41" t="s">
        <v>495</v>
      </c>
      <c r="F185" s="1">
        <v>0</v>
      </c>
    </row>
    <row r="186" spans="1:7">
      <c r="A186" s="22" t="s">
        <v>194</v>
      </c>
      <c r="B186" s="12">
        <v>330925</v>
      </c>
      <c r="C186" s="14" t="s">
        <v>207</v>
      </c>
      <c r="D186" s="41" t="s">
        <v>478</v>
      </c>
      <c r="E186" s="41" t="s">
        <v>495</v>
      </c>
      <c r="F186" s="1">
        <v>13128</v>
      </c>
    </row>
    <row r="187" spans="1:7">
      <c r="A187" s="22" t="s">
        <v>194</v>
      </c>
      <c r="B187" s="12">
        <v>330937</v>
      </c>
      <c r="C187" s="14" t="s">
        <v>208</v>
      </c>
      <c r="D187" s="41" t="s">
        <v>478</v>
      </c>
      <c r="E187" s="41" t="s">
        <v>495</v>
      </c>
      <c r="F187" s="1">
        <v>36780</v>
      </c>
    </row>
    <row r="188" spans="1:7">
      <c r="A188" s="22" t="s">
        <v>194</v>
      </c>
      <c r="B188" s="12">
        <v>330938</v>
      </c>
      <c r="C188" s="14" t="s">
        <v>209</v>
      </c>
      <c r="D188" s="41" t="s">
        <v>478</v>
      </c>
      <c r="E188" s="41" t="s">
        <v>495</v>
      </c>
      <c r="F188" s="1">
        <v>104628</v>
      </c>
    </row>
    <row r="189" spans="1:7">
      <c r="A189" s="22" t="s">
        <v>194</v>
      </c>
      <c r="B189" s="12">
        <v>330946</v>
      </c>
      <c r="C189" s="14" t="s">
        <v>210</v>
      </c>
      <c r="D189" s="41" t="s">
        <v>478</v>
      </c>
      <c r="E189" s="41" t="s">
        <v>495</v>
      </c>
      <c r="F189" s="1">
        <v>88944</v>
      </c>
    </row>
    <row r="190" spans="1:7">
      <c r="A190" s="22" t="s">
        <v>194</v>
      </c>
      <c r="B190" s="12">
        <v>330949</v>
      </c>
      <c r="C190" s="14" t="s">
        <v>211</v>
      </c>
      <c r="D190" s="41" t="s">
        <v>478</v>
      </c>
      <c r="E190" s="41" t="s">
        <v>495</v>
      </c>
      <c r="F190" s="1">
        <v>153768</v>
      </c>
    </row>
    <row r="191" spans="1:7">
      <c r="A191" s="22" t="s">
        <v>194</v>
      </c>
      <c r="B191" s="12">
        <v>330953</v>
      </c>
      <c r="C191" s="14" t="s">
        <v>212</v>
      </c>
      <c r="D191" s="41" t="s">
        <v>478</v>
      </c>
      <c r="E191" s="41" t="s">
        <v>495</v>
      </c>
      <c r="F191" s="1">
        <v>268200</v>
      </c>
    </row>
    <row r="192" spans="1:7">
      <c r="A192" s="22" t="s">
        <v>194</v>
      </c>
      <c r="B192" s="12">
        <v>330971</v>
      </c>
      <c r="C192" s="14" t="s">
        <v>213</v>
      </c>
      <c r="D192" s="41" t="s">
        <v>478</v>
      </c>
      <c r="E192" s="41" t="s">
        <v>495</v>
      </c>
      <c r="F192" s="1">
        <v>860724</v>
      </c>
    </row>
    <row r="193" spans="1:6">
      <c r="A193" s="22" t="s">
        <v>194</v>
      </c>
      <c r="B193" s="12">
        <v>330974</v>
      </c>
      <c r="C193" s="14" t="s">
        <v>214</v>
      </c>
      <c r="D193" s="41" t="s">
        <v>478</v>
      </c>
      <c r="E193" s="41" t="s">
        <v>495</v>
      </c>
      <c r="F193" s="1">
        <v>559116</v>
      </c>
    </row>
    <row r="194" spans="1:6">
      <c r="A194" s="22" t="s">
        <v>215</v>
      </c>
      <c r="B194" s="12">
        <v>341003</v>
      </c>
      <c r="C194" s="14" t="s">
        <v>216</v>
      </c>
      <c r="D194" s="41" t="s">
        <v>478</v>
      </c>
      <c r="E194" s="41" t="s">
        <v>495</v>
      </c>
      <c r="F194" s="1">
        <v>516768</v>
      </c>
    </row>
    <row r="195" spans="1:6">
      <c r="A195" s="22" t="s">
        <v>215</v>
      </c>
      <c r="B195" s="12">
        <v>341021</v>
      </c>
      <c r="C195" s="14" t="s">
        <v>217</v>
      </c>
      <c r="D195" s="41" t="s">
        <v>478</v>
      </c>
      <c r="E195" s="41" t="s">
        <v>495</v>
      </c>
      <c r="F195" s="1">
        <v>15732</v>
      </c>
    </row>
    <row r="196" spans="1:6">
      <c r="A196" s="22" t="s">
        <v>215</v>
      </c>
      <c r="B196" s="12">
        <v>341023</v>
      </c>
      <c r="C196" s="14" t="s">
        <v>218</v>
      </c>
      <c r="D196" s="41" t="s">
        <v>478</v>
      </c>
      <c r="E196" s="41" t="s">
        <v>495</v>
      </c>
      <c r="F196" s="1">
        <v>104184</v>
      </c>
    </row>
    <row r="197" spans="1:6">
      <c r="A197" s="22" t="s">
        <v>215</v>
      </c>
      <c r="B197" s="12">
        <v>341026</v>
      </c>
      <c r="C197" s="14" t="s">
        <v>219</v>
      </c>
      <c r="D197" s="41" t="s">
        <v>478</v>
      </c>
      <c r="E197" s="41" t="s">
        <v>495</v>
      </c>
      <c r="F197" s="1">
        <v>536964</v>
      </c>
    </row>
    <row r="198" spans="1:6">
      <c r="A198" s="22" t="s">
        <v>215</v>
      </c>
      <c r="B198" s="12">
        <v>341032</v>
      </c>
      <c r="C198" s="14" t="s">
        <v>220</v>
      </c>
      <c r="D198" s="41" t="s">
        <v>478</v>
      </c>
      <c r="E198" s="41" t="s">
        <v>495</v>
      </c>
      <c r="F198" s="1">
        <v>477036</v>
      </c>
    </row>
    <row r="199" spans="1:6">
      <c r="A199" s="22" t="s">
        <v>215</v>
      </c>
      <c r="B199" s="12">
        <v>341043</v>
      </c>
      <c r="C199" s="14" t="s">
        <v>221</v>
      </c>
      <c r="D199" s="41" t="s">
        <v>478</v>
      </c>
      <c r="E199" s="41" t="s">
        <v>495</v>
      </c>
      <c r="F199" s="1">
        <v>609912</v>
      </c>
    </row>
    <row r="200" spans="1:6">
      <c r="A200" s="22" t="s">
        <v>215</v>
      </c>
      <c r="B200" s="12">
        <v>341045</v>
      </c>
      <c r="C200" s="14" t="s">
        <v>222</v>
      </c>
      <c r="D200" s="41" t="s">
        <v>478</v>
      </c>
      <c r="E200" s="41" t="s">
        <v>495</v>
      </c>
      <c r="F200" s="1">
        <v>299364</v>
      </c>
    </row>
    <row r="201" spans="1:6">
      <c r="A201" s="22" t="s">
        <v>215</v>
      </c>
      <c r="B201" s="12">
        <v>341047</v>
      </c>
      <c r="C201" s="14" t="s">
        <v>223</v>
      </c>
      <c r="D201" s="41" t="s">
        <v>478</v>
      </c>
      <c r="E201" s="41" t="s">
        <v>495</v>
      </c>
      <c r="F201" s="1">
        <v>1496856</v>
      </c>
    </row>
    <row r="202" spans="1:6">
      <c r="A202" s="22" t="s">
        <v>215</v>
      </c>
      <c r="B202" s="12">
        <v>341049</v>
      </c>
      <c r="C202" s="14" t="s">
        <v>224</v>
      </c>
      <c r="D202" s="41" t="s">
        <v>478</v>
      </c>
      <c r="E202" s="41" t="s">
        <v>495</v>
      </c>
      <c r="F202" s="1">
        <v>1000776</v>
      </c>
    </row>
    <row r="203" spans="1:6">
      <c r="A203" s="22" t="s">
        <v>215</v>
      </c>
      <c r="B203" s="12">
        <v>341050</v>
      </c>
      <c r="C203" s="14" t="s">
        <v>225</v>
      </c>
      <c r="D203" s="41" t="s">
        <v>478</v>
      </c>
      <c r="E203" s="41" t="s">
        <v>495</v>
      </c>
      <c r="F203" s="1">
        <v>9036</v>
      </c>
    </row>
    <row r="204" spans="1:6">
      <c r="A204" s="22" t="s">
        <v>215</v>
      </c>
      <c r="B204" s="12">
        <v>341053</v>
      </c>
      <c r="C204" s="14" t="s">
        <v>226</v>
      </c>
      <c r="D204" s="41" t="s">
        <v>478</v>
      </c>
      <c r="E204" s="41" t="s">
        <v>495</v>
      </c>
      <c r="F204" s="1">
        <v>28992</v>
      </c>
    </row>
    <row r="205" spans="1:6">
      <c r="A205" s="22" t="s">
        <v>215</v>
      </c>
      <c r="B205" s="12">
        <v>341058</v>
      </c>
      <c r="C205" s="14" t="s">
        <v>227</v>
      </c>
      <c r="D205" s="41" t="s">
        <v>478</v>
      </c>
      <c r="E205" s="41" t="s">
        <v>495</v>
      </c>
      <c r="F205" s="1">
        <v>0</v>
      </c>
    </row>
    <row r="206" spans="1:6">
      <c r="A206" s="22" t="s">
        <v>215</v>
      </c>
      <c r="B206" s="12">
        <v>341066</v>
      </c>
      <c r="C206" s="14" t="s">
        <v>228</v>
      </c>
      <c r="D206" s="41" t="s">
        <v>478</v>
      </c>
      <c r="E206" s="41" t="s">
        <v>495</v>
      </c>
      <c r="F206" s="1">
        <v>256680</v>
      </c>
    </row>
    <row r="207" spans="1:6">
      <c r="A207" s="22" t="s">
        <v>215</v>
      </c>
      <c r="B207" s="12">
        <v>341087</v>
      </c>
      <c r="C207" s="14" t="s">
        <v>229</v>
      </c>
      <c r="D207" s="41" t="s">
        <v>478</v>
      </c>
      <c r="E207" s="41" t="s">
        <v>495</v>
      </c>
      <c r="F207" s="1">
        <v>278868</v>
      </c>
    </row>
    <row r="208" spans="1:6">
      <c r="A208" s="22" t="s">
        <v>215</v>
      </c>
      <c r="B208" s="12">
        <v>341088</v>
      </c>
      <c r="C208" s="14" t="s">
        <v>230</v>
      </c>
      <c r="D208" s="41" t="s">
        <v>478</v>
      </c>
      <c r="E208" s="41" t="s">
        <v>495</v>
      </c>
      <c r="F208" s="1">
        <v>2614500</v>
      </c>
    </row>
    <row r="209" spans="1:7">
      <c r="A209" s="22" t="s">
        <v>231</v>
      </c>
      <c r="B209" s="12">
        <v>351106</v>
      </c>
      <c r="C209" s="14" t="s">
        <v>232</v>
      </c>
      <c r="D209" s="41" t="s">
        <v>478</v>
      </c>
      <c r="E209" s="41" t="s">
        <v>495</v>
      </c>
      <c r="F209" s="1">
        <v>225156</v>
      </c>
    </row>
    <row r="210" spans="1:7">
      <c r="A210" s="22" t="s">
        <v>231</v>
      </c>
      <c r="B210" s="12">
        <v>351118</v>
      </c>
      <c r="C210" s="14" t="s">
        <v>233</v>
      </c>
      <c r="D210" s="41" t="s">
        <v>478</v>
      </c>
      <c r="E210" s="41" t="s">
        <v>495</v>
      </c>
      <c r="F210" s="1">
        <v>316368</v>
      </c>
    </row>
    <row r="211" spans="1:7">
      <c r="A211" s="22" t="s">
        <v>231</v>
      </c>
      <c r="B211" s="12">
        <v>351132</v>
      </c>
      <c r="C211" s="14" t="s">
        <v>234</v>
      </c>
      <c r="D211" s="41" t="s">
        <v>478</v>
      </c>
      <c r="E211" s="41" t="s">
        <v>495</v>
      </c>
      <c r="F211" s="1">
        <v>366372</v>
      </c>
    </row>
    <row r="212" spans="1:7">
      <c r="A212" s="22" t="s">
        <v>231</v>
      </c>
      <c r="B212" s="12">
        <v>351134</v>
      </c>
      <c r="C212" s="14" t="s">
        <v>235</v>
      </c>
      <c r="D212" s="41" t="s">
        <v>478</v>
      </c>
      <c r="E212" s="41" t="s">
        <v>495</v>
      </c>
      <c r="F212" s="1">
        <v>137748</v>
      </c>
    </row>
    <row r="213" spans="1:7">
      <c r="A213" s="22" t="s">
        <v>231</v>
      </c>
      <c r="B213" s="12">
        <v>351152</v>
      </c>
      <c r="C213" s="14" t="s">
        <v>236</v>
      </c>
      <c r="D213" s="41" t="s">
        <v>478</v>
      </c>
      <c r="E213" s="41" t="s">
        <v>495</v>
      </c>
      <c r="F213" s="1">
        <v>256272</v>
      </c>
    </row>
    <row r="214" spans="1:7">
      <c r="A214" s="22" t="s">
        <v>231</v>
      </c>
      <c r="B214" s="12">
        <v>351153</v>
      </c>
      <c r="C214" s="14" t="s">
        <v>237</v>
      </c>
      <c r="D214" s="41" t="s">
        <v>478</v>
      </c>
      <c r="E214" s="41" t="s">
        <v>495</v>
      </c>
      <c r="F214" s="1">
        <v>61044</v>
      </c>
    </row>
    <row r="215" spans="1:7">
      <c r="A215" s="22" t="s">
        <v>231</v>
      </c>
      <c r="B215" s="12">
        <v>351157</v>
      </c>
      <c r="C215" s="14" t="s">
        <v>238</v>
      </c>
      <c r="D215" s="41" t="s">
        <v>478</v>
      </c>
      <c r="E215" s="41" t="s">
        <v>495</v>
      </c>
      <c r="F215" s="1">
        <v>118152</v>
      </c>
    </row>
    <row r="216" spans="1:7">
      <c r="A216" s="22" t="s">
        <v>231</v>
      </c>
      <c r="B216" s="12">
        <v>351158</v>
      </c>
      <c r="C216" s="14" t="s">
        <v>239</v>
      </c>
      <c r="D216" s="41" t="s">
        <v>478</v>
      </c>
      <c r="E216" s="41" t="s">
        <v>495</v>
      </c>
      <c r="F216" s="1">
        <v>244860</v>
      </c>
    </row>
    <row r="217" spans="1:7">
      <c r="A217" s="22" t="s">
        <v>231</v>
      </c>
      <c r="B217" s="12">
        <v>351162</v>
      </c>
      <c r="C217" s="14" t="s">
        <v>240</v>
      </c>
      <c r="D217" s="41" t="s">
        <v>478</v>
      </c>
      <c r="E217" s="41" t="s">
        <v>495</v>
      </c>
      <c r="F217" s="1">
        <v>121752</v>
      </c>
    </row>
    <row r="218" spans="1:7">
      <c r="A218" s="22" t="s">
        <v>231</v>
      </c>
      <c r="B218" s="12">
        <v>351166</v>
      </c>
      <c r="C218" s="14" t="s">
        <v>241</v>
      </c>
      <c r="D218" s="41" t="s">
        <v>478</v>
      </c>
      <c r="E218" s="41" t="s">
        <v>495</v>
      </c>
      <c r="F218" s="1">
        <v>60828</v>
      </c>
    </row>
    <row r="219" spans="1:7">
      <c r="A219" s="22" t="s">
        <v>231</v>
      </c>
      <c r="B219" s="12">
        <v>351172</v>
      </c>
      <c r="C219" s="14" t="s">
        <v>149</v>
      </c>
      <c r="D219" s="41" t="s">
        <v>478</v>
      </c>
      <c r="E219" s="41" t="s">
        <v>495</v>
      </c>
      <c r="F219" s="1">
        <v>601692</v>
      </c>
    </row>
    <row r="220" spans="1:7">
      <c r="A220" s="22" t="s">
        <v>231</v>
      </c>
      <c r="B220" s="12">
        <v>351173</v>
      </c>
      <c r="C220" s="14" t="s">
        <v>242</v>
      </c>
      <c r="D220" s="41" t="s">
        <v>478</v>
      </c>
      <c r="E220" s="41" t="s">
        <v>495</v>
      </c>
      <c r="F220" s="1">
        <v>560316</v>
      </c>
    </row>
    <row r="221" spans="1:7">
      <c r="A221" s="22" t="s">
        <v>231</v>
      </c>
      <c r="B221" s="12">
        <v>351174</v>
      </c>
      <c r="C221" s="14" t="s">
        <v>149</v>
      </c>
      <c r="D221" s="41" t="s">
        <v>478</v>
      </c>
      <c r="E221" s="41" t="s">
        <v>495</v>
      </c>
      <c r="F221" s="1">
        <v>678960</v>
      </c>
      <c r="G221" s="3"/>
    </row>
    <row r="222" spans="1:7">
      <c r="A222" s="22" t="s">
        <v>231</v>
      </c>
      <c r="B222" s="12">
        <v>351175</v>
      </c>
      <c r="C222" s="14" t="s">
        <v>243</v>
      </c>
      <c r="D222" s="41" t="s">
        <v>478</v>
      </c>
      <c r="E222" s="41" t="s">
        <v>495</v>
      </c>
      <c r="F222" s="1">
        <v>82776</v>
      </c>
    </row>
    <row r="223" spans="1:7">
      <c r="A223" s="22" t="s">
        <v>231</v>
      </c>
      <c r="B223" s="12">
        <v>351177</v>
      </c>
      <c r="C223" s="14" t="s">
        <v>244</v>
      </c>
      <c r="D223" s="41" t="s">
        <v>478</v>
      </c>
      <c r="E223" s="41" t="s">
        <v>495</v>
      </c>
      <c r="F223" s="1">
        <v>97440</v>
      </c>
    </row>
    <row r="224" spans="1:7">
      <c r="A224" s="22" t="s">
        <v>231</v>
      </c>
      <c r="B224" s="12">
        <v>351188</v>
      </c>
      <c r="C224" s="14" t="s">
        <v>245</v>
      </c>
      <c r="D224" s="41" t="s">
        <v>478</v>
      </c>
      <c r="E224" s="41" t="s">
        <v>495</v>
      </c>
      <c r="F224" s="1">
        <v>72468</v>
      </c>
    </row>
    <row r="225" spans="1:6">
      <c r="A225" s="22" t="s">
        <v>231</v>
      </c>
      <c r="B225" s="12">
        <v>351195</v>
      </c>
      <c r="C225" s="14" t="s">
        <v>246</v>
      </c>
      <c r="D225" s="41" t="s">
        <v>478</v>
      </c>
      <c r="E225" s="41" t="s">
        <v>495</v>
      </c>
      <c r="F225" s="1">
        <v>507636</v>
      </c>
    </row>
    <row r="226" spans="1:6">
      <c r="A226" s="22" t="s">
        <v>231</v>
      </c>
      <c r="B226" s="12">
        <v>351205</v>
      </c>
      <c r="C226" s="14" t="s">
        <v>247</v>
      </c>
      <c r="D226" s="41" t="s">
        <v>478</v>
      </c>
      <c r="E226" s="41" t="s">
        <v>495</v>
      </c>
      <c r="F226" s="1">
        <v>116448</v>
      </c>
    </row>
    <row r="227" spans="1:6">
      <c r="A227" s="22" t="s">
        <v>231</v>
      </c>
      <c r="B227" s="12">
        <v>351206</v>
      </c>
      <c r="C227" s="14" t="s">
        <v>248</v>
      </c>
      <c r="D227" s="41" t="s">
        <v>478</v>
      </c>
      <c r="E227" s="41" t="s">
        <v>495</v>
      </c>
      <c r="F227" s="1">
        <v>301092</v>
      </c>
    </row>
    <row r="228" spans="1:6">
      <c r="A228" s="22" t="s">
        <v>231</v>
      </c>
      <c r="B228" s="12">
        <v>351209</v>
      </c>
      <c r="C228" s="14" t="s">
        <v>500</v>
      </c>
      <c r="D228" s="41" t="s">
        <v>478</v>
      </c>
      <c r="E228" s="41" t="s">
        <v>495</v>
      </c>
      <c r="F228" s="1">
        <v>354696</v>
      </c>
    </row>
    <row r="229" spans="1:6">
      <c r="A229" s="22" t="s">
        <v>231</v>
      </c>
      <c r="B229" s="12">
        <v>351214</v>
      </c>
      <c r="C229" s="14" t="s">
        <v>249</v>
      </c>
      <c r="D229" s="41" t="s">
        <v>478</v>
      </c>
      <c r="E229" s="41" t="s">
        <v>495</v>
      </c>
      <c r="F229" s="1">
        <v>333408</v>
      </c>
    </row>
    <row r="230" spans="1:6">
      <c r="A230" s="22" t="s">
        <v>231</v>
      </c>
      <c r="B230" s="12">
        <v>351217</v>
      </c>
      <c r="C230" s="14" t="s">
        <v>250</v>
      </c>
      <c r="D230" s="41" t="s">
        <v>478</v>
      </c>
      <c r="E230" s="41" t="s">
        <v>495</v>
      </c>
      <c r="F230" s="1">
        <v>409872</v>
      </c>
    </row>
    <row r="231" spans="1:6">
      <c r="A231" s="22" t="s">
        <v>231</v>
      </c>
      <c r="B231" s="12">
        <v>351220</v>
      </c>
      <c r="C231" s="14" t="s">
        <v>251</v>
      </c>
      <c r="D231" s="41" t="s">
        <v>478</v>
      </c>
      <c r="E231" s="41" t="s">
        <v>495</v>
      </c>
      <c r="F231" s="1">
        <v>288072</v>
      </c>
    </row>
    <row r="232" spans="1:6">
      <c r="A232" s="22" t="s">
        <v>231</v>
      </c>
      <c r="B232" s="12">
        <v>351225</v>
      </c>
      <c r="C232" s="14" t="s">
        <v>252</v>
      </c>
      <c r="D232" s="41" t="s">
        <v>478</v>
      </c>
      <c r="E232" s="41" t="s">
        <v>495</v>
      </c>
      <c r="F232" s="1">
        <v>256908</v>
      </c>
    </row>
    <row r="233" spans="1:6">
      <c r="A233" s="22" t="s">
        <v>231</v>
      </c>
      <c r="B233" s="12">
        <v>351245</v>
      </c>
      <c r="C233" s="14" t="s">
        <v>253</v>
      </c>
      <c r="D233" s="41" t="s">
        <v>478</v>
      </c>
      <c r="E233" s="41" t="s">
        <v>495</v>
      </c>
      <c r="F233" s="1">
        <v>145824</v>
      </c>
    </row>
    <row r="234" spans="1:6">
      <c r="A234" s="22" t="s">
        <v>231</v>
      </c>
      <c r="B234" s="12">
        <v>351251</v>
      </c>
      <c r="C234" s="14" t="s">
        <v>255</v>
      </c>
      <c r="D234" s="41" t="s">
        <v>478</v>
      </c>
      <c r="E234" s="41" t="s">
        <v>495</v>
      </c>
      <c r="F234" s="1">
        <v>244500</v>
      </c>
    </row>
    <row r="235" spans="1:6">
      <c r="A235" s="22" t="s">
        <v>231</v>
      </c>
      <c r="B235" s="12">
        <v>351263</v>
      </c>
      <c r="C235" s="14" t="s">
        <v>256</v>
      </c>
      <c r="D235" s="41" t="s">
        <v>478</v>
      </c>
      <c r="E235" s="41" t="s">
        <v>495</v>
      </c>
      <c r="F235" s="1">
        <v>265872</v>
      </c>
    </row>
    <row r="236" spans="1:6">
      <c r="A236" s="22" t="s">
        <v>231</v>
      </c>
      <c r="B236" s="12">
        <v>351269</v>
      </c>
      <c r="C236" s="14" t="s">
        <v>257</v>
      </c>
      <c r="D236" s="41" t="s">
        <v>478</v>
      </c>
      <c r="E236" s="41" t="s">
        <v>495</v>
      </c>
      <c r="F236" s="1">
        <v>55572</v>
      </c>
    </row>
    <row r="237" spans="1:6">
      <c r="A237" s="22" t="s">
        <v>231</v>
      </c>
      <c r="B237" s="12">
        <v>351271</v>
      </c>
      <c r="C237" s="14" t="s">
        <v>258</v>
      </c>
      <c r="D237" s="41" t="s">
        <v>478</v>
      </c>
      <c r="E237" s="41" t="s">
        <v>496</v>
      </c>
      <c r="F237" s="12">
        <v>13380</v>
      </c>
    </row>
    <row r="238" spans="1:6">
      <c r="A238" s="22" t="s">
        <v>231</v>
      </c>
      <c r="B238" s="12">
        <v>351275</v>
      </c>
      <c r="C238" s="14" t="s">
        <v>259</v>
      </c>
      <c r="D238" s="41" t="s">
        <v>478</v>
      </c>
      <c r="E238" s="41" t="s">
        <v>495</v>
      </c>
      <c r="F238" s="1">
        <v>26556</v>
      </c>
    </row>
    <row r="239" spans="1:6">
      <c r="A239" s="22" t="s">
        <v>231</v>
      </c>
      <c r="B239" s="12">
        <v>351276</v>
      </c>
      <c r="C239" s="14" t="s">
        <v>260</v>
      </c>
      <c r="D239" s="41" t="s">
        <v>478</v>
      </c>
      <c r="E239" s="41" t="s">
        <v>495</v>
      </c>
      <c r="F239" s="1">
        <v>611136</v>
      </c>
    </row>
    <row r="240" spans="1:6">
      <c r="A240" s="22" t="s">
        <v>231</v>
      </c>
      <c r="B240" s="12">
        <v>351280</v>
      </c>
      <c r="C240" s="14" t="s">
        <v>261</v>
      </c>
      <c r="D240" s="41" t="s">
        <v>478</v>
      </c>
      <c r="E240" s="41" t="s">
        <v>495</v>
      </c>
      <c r="F240" s="1">
        <v>125940</v>
      </c>
    </row>
    <row r="241" spans="1:6">
      <c r="A241" s="22" t="s">
        <v>231</v>
      </c>
      <c r="B241" s="12">
        <v>351283</v>
      </c>
      <c r="C241" s="14" t="s">
        <v>262</v>
      </c>
      <c r="D241" s="41" t="s">
        <v>478</v>
      </c>
      <c r="E241" s="41" t="s">
        <v>495</v>
      </c>
      <c r="F241" s="1">
        <v>47796</v>
      </c>
    </row>
    <row r="242" spans="1:6">
      <c r="A242" s="22" t="s">
        <v>231</v>
      </c>
      <c r="B242" s="12">
        <v>351293</v>
      </c>
      <c r="C242" s="14" t="s">
        <v>210</v>
      </c>
      <c r="D242" s="41" t="s">
        <v>478</v>
      </c>
      <c r="E242" s="41" t="s">
        <v>495</v>
      </c>
      <c r="F242" s="1">
        <v>122412</v>
      </c>
    </row>
    <row r="243" spans="1:6">
      <c r="A243" s="22" t="s">
        <v>231</v>
      </c>
      <c r="B243" s="12">
        <v>351298</v>
      </c>
      <c r="C243" s="14" t="s">
        <v>263</v>
      </c>
      <c r="D243" s="41" t="s">
        <v>478</v>
      </c>
      <c r="E243" s="41" t="s">
        <v>495</v>
      </c>
      <c r="F243" s="1">
        <v>648480</v>
      </c>
    </row>
    <row r="244" spans="1:6">
      <c r="A244" s="22" t="s">
        <v>231</v>
      </c>
      <c r="B244" s="12">
        <v>351301</v>
      </c>
      <c r="C244" s="14" t="s">
        <v>500</v>
      </c>
      <c r="D244" s="41" t="s">
        <v>478</v>
      </c>
      <c r="E244" s="41" t="s">
        <v>495</v>
      </c>
      <c r="F244" s="1">
        <v>112908</v>
      </c>
    </row>
    <row r="245" spans="1:6">
      <c r="A245" s="22" t="s">
        <v>231</v>
      </c>
      <c r="B245" s="12">
        <v>351302</v>
      </c>
      <c r="C245" s="14" t="s">
        <v>264</v>
      </c>
      <c r="D245" s="41" t="s">
        <v>478</v>
      </c>
      <c r="E245" s="41" t="s">
        <v>495</v>
      </c>
      <c r="F245" s="1">
        <v>44760</v>
      </c>
    </row>
    <row r="246" spans="1:6">
      <c r="A246" s="22" t="s">
        <v>231</v>
      </c>
      <c r="B246" s="12">
        <v>351304</v>
      </c>
      <c r="C246" s="14" t="s">
        <v>265</v>
      </c>
      <c r="D246" s="41" t="s">
        <v>478</v>
      </c>
      <c r="E246" s="41" t="s">
        <v>495</v>
      </c>
      <c r="F246" s="1">
        <v>0</v>
      </c>
    </row>
    <row r="247" spans="1:6">
      <c r="A247" s="22" t="s">
        <v>231</v>
      </c>
      <c r="B247" s="12">
        <v>351305</v>
      </c>
      <c r="C247" s="14" t="s">
        <v>266</v>
      </c>
      <c r="D247" s="41" t="s">
        <v>478</v>
      </c>
      <c r="E247" s="41" t="s">
        <v>495</v>
      </c>
      <c r="F247" s="1">
        <v>159792</v>
      </c>
    </row>
    <row r="248" spans="1:6">
      <c r="A248" s="22" t="s">
        <v>231</v>
      </c>
      <c r="B248" s="12">
        <v>351316</v>
      </c>
      <c r="C248" s="14" t="s">
        <v>267</v>
      </c>
      <c r="D248" s="41" t="s">
        <v>478</v>
      </c>
      <c r="E248" s="41" t="s">
        <v>495</v>
      </c>
      <c r="F248" s="1">
        <v>41028</v>
      </c>
    </row>
    <row r="249" spans="1:6">
      <c r="A249" s="22" t="s">
        <v>231</v>
      </c>
      <c r="B249" s="12">
        <v>351320</v>
      </c>
      <c r="C249" s="14" t="s">
        <v>268</v>
      </c>
      <c r="D249" s="41" t="s">
        <v>478</v>
      </c>
      <c r="E249" s="41" t="s">
        <v>495</v>
      </c>
      <c r="F249" s="1">
        <v>57336</v>
      </c>
    </row>
    <row r="250" spans="1:6">
      <c r="A250" s="22" t="s">
        <v>231</v>
      </c>
      <c r="B250" s="12">
        <v>351322</v>
      </c>
      <c r="C250" s="14" t="s">
        <v>269</v>
      </c>
      <c r="D250" s="41" t="s">
        <v>478</v>
      </c>
      <c r="E250" s="41" t="s">
        <v>495</v>
      </c>
      <c r="F250" s="1">
        <v>52884</v>
      </c>
    </row>
    <row r="251" spans="1:6">
      <c r="A251" s="22" t="s">
        <v>231</v>
      </c>
      <c r="B251" s="12">
        <v>351324</v>
      </c>
      <c r="C251" s="14" t="s">
        <v>270</v>
      </c>
      <c r="D251" s="41" t="s">
        <v>478</v>
      </c>
      <c r="E251" s="41" t="s">
        <v>495</v>
      </c>
      <c r="F251" s="1">
        <v>0</v>
      </c>
    </row>
    <row r="252" spans="1:6">
      <c r="A252" s="22" t="s">
        <v>231</v>
      </c>
      <c r="B252" s="12">
        <v>351329</v>
      </c>
      <c r="C252" s="14" t="s">
        <v>271</v>
      </c>
      <c r="D252" s="41" t="s">
        <v>478</v>
      </c>
      <c r="E252" s="41" t="s">
        <v>495</v>
      </c>
      <c r="F252" s="1">
        <v>256848</v>
      </c>
    </row>
    <row r="253" spans="1:6">
      <c r="A253" s="22" t="s">
        <v>231</v>
      </c>
      <c r="B253" s="12">
        <v>351332</v>
      </c>
      <c r="C253" s="14" t="s">
        <v>272</v>
      </c>
      <c r="D253" s="41" t="s">
        <v>478</v>
      </c>
      <c r="E253" s="41" t="s">
        <v>495</v>
      </c>
      <c r="F253" s="1">
        <v>27900</v>
      </c>
    </row>
    <row r="254" spans="1:6">
      <c r="A254" s="22" t="s">
        <v>231</v>
      </c>
      <c r="B254" s="12">
        <v>351336</v>
      </c>
      <c r="C254" s="14" t="s">
        <v>273</v>
      </c>
      <c r="D254" s="41" t="s">
        <v>478</v>
      </c>
      <c r="E254" s="41" t="s">
        <v>495</v>
      </c>
      <c r="F254" s="1">
        <v>15480</v>
      </c>
    </row>
    <row r="255" spans="1:6">
      <c r="A255" s="22" t="s">
        <v>274</v>
      </c>
      <c r="B255" s="12">
        <v>361346</v>
      </c>
      <c r="C255" s="14" t="s">
        <v>275</v>
      </c>
      <c r="D255" s="41" t="s">
        <v>478</v>
      </c>
      <c r="E255" s="41" t="s">
        <v>495</v>
      </c>
      <c r="F255" s="1">
        <v>1230324</v>
      </c>
    </row>
    <row r="256" spans="1:6">
      <c r="A256" s="22" t="s">
        <v>274</v>
      </c>
      <c r="B256" s="12">
        <v>361353</v>
      </c>
      <c r="C256" s="14" t="s">
        <v>276</v>
      </c>
      <c r="D256" s="41" t="s">
        <v>478</v>
      </c>
      <c r="E256" s="41" t="s">
        <v>495</v>
      </c>
      <c r="F256" s="1">
        <v>14736</v>
      </c>
    </row>
    <row r="257" spans="1:6">
      <c r="A257" s="22" t="s">
        <v>274</v>
      </c>
      <c r="B257" s="12">
        <v>361373</v>
      </c>
      <c r="C257" s="14" t="s">
        <v>277</v>
      </c>
      <c r="D257" s="41" t="s">
        <v>478</v>
      </c>
      <c r="E257" s="41" t="s">
        <v>495</v>
      </c>
      <c r="F257" s="1">
        <v>2218380</v>
      </c>
    </row>
    <row r="258" spans="1:6">
      <c r="A258" s="22" t="s">
        <v>274</v>
      </c>
      <c r="B258" s="12">
        <v>361387</v>
      </c>
      <c r="C258" s="14" t="s">
        <v>278</v>
      </c>
      <c r="D258" s="41" t="s">
        <v>478</v>
      </c>
      <c r="E258" s="41" t="s">
        <v>495</v>
      </c>
      <c r="F258" s="1">
        <v>414720</v>
      </c>
    </row>
    <row r="259" spans="1:6">
      <c r="A259" s="22" t="s">
        <v>274</v>
      </c>
      <c r="B259" s="12">
        <v>361426</v>
      </c>
      <c r="C259" s="14" t="s">
        <v>279</v>
      </c>
      <c r="D259" s="41" t="s">
        <v>478</v>
      </c>
      <c r="E259" s="41" t="s">
        <v>495</v>
      </c>
      <c r="F259" s="1">
        <v>116028</v>
      </c>
    </row>
    <row r="260" spans="1:6">
      <c r="A260" s="22" t="s">
        <v>274</v>
      </c>
      <c r="B260" s="12">
        <v>361479</v>
      </c>
      <c r="C260" s="14" t="s">
        <v>280</v>
      </c>
      <c r="D260" s="41" t="s">
        <v>478</v>
      </c>
      <c r="E260" s="41" t="s">
        <v>495</v>
      </c>
      <c r="F260" s="1">
        <v>0</v>
      </c>
    </row>
    <row r="261" spans="1:6">
      <c r="A261" s="22" t="s">
        <v>274</v>
      </c>
      <c r="B261" s="12">
        <v>361499</v>
      </c>
      <c r="C261" s="14" t="s">
        <v>281</v>
      </c>
      <c r="D261" s="41" t="s">
        <v>478</v>
      </c>
      <c r="E261" s="41" t="s">
        <v>495</v>
      </c>
      <c r="F261" s="1">
        <v>10848</v>
      </c>
    </row>
    <row r="262" spans="1:6">
      <c r="A262" s="22" t="s">
        <v>282</v>
      </c>
      <c r="B262" s="12">
        <v>371525</v>
      </c>
      <c r="C262" s="14" t="s">
        <v>283</v>
      </c>
      <c r="D262" s="41" t="s">
        <v>478</v>
      </c>
      <c r="E262" s="41" t="s">
        <v>495</v>
      </c>
      <c r="F262" s="1">
        <v>1019448</v>
      </c>
    </row>
    <row r="263" spans="1:6">
      <c r="A263" s="22" t="s">
        <v>282</v>
      </c>
      <c r="B263" s="12">
        <v>371526</v>
      </c>
      <c r="C263" s="14" t="s">
        <v>284</v>
      </c>
      <c r="D263" s="41" t="s">
        <v>478</v>
      </c>
      <c r="E263" s="41" t="s">
        <v>495</v>
      </c>
      <c r="F263" s="1">
        <v>453816</v>
      </c>
    </row>
    <row r="264" spans="1:6">
      <c r="A264" s="22" t="s">
        <v>282</v>
      </c>
      <c r="B264" s="12">
        <v>371534</v>
      </c>
      <c r="C264" s="14" t="s">
        <v>285</v>
      </c>
      <c r="D264" s="41" t="s">
        <v>478</v>
      </c>
      <c r="E264" s="41" t="s">
        <v>495</v>
      </c>
      <c r="F264" s="1">
        <v>926580</v>
      </c>
    </row>
    <row r="265" spans="1:6">
      <c r="A265" s="22" t="s">
        <v>282</v>
      </c>
      <c r="B265" s="12">
        <v>371540</v>
      </c>
      <c r="C265" s="14" t="s">
        <v>286</v>
      </c>
      <c r="D265" s="41" t="s">
        <v>478</v>
      </c>
      <c r="E265" s="41" t="s">
        <v>495</v>
      </c>
      <c r="F265" s="1">
        <v>850500</v>
      </c>
    </row>
    <row r="266" spans="1:6">
      <c r="A266" s="22" t="s">
        <v>282</v>
      </c>
      <c r="B266" s="12">
        <v>371553</v>
      </c>
      <c r="C266" s="14" t="s">
        <v>287</v>
      </c>
      <c r="D266" s="41" t="s">
        <v>478</v>
      </c>
      <c r="E266" s="41" t="s">
        <v>495</v>
      </c>
      <c r="F266" s="1">
        <v>1829868</v>
      </c>
    </row>
    <row r="267" spans="1:6">
      <c r="A267" s="22" t="s">
        <v>282</v>
      </c>
      <c r="B267" s="12">
        <v>371556</v>
      </c>
      <c r="C267" s="14" t="s">
        <v>288</v>
      </c>
      <c r="D267" s="41" t="s">
        <v>478</v>
      </c>
      <c r="E267" s="41" t="s">
        <v>495</v>
      </c>
      <c r="F267" s="1">
        <v>305148</v>
      </c>
    </row>
    <row r="268" spans="1:6">
      <c r="A268" s="22" t="s">
        <v>282</v>
      </c>
      <c r="B268" s="12">
        <v>371557</v>
      </c>
      <c r="C268" s="14" t="s">
        <v>289</v>
      </c>
      <c r="D268" s="41" t="s">
        <v>478</v>
      </c>
      <c r="E268" s="41" t="s">
        <v>495</v>
      </c>
      <c r="F268" s="1">
        <v>315300</v>
      </c>
    </row>
    <row r="269" spans="1:6">
      <c r="A269" s="22" t="s">
        <v>282</v>
      </c>
      <c r="B269" s="12">
        <v>371558</v>
      </c>
      <c r="C269" s="14" t="s">
        <v>290</v>
      </c>
      <c r="D269" s="41" t="s">
        <v>478</v>
      </c>
      <c r="E269" s="41" t="s">
        <v>495</v>
      </c>
      <c r="F269" s="1">
        <v>738396</v>
      </c>
    </row>
    <row r="270" spans="1:6">
      <c r="A270" s="22" t="s">
        <v>282</v>
      </c>
      <c r="B270" s="12">
        <v>371559</v>
      </c>
      <c r="C270" s="14" t="s">
        <v>291</v>
      </c>
      <c r="D270" s="41" t="s">
        <v>478</v>
      </c>
      <c r="E270" s="41" t="s">
        <v>495</v>
      </c>
      <c r="F270" s="1">
        <v>338796</v>
      </c>
    </row>
    <row r="271" spans="1:6">
      <c r="A271" s="22" t="s">
        <v>282</v>
      </c>
      <c r="B271" s="12">
        <v>371561</v>
      </c>
      <c r="C271" s="14" t="s">
        <v>292</v>
      </c>
      <c r="D271" s="41" t="s">
        <v>478</v>
      </c>
      <c r="E271" s="41" t="s">
        <v>495</v>
      </c>
      <c r="F271" s="1">
        <v>69096</v>
      </c>
    </row>
    <row r="272" spans="1:6">
      <c r="A272" s="22" t="s">
        <v>282</v>
      </c>
      <c r="B272" s="12">
        <v>371567</v>
      </c>
      <c r="C272" s="14" t="s">
        <v>293</v>
      </c>
      <c r="D272" s="41" t="s">
        <v>478</v>
      </c>
      <c r="E272" s="41" t="s">
        <v>495</v>
      </c>
      <c r="F272" s="1">
        <v>697032</v>
      </c>
    </row>
    <row r="273" spans="1:6">
      <c r="A273" s="22" t="s">
        <v>282</v>
      </c>
      <c r="B273" s="12">
        <v>371582</v>
      </c>
      <c r="C273" s="14" t="s">
        <v>294</v>
      </c>
      <c r="D273" s="41" t="s">
        <v>478</v>
      </c>
      <c r="E273" s="41" t="s">
        <v>495</v>
      </c>
      <c r="F273" s="1">
        <v>463152</v>
      </c>
    </row>
    <row r="274" spans="1:6">
      <c r="A274" s="22" t="s">
        <v>282</v>
      </c>
      <c r="B274" s="12">
        <v>371591</v>
      </c>
      <c r="C274" s="14" t="s">
        <v>295</v>
      </c>
      <c r="D274" s="22" t="s">
        <v>478</v>
      </c>
      <c r="E274" s="41" t="s">
        <v>495</v>
      </c>
      <c r="F274" s="1">
        <v>689016</v>
      </c>
    </row>
    <row r="275" spans="1:6">
      <c r="A275" s="22" t="s">
        <v>282</v>
      </c>
      <c r="B275" s="12">
        <v>371592</v>
      </c>
      <c r="C275" s="14" t="s">
        <v>296</v>
      </c>
      <c r="D275" s="41" t="s">
        <v>478</v>
      </c>
      <c r="E275" s="41" t="s">
        <v>495</v>
      </c>
      <c r="F275" s="1">
        <v>335220</v>
      </c>
    </row>
    <row r="276" spans="1:6">
      <c r="A276" s="22" t="s">
        <v>282</v>
      </c>
      <c r="B276" s="12">
        <v>371597</v>
      </c>
      <c r="C276" s="14" t="s">
        <v>297</v>
      </c>
      <c r="D276" s="41" t="s">
        <v>478</v>
      </c>
      <c r="E276" s="41" t="s">
        <v>495</v>
      </c>
      <c r="F276" s="1">
        <v>360600</v>
      </c>
    </row>
    <row r="277" spans="1:6">
      <c r="A277" s="22" t="s">
        <v>282</v>
      </c>
      <c r="B277" s="12">
        <v>372455</v>
      </c>
      <c r="C277" s="14" t="s">
        <v>298</v>
      </c>
      <c r="D277" s="41" t="s">
        <v>478</v>
      </c>
      <c r="E277" s="41" t="s">
        <v>495</v>
      </c>
      <c r="F277" s="1">
        <v>514824</v>
      </c>
    </row>
    <row r="278" spans="1:6">
      <c r="A278" s="22" t="s">
        <v>299</v>
      </c>
      <c r="B278" s="12">
        <v>381607</v>
      </c>
      <c r="C278" s="14" t="s">
        <v>300</v>
      </c>
      <c r="D278" s="41" t="s">
        <v>478</v>
      </c>
      <c r="E278" s="41" t="s">
        <v>495</v>
      </c>
      <c r="F278" s="1">
        <v>4281324</v>
      </c>
    </row>
    <row r="279" spans="1:6">
      <c r="A279" s="22" t="s">
        <v>299</v>
      </c>
      <c r="B279" s="12">
        <v>381617</v>
      </c>
      <c r="C279" s="14" t="s">
        <v>301</v>
      </c>
      <c r="D279" s="41" t="s">
        <v>478</v>
      </c>
      <c r="E279" s="41" t="s">
        <v>495</v>
      </c>
      <c r="F279" s="1">
        <v>1092084</v>
      </c>
    </row>
    <row r="280" spans="1:6">
      <c r="A280" s="22" t="s">
        <v>299</v>
      </c>
      <c r="B280" s="12">
        <v>381625</v>
      </c>
      <c r="C280" s="14" t="s">
        <v>302</v>
      </c>
      <c r="D280" s="41" t="s">
        <v>478</v>
      </c>
      <c r="E280" s="41" t="s">
        <v>496</v>
      </c>
      <c r="F280" s="12">
        <v>16500</v>
      </c>
    </row>
    <row r="281" spans="1:6">
      <c r="A281" s="22" t="s">
        <v>299</v>
      </c>
      <c r="B281" s="12">
        <v>381632</v>
      </c>
      <c r="C281" s="14" t="s">
        <v>303</v>
      </c>
      <c r="D281" s="41" t="s">
        <v>478</v>
      </c>
      <c r="E281" s="41" t="s">
        <v>495</v>
      </c>
      <c r="F281" s="1">
        <v>3400668</v>
      </c>
    </row>
    <row r="282" spans="1:6">
      <c r="A282" s="22" t="s">
        <v>299</v>
      </c>
      <c r="B282" s="12">
        <v>381637</v>
      </c>
      <c r="C282" s="14" t="s">
        <v>304</v>
      </c>
      <c r="D282" s="41" t="s">
        <v>478</v>
      </c>
      <c r="E282" s="41" t="s">
        <v>495</v>
      </c>
      <c r="F282" s="1">
        <v>3944412</v>
      </c>
    </row>
    <row r="283" spans="1:6">
      <c r="A283" s="22" t="s">
        <v>299</v>
      </c>
      <c r="B283" s="12">
        <v>381638</v>
      </c>
      <c r="C283" s="14" t="s">
        <v>305</v>
      </c>
      <c r="D283" s="41" t="s">
        <v>478</v>
      </c>
      <c r="E283" s="41" t="s">
        <v>495</v>
      </c>
      <c r="F283" s="1">
        <v>122520</v>
      </c>
    </row>
    <row r="284" spans="1:6">
      <c r="A284" s="22" t="s">
        <v>299</v>
      </c>
      <c r="B284" s="12">
        <v>383303</v>
      </c>
      <c r="C284" s="14" t="s">
        <v>306</v>
      </c>
      <c r="D284" s="41" t="s">
        <v>478</v>
      </c>
      <c r="E284" s="41" t="s">
        <v>495</v>
      </c>
      <c r="F284" s="1">
        <v>4428516</v>
      </c>
    </row>
    <row r="285" spans="1:6">
      <c r="A285" s="22" t="s">
        <v>307</v>
      </c>
      <c r="B285" s="12">
        <v>391647</v>
      </c>
      <c r="C285" s="14" t="s">
        <v>308</v>
      </c>
      <c r="D285" s="41" t="s">
        <v>478</v>
      </c>
      <c r="E285" s="41" t="s">
        <v>495</v>
      </c>
      <c r="F285" s="1">
        <v>1830048</v>
      </c>
    </row>
    <row r="286" spans="1:6">
      <c r="A286" s="22" t="s">
        <v>307</v>
      </c>
      <c r="B286" s="12">
        <v>391649</v>
      </c>
      <c r="C286" s="14" t="s">
        <v>309</v>
      </c>
      <c r="D286" s="41" t="s">
        <v>478</v>
      </c>
      <c r="E286" s="41" t="s">
        <v>495</v>
      </c>
      <c r="F286" s="1">
        <v>29964</v>
      </c>
    </row>
    <row r="287" spans="1:6">
      <c r="A287" s="22" t="s">
        <v>307</v>
      </c>
      <c r="B287" s="12">
        <v>391650</v>
      </c>
      <c r="C287" s="14" t="s">
        <v>310</v>
      </c>
      <c r="D287" s="41" t="s">
        <v>478</v>
      </c>
      <c r="E287" s="41" t="s">
        <v>495</v>
      </c>
      <c r="F287" s="1">
        <v>0</v>
      </c>
    </row>
    <row r="288" spans="1:6">
      <c r="A288" s="22" t="s">
        <v>307</v>
      </c>
      <c r="B288" s="12">
        <v>391653</v>
      </c>
      <c r="C288" s="14" t="s">
        <v>311</v>
      </c>
      <c r="D288" s="41" t="s">
        <v>478</v>
      </c>
      <c r="E288" s="41" t="s">
        <v>495</v>
      </c>
      <c r="F288" s="1">
        <v>56004</v>
      </c>
    </row>
    <row r="289" spans="1:6">
      <c r="A289" s="22" t="s">
        <v>307</v>
      </c>
      <c r="B289" s="12">
        <v>391666</v>
      </c>
      <c r="C289" s="14" t="s">
        <v>312</v>
      </c>
      <c r="D289" s="41" t="s">
        <v>478</v>
      </c>
      <c r="E289" s="41" t="s">
        <v>495</v>
      </c>
      <c r="F289" s="1">
        <v>132936</v>
      </c>
    </row>
    <row r="290" spans="1:6">
      <c r="A290" s="22" t="s">
        <v>307</v>
      </c>
      <c r="B290" s="12">
        <v>391668</v>
      </c>
      <c r="C290" s="14" t="s">
        <v>313</v>
      </c>
      <c r="D290" s="41" t="s">
        <v>478</v>
      </c>
      <c r="E290" s="41" t="s">
        <v>495</v>
      </c>
      <c r="F290" s="1">
        <v>430308</v>
      </c>
    </row>
    <row r="291" spans="1:6">
      <c r="A291" s="22" t="s">
        <v>307</v>
      </c>
      <c r="B291" s="12">
        <v>391671</v>
      </c>
      <c r="C291" s="14" t="s">
        <v>314</v>
      </c>
      <c r="D291" s="41" t="s">
        <v>478</v>
      </c>
      <c r="E291" s="41" t="s">
        <v>495</v>
      </c>
      <c r="F291" s="1">
        <v>316344</v>
      </c>
    </row>
    <row r="292" spans="1:6">
      <c r="A292" s="22" t="s">
        <v>307</v>
      </c>
      <c r="B292" s="12">
        <v>391674</v>
      </c>
      <c r="C292" s="14" t="s">
        <v>315</v>
      </c>
      <c r="D292" s="41" t="s">
        <v>478</v>
      </c>
      <c r="E292" s="41" t="s">
        <v>495</v>
      </c>
      <c r="F292" s="1">
        <v>659004</v>
      </c>
    </row>
    <row r="293" spans="1:6">
      <c r="A293" s="22" t="s">
        <v>307</v>
      </c>
      <c r="B293" s="12">
        <v>391676</v>
      </c>
      <c r="C293" s="14" t="s">
        <v>316</v>
      </c>
      <c r="D293" s="41" t="s">
        <v>478</v>
      </c>
      <c r="E293" s="41" t="s">
        <v>495</v>
      </c>
      <c r="F293" s="1">
        <v>1186980</v>
      </c>
    </row>
    <row r="294" spans="1:6">
      <c r="A294" s="22" t="s">
        <v>307</v>
      </c>
      <c r="B294" s="12">
        <v>391685</v>
      </c>
      <c r="C294" s="14" t="s">
        <v>317</v>
      </c>
      <c r="D294" s="41" t="s">
        <v>478</v>
      </c>
      <c r="E294" s="41" t="s">
        <v>495</v>
      </c>
      <c r="F294" s="1">
        <v>409920</v>
      </c>
    </row>
    <row r="295" spans="1:6">
      <c r="A295" s="22" t="s">
        <v>318</v>
      </c>
      <c r="B295" s="12">
        <v>401697</v>
      </c>
      <c r="C295" s="14" t="s">
        <v>319</v>
      </c>
      <c r="D295" s="41" t="s">
        <v>478</v>
      </c>
      <c r="E295" s="41" t="s">
        <v>495</v>
      </c>
      <c r="F295" s="1">
        <v>2046096</v>
      </c>
    </row>
    <row r="296" spans="1:6">
      <c r="A296" s="22" t="s">
        <v>318</v>
      </c>
      <c r="B296" s="12">
        <v>401698</v>
      </c>
      <c r="C296" s="14" t="s">
        <v>320</v>
      </c>
      <c r="D296" s="41" t="s">
        <v>478</v>
      </c>
      <c r="E296" s="41" t="s">
        <v>495</v>
      </c>
      <c r="F296" s="1">
        <v>0</v>
      </c>
    </row>
    <row r="297" spans="1:6">
      <c r="A297" s="22" t="s">
        <v>318</v>
      </c>
      <c r="B297" s="12">
        <v>401699</v>
      </c>
      <c r="C297" s="14" t="s">
        <v>321</v>
      </c>
      <c r="D297" s="41" t="s">
        <v>478</v>
      </c>
      <c r="E297" s="41" t="s">
        <v>495</v>
      </c>
      <c r="F297" s="1">
        <v>249684</v>
      </c>
    </row>
    <row r="298" spans="1:6">
      <c r="A298" s="22" t="s">
        <v>318</v>
      </c>
      <c r="B298" s="12">
        <v>401704</v>
      </c>
      <c r="C298" s="14" t="s">
        <v>322</v>
      </c>
      <c r="D298" s="41" t="s">
        <v>478</v>
      </c>
      <c r="E298" s="41" t="s">
        <v>495</v>
      </c>
      <c r="F298" s="1">
        <v>419244</v>
      </c>
    </row>
    <row r="299" spans="1:6">
      <c r="A299" s="22" t="s">
        <v>318</v>
      </c>
      <c r="B299" s="12">
        <v>401709</v>
      </c>
      <c r="C299" s="14" t="s">
        <v>323</v>
      </c>
      <c r="D299" s="41" t="s">
        <v>478</v>
      </c>
      <c r="E299" s="41" t="s">
        <v>495</v>
      </c>
      <c r="F299" s="1">
        <v>1331112</v>
      </c>
    </row>
    <row r="300" spans="1:6">
      <c r="A300" s="22" t="s">
        <v>318</v>
      </c>
      <c r="B300" s="12">
        <v>401713</v>
      </c>
      <c r="C300" s="14" t="s">
        <v>324</v>
      </c>
      <c r="D300" s="41" t="s">
        <v>478</v>
      </c>
      <c r="E300" s="41" t="s">
        <v>495</v>
      </c>
      <c r="F300" s="1">
        <v>2009088</v>
      </c>
    </row>
    <row r="301" spans="1:6">
      <c r="A301" s="22" t="s">
        <v>318</v>
      </c>
      <c r="B301" s="12">
        <v>401718</v>
      </c>
      <c r="C301" s="14" t="s">
        <v>325</v>
      </c>
      <c r="D301" s="41" t="s">
        <v>478</v>
      </c>
      <c r="E301" s="41" t="s">
        <v>495</v>
      </c>
      <c r="F301" s="1">
        <v>1230888</v>
      </c>
    </row>
    <row r="302" spans="1:6">
      <c r="A302" s="22" t="s">
        <v>318</v>
      </c>
      <c r="B302" s="12">
        <v>401721</v>
      </c>
      <c r="C302" s="14" t="s">
        <v>326</v>
      </c>
      <c r="D302" s="41" t="s">
        <v>478</v>
      </c>
      <c r="E302" s="41" t="s">
        <v>495</v>
      </c>
      <c r="F302" s="1">
        <v>615120</v>
      </c>
    </row>
    <row r="303" spans="1:6">
      <c r="A303" s="22" t="s">
        <v>318</v>
      </c>
      <c r="B303" s="12">
        <v>401724</v>
      </c>
      <c r="C303" s="14" t="s">
        <v>327</v>
      </c>
      <c r="D303" s="41" t="s">
        <v>478</v>
      </c>
      <c r="E303" s="41" t="s">
        <v>495</v>
      </c>
      <c r="F303" s="1">
        <v>3068184</v>
      </c>
    </row>
    <row r="304" spans="1:6">
      <c r="A304" s="22" t="s">
        <v>328</v>
      </c>
      <c r="B304" s="12">
        <v>411746</v>
      </c>
      <c r="C304" s="14" t="s">
        <v>329</v>
      </c>
      <c r="D304" s="41" t="s">
        <v>478</v>
      </c>
      <c r="E304" s="41" t="s">
        <v>496</v>
      </c>
      <c r="F304" s="12">
        <v>73992</v>
      </c>
    </row>
    <row r="305" spans="1:6">
      <c r="A305" s="22" t="s">
        <v>328</v>
      </c>
      <c r="B305" s="12">
        <v>411756</v>
      </c>
      <c r="C305" s="14" t="s">
        <v>330</v>
      </c>
      <c r="D305" s="41" t="s">
        <v>478</v>
      </c>
      <c r="E305" s="41" t="s">
        <v>495</v>
      </c>
      <c r="F305" s="1">
        <v>249888</v>
      </c>
    </row>
    <row r="306" spans="1:6">
      <c r="A306" s="22" t="s">
        <v>328</v>
      </c>
      <c r="B306" s="12">
        <v>411758</v>
      </c>
      <c r="C306" s="14" t="s">
        <v>331</v>
      </c>
      <c r="D306" s="41" t="s">
        <v>478</v>
      </c>
      <c r="E306" s="41" t="s">
        <v>495</v>
      </c>
      <c r="F306" s="1">
        <v>1182384</v>
      </c>
    </row>
    <row r="307" spans="1:6">
      <c r="A307" s="22" t="s">
        <v>328</v>
      </c>
      <c r="B307" s="12">
        <v>411761</v>
      </c>
      <c r="C307" s="14" t="s">
        <v>332</v>
      </c>
      <c r="D307" s="41" t="s">
        <v>478</v>
      </c>
      <c r="E307" s="41" t="s">
        <v>495</v>
      </c>
      <c r="F307" s="1">
        <v>1204428</v>
      </c>
    </row>
    <row r="308" spans="1:6">
      <c r="A308" s="22" t="s">
        <v>328</v>
      </c>
      <c r="B308" s="12">
        <v>411764</v>
      </c>
      <c r="C308" s="14" t="s">
        <v>333</v>
      </c>
      <c r="D308" s="41" t="s">
        <v>478</v>
      </c>
      <c r="E308" s="41" t="s">
        <v>495</v>
      </c>
      <c r="F308" s="1">
        <v>611292</v>
      </c>
    </row>
    <row r="309" spans="1:6">
      <c r="A309" s="22" t="s">
        <v>328</v>
      </c>
      <c r="B309" s="12">
        <v>411777</v>
      </c>
      <c r="C309" s="14" t="s">
        <v>334</v>
      </c>
      <c r="D309" s="41" t="s">
        <v>478</v>
      </c>
      <c r="E309" s="41" t="s">
        <v>495</v>
      </c>
      <c r="F309" s="1">
        <v>2845380</v>
      </c>
    </row>
    <row r="310" spans="1:6">
      <c r="A310" s="22" t="s">
        <v>328</v>
      </c>
      <c r="B310" s="12">
        <v>411778</v>
      </c>
      <c r="C310" s="14" t="s">
        <v>335</v>
      </c>
      <c r="D310" s="41" t="s">
        <v>478</v>
      </c>
      <c r="E310" s="41" t="s">
        <v>496</v>
      </c>
      <c r="F310" s="12">
        <v>8688</v>
      </c>
    </row>
    <row r="311" spans="1:6">
      <c r="A311" s="22" t="s">
        <v>328</v>
      </c>
      <c r="B311" s="12">
        <v>411782</v>
      </c>
      <c r="C311" s="14" t="s">
        <v>87</v>
      </c>
      <c r="D311" s="41" t="s">
        <v>478</v>
      </c>
      <c r="E311" s="41" t="s">
        <v>495</v>
      </c>
      <c r="F311" s="1">
        <v>1355472</v>
      </c>
    </row>
    <row r="312" spans="1:6">
      <c r="A312" s="22" t="s">
        <v>328</v>
      </c>
      <c r="B312" s="12">
        <v>411788</v>
      </c>
      <c r="C312" s="14" t="s">
        <v>336</v>
      </c>
      <c r="D312" s="41" t="s">
        <v>478</v>
      </c>
      <c r="E312" s="41" t="s">
        <v>495</v>
      </c>
      <c r="F312" s="1">
        <v>2047428</v>
      </c>
    </row>
    <row r="313" spans="1:6">
      <c r="A313" s="22" t="s">
        <v>328</v>
      </c>
      <c r="B313" s="12">
        <v>411801</v>
      </c>
      <c r="C313" s="14" t="s">
        <v>337</v>
      </c>
      <c r="D313" s="41" t="s">
        <v>478</v>
      </c>
      <c r="E313" s="41" t="s">
        <v>495</v>
      </c>
      <c r="F313" s="1">
        <v>357036</v>
      </c>
    </row>
    <row r="314" spans="1:6">
      <c r="A314" s="22" t="s">
        <v>328</v>
      </c>
      <c r="B314" s="12">
        <v>411809</v>
      </c>
      <c r="C314" s="14" t="s">
        <v>254</v>
      </c>
      <c r="D314" s="41" t="s">
        <v>478</v>
      </c>
      <c r="E314" s="41" t="s">
        <v>495</v>
      </c>
      <c r="F314" s="1">
        <v>395208</v>
      </c>
    </row>
    <row r="315" spans="1:6">
      <c r="A315" s="22" t="s">
        <v>328</v>
      </c>
      <c r="B315" s="12">
        <v>411814</v>
      </c>
      <c r="C315" s="14" t="s">
        <v>338</v>
      </c>
      <c r="D315" s="41" t="s">
        <v>478</v>
      </c>
      <c r="E315" s="41" t="s">
        <v>495</v>
      </c>
      <c r="F315" s="1">
        <v>664188</v>
      </c>
    </row>
    <row r="316" spans="1:6">
      <c r="A316" s="22" t="s">
        <v>328</v>
      </c>
      <c r="B316" s="12">
        <v>411817</v>
      </c>
      <c r="C316" s="14" t="s">
        <v>339</v>
      </c>
      <c r="D316" s="41" t="s">
        <v>478</v>
      </c>
      <c r="E316" s="41" t="s">
        <v>495</v>
      </c>
      <c r="F316" s="1">
        <v>793920</v>
      </c>
    </row>
    <row r="317" spans="1:6">
      <c r="A317" s="22" t="s">
        <v>328</v>
      </c>
      <c r="B317" s="12">
        <v>411818</v>
      </c>
      <c r="C317" s="14" t="s">
        <v>340</v>
      </c>
      <c r="D317" s="41" t="s">
        <v>478</v>
      </c>
      <c r="E317" s="41" t="s">
        <v>495</v>
      </c>
      <c r="F317" s="1">
        <v>3197256</v>
      </c>
    </row>
    <row r="318" spans="1:6">
      <c r="A318" s="22" t="s">
        <v>328</v>
      </c>
      <c r="B318" s="12">
        <v>411820</v>
      </c>
      <c r="C318" s="14" t="s">
        <v>341</v>
      </c>
      <c r="D318" s="41" t="s">
        <v>478</v>
      </c>
      <c r="E318" s="41" t="s">
        <v>495</v>
      </c>
      <c r="F318" s="1">
        <v>1261728</v>
      </c>
    </row>
    <row r="319" spans="1:6">
      <c r="A319" s="22" t="s">
        <v>328</v>
      </c>
      <c r="B319" s="12">
        <v>411827</v>
      </c>
      <c r="C319" s="14" t="s">
        <v>342</v>
      </c>
      <c r="D319" s="41" t="s">
        <v>478</v>
      </c>
      <c r="E319" s="41" t="s">
        <v>495</v>
      </c>
      <c r="F319" s="1">
        <v>2467848</v>
      </c>
    </row>
    <row r="320" spans="1:6">
      <c r="A320" s="22" t="s">
        <v>328</v>
      </c>
      <c r="B320" s="12">
        <v>411831</v>
      </c>
      <c r="C320" s="14" t="s">
        <v>343</v>
      </c>
      <c r="D320" s="41" t="s">
        <v>478</v>
      </c>
      <c r="E320" s="41" t="s">
        <v>495</v>
      </c>
      <c r="F320" s="1">
        <v>1362612</v>
      </c>
    </row>
    <row r="321" spans="1:6">
      <c r="A321" s="22" t="s">
        <v>328</v>
      </c>
      <c r="B321" s="12">
        <v>411833</v>
      </c>
      <c r="C321" s="14" t="s">
        <v>344</v>
      </c>
      <c r="D321" s="41" t="s">
        <v>478</v>
      </c>
      <c r="E321" s="41" t="s">
        <v>495</v>
      </c>
      <c r="F321" s="1">
        <v>1206924</v>
      </c>
    </row>
    <row r="322" spans="1:6">
      <c r="A322" s="22" t="s">
        <v>328</v>
      </c>
      <c r="B322" s="12">
        <v>411839</v>
      </c>
      <c r="C322" s="14" t="s">
        <v>345</v>
      </c>
      <c r="D322" s="41" t="s">
        <v>478</v>
      </c>
      <c r="E322" s="41" t="s">
        <v>495</v>
      </c>
      <c r="F322" s="1">
        <v>2741100</v>
      </c>
    </row>
    <row r="323" spans="1:6">
      <c r="A323" s="22" t="s">
        <v>328</v>
      </c>
      <c r="B323" s="12">
        <v>411841</v>
      </c>
      <c r="C323" s="14" t="s">
        <v>346</v>
      </c>
      <c r="D323" s="41" t="s">
        <v>478</v>
      </c>
      <c r="E323" s="41" t="s">
        <v>495</v>
      </c>
      <c r="F323" s="1">
        <v>2588832</v>
      </c>
    </row>
    <row r="324" spans="1:6">
      <c r="A324" s="22" t="s">
        <v>328</v>
      </c>
      <c r="B324" s="12">
        <v>411845</v>
      </c>
      <c r="C324" s="14" t="s">
        <v>347</v>
      </c>
      <c r="D324" s="41" t="s">
        <v>478</v>
      </c>
      <c r="E324" s="41" t="s">
        <v>495</v>
      </c>
      <c r="F324" s="1">
        <v>922356</v>
      </c>
    </row>
    <row r="325" spans="1:6">
      <c r="A325" s="22" t="s">
        <v>328</v>
      </c>
      <c r="B325" s="12">
        <v>411847</v>
      </c>
      <c r="C325" s="14" t="s">
        <v>348</v>
      </c>
      <c r="D325" s="41" t="s">
        <v>478</v>
      </c>
      <c r="E325" s="41" t="s">
        <v>495</v>
      </c>
      <c r="F325" s="1">
        <v>1563528</v>
      </c>
    </row>
    <row r="326" spans="1:6">
      <c r="A326" s="22" t="s">
        <v>328</v>
      </c>
      <c r="B326" s="12">
        <v>411849</v>
      </c>
      <c r="C326" s="14" t="s">
        <v>349</v>
      </c>
      <c r="D326" s="41" t="s">
        <v>478</v>
      </c>
      <c r="E326" s="41" t="s">
        <v>495</v>
      </c>
      <c r="F326" s="1">
        <v>1081668</v>
      </c>
    </row>
    <row r="327" spans="1:6">
      <c r="A327" s="22" t="s">
        <v>351</v>
      </c>
      <c r="B327" s="12">
        <v>420463</v>
      </c>
      <c r="C327" s="14" t="s">
        <v>352</v>
      </c>
      <c r="D327" s="41" t="s">
        <v>478</v>
      </c>
      <c r="E327" s="41" t="s">
        <v>495</v>
      </c>
      <c r="F327" s="1">
        <v>535608</v>
      </c>
    </row>
    <row r="328" spans="1:6">
      <c r="A328" s="22" t="s">
        <v>351</v>
      </c>
      <c r="B328" s="12">
        <v>421206</v>
      </c>
      <c r="C328" s="14" t="s">
        <v>353</v>
      </c>
      <c r="D328" s="41" t="s">
        <v>478</v>
      </c>
      <c r="E328" s="41" t="s">
        <v>495</v>
      </c>
      <c r="F328" s="1">
        <v>614880</v>
      </c>
    </row>
    <row r="329" spans="1:6">
      <c r="A329" s="22" t="s">
        <v>351</v>
      </c>
      <c r="B329" s="12">
        <v>421860</v>
      </c>
      <c r="C329" s="14" t="s">
        <v>354</v>
      </c>
      <c r="D329" s="41" t="s">
        <v>478</v>
      </c>
      <c r="E329" s="41" t="s">
        <v>495</v>
      </c>
      <c r="F329" s="1">
        <v>183900</v>
      </c>
    </row>
    <row r="330" spans="1:6">
      <c r="A330" s="22" t="s">
        <v>351</v>
      </c>
      <c r="B330" s="12">
        <v>421866</v>
      </c>
      <c r="C330" s="14" t="s">
        <v>355</v>
      </c>
      <c r="D330" s="41" t="s">
        <v>478</v>
      </c>
      <c r="E330" s="41" t="s">
        <v>495</v>
      </c>
      <c r="F330" s="1">
        <v>265380</v>
      </c>
    </row>
    <row r="331" spans="1:6">
      <c r="A331" s="22" t="s">
        <v>351</v>
      </c>
      <c r="B331" s="12">
        <v>421876</v>
      </c>
      <c r="C331" s="14" t="s">
        <v>356</v>
      </c>
      <c r="D331" s="41" t="s">
        <v>478</v>
      </c>
      <c r="E331" s="41" t="s">
        <v>495</v>
      </c>
      <c r="F331" s="1">
        <v>148788</v>
      </c>
    </row>
    <row r="332" spans="1:6">
      <c r="A332" s="22" t="s">
        <v>351</v>
      </c>
      <c r="B332" s="12">
        <v>421886</v>
      </c>
      <c r="C332" s="14" t="s">
        <v>357</v>
      </c>
      <c r="D332" s="41" t="s">
        <v>478</v>
      </c>
      <c r="E332" s="41" t="s">
        <v>495</v>
      </c>
      <c r="F332" s="1">
        <v>312204</v>
      </c>
    </row>
    <row r="333" spans="1:6">
      <c r="A333" s="22" t="s">
        <v>351</v>
      </c>
      <c r="B333" s="12">
        <v>421887</v>
      </c>
      <c r="C333" s="14" t="s">
        <v>358</v>
      </c>
      <c r="D333" s="41" t="s">
        <v>478</v>
      </c>
      <c r="E333" s="41" t="s">
        <v>495</v>
      </c>
      <c r="F333" s="1">
        <v>749748</v>
      </c>
    </row>
    <row r="334" spans="1:6">
      <c r="A334" s="22" t="s">
        <v>351</v>
      </c>
      <c r="B334" s="12">
        <v>421901</v>
      </c>
      <c r="C334" s="14" t="s">
        <v>359</v>
      </c>
      <c r="D334" s="41" t="s">
        <v>478</v>
      </c>
      <c r="E334" s="41" t="s">
        <v>495</v>
      </c>
      <c r="F334" s="1">
        <v>1617252</v>
      </c>
    </row>
    <row r="335" spans="1:6">
      <c r="A335" s="22" t="s">
        <v>351</v>
      </c>
      <c r="B335" s="12">
        <v>421912</v>
      </c>
      <c r="C335" s="14" t="s">
        <v>360</v>
      </c>
      <c r="D335" s="41" t="s">
        <v>478</v>
      </c>
      <c r="E335" s="41" t="s">
        <v>495</v>
      </c>
      <c r="F335" s="1">
        <v>1624836</v>
      </c>
    </row>
    <row r="336" spans="1:6">
      <c r="A336" s="22" t="s">
        <v>351</v>
      </c>
      <c r="B336" s="12">
        <v>421920</v>
      </c>
      <c r="C336" s="14" t="s">
        <v>361</v>
      </c>
      <c r="D336" s="41" t="s">
        <v>478</v>
      </c>
      <c r="E336" s="41" t="s">
        <v>495</v>
      </c>
      <c r="F336" s="1">
        <v>669840</v>
      </c>
    </row>
    <row r="337" spans="1:6">
      <c r="A337" s="22" t="s">
        <v>351</v>
      </c>
      <c r="B337" s="12">
        <v>421931</v>
      </c>
      <c r="C337" s="14" t="s">
        <v>362</v>
      </c>
      <c r="D337" s="41" t="s">
        <v>478</v>
      </c>
      <c r="E337" s="41" t="s">
        <v>495</v>
      </c>
      <c r="F337" s="1">
        <v>2258112</v>
      </c>
    </row>
    <row r="338" spans="1:6">
      <c r="A338" s="22" t="s">
        <v>351</v>
      </c>
      <c r="B338" s="12">
        <v>421945</v>
      </c>
      <c r="C338" s="14" t="s">
        <v>363</v>
      </c>
      <c r="D338" s="41" t="s">
        <v>478</v>
      </c>
      <c r="E338" s="41" t="s">
        <v>495</v>
      </c>
      <c r="F338" s="1">
        <v>143040</v>
      </c>
    </row>
    <row r="339" spans="1:6">
      <c r="A339" s="22" t="s">
        <v>364</v>
      </c>
      <c r="B339" s="12">
        <v>431704</v>
      </c>
      <c r="C339" s="14" t="s">
        <v>365</v>
      </c>
      <c r="D339" s="41" t="s">
        <v>478</v>
      </c>
      <c r="E339" s="41" t="s">
        <v>495</v>
      </c>
      <c r="F339" s="1">
        <v>276912</v>
      </c>
    </row>
    <row r="340" spans="1:6">
      <c r="A340" s="22" t="s">
        <v>364</v>
      </c>
      <c r="B340" s="12">
        <v>431788</v>
      </c>
      <c r="C340" s="14" t="s">
        <v>366</v>
      </c>
      <c r="D340" s="41" t="s">
        <v>478</v>
      </c>
      <c r="E340" s="41" t="s">
        <v>495</v>
      </c>
      <c r="F340" s="1">
        <v>878724</v>
      </c>
    </row>
    <row r="341" spans="1:6">
      <c r="A341" s="22" t="s">
        <v>364</v>
      </c>
      <c r="B341" s="12">
        <v>431831</v>
      </c>
      <c r="C341" s="14" t="s">
        <v>367</v>
      </c>
      <c r="D341" s="41" t="s">
        <v>478</v>
      </c>
      <c r="E341" s="41" t="s">
        <v>495</v>
      </c>
      <c r="F341" s="1">
        <v>319524</v>
      </c>
    </row>
    <row r="342" spans="1:6">
      <c r="A342" s="22" t="s">
        <v>364</v>
      </c>
      <c r="B342" s="12">
        <v>431968</v>
      </c>
      <c r="C342" s="14" t="s">
        <v>368</v>
      </c>
      <c r="D342" s="41" t="s">
        <v>478</v>
      </c>
      <c r="E342" s="41" t="s">
        <v>495</v>
      </c>
      <c r="F342" s="1">
        <v>12804</v>
      </c>
    </row>
    <row r="343" spans="1:6">
      <c r="A343" s="22" t="s">
        <v>364</v>
      </c>
      <c r="B343" s="12">
        <v>431969</v>
      </c>
      <c r="C343" s="14" t="s">
        <v>369</v>
      </c>
      <c r="D343" s="41" t="s">
        <v>478</v>
      </c>
      <c r="E343" s="41" t="s">
        <v>495</v>
      </c>
      <c r="F343" s="1">
        <v>589500</v>
      </c>
    </row>
    <row r="344" spans="1:6">
      <c r="A344" s="22" t="s">
        <v>364</v>
      </c>
      <c r="B344" s="12">
        <v>431974</v>
      </c>
      <c r="C344" s="14" t="s">
        <v>370</v>
      </c>
      <c r="D344" s="41" t="s">
        <v>478</v>
      </c>
      <c r="E344" s="41" t="s">
        <v>495</v>
      </c>
      <c r="F344" s="1">
        <v>311604</v>
      </c>
    </row>
    <row r="345" spans="1:6">
      <c r="A345" s="22" t="s">
        <v>364</v>
      </c>
      <c r="B345" s="12">
        <v>431977</v>
      </c>
      <c r="C345" s="14" t="s">
        <v>371</v>
      </c>
      <c r="D345" s="41" t="s">
        <v>478</v>
      </c>
      <c r="E345" s="41" t="s">
        <v>495</v>
      </c>
      <c r="F345" s="1">
        <v>1498896</v>
      </c>
    </row>
    <row r="346" spans="1:6">
      <c r="A346" s="22" t="s">
        <v>364</v>
      </c>
      <c r="B346" s="12">
        <v>431980</v>
      </c>
      <c r="C346" s="14" t="s">
        <v>372</v>
      </c>
      <c r="D346" s="41" t="s">
        <v>478</v>
      </c>
      <c r="E346" s="41" t="s">
        <v>495</v>
      </c>
      <c r="F346" s="1">
        <v>1277112</v>
      </c>
    </row>
    <row r="347" spans="1:6">
      <c r="A347" s="22" t="s">
        <v>364</v>
      </c>
      <c r="B347" s="12">
        <v>431994</v>
      </c>
      <c r="C347" s="14" t="s">
        <v>373</v>
      </c>
      <c r="D347" s="41" t="s">
        <v>478</v>
      </c>
      <c r="E347" s="41" t="s">
        <v>495</v>
      </c>
      <c r="F347" s="1">
        <v>1171644</v>
      </c>
    </row>
    <row r="348" spans="1:6">
      <c r="A348" s="22" t="s">
        <v>364</v>
      </c>
      <c r="B348" s="12">
        <v>432008</v>
      </c>
      <c r="C348" s="14" t="s">
        <v>374</v>
      </c>
      <c r="D348" s="41" t="s">
        <v>478</v>
      </c>
      <c r="E348" s="41" t="s">
        <v>495</v>
      </c>
      <c r="F348" s="1">
        <v>411156</v>
      </c>
    </row>
    <row r="349" spans="1:6">
      <c r="A349" s="22" t="s">
        <v>364</v>
      </c>
      <c r="B349" s="12">
        <v>432016</v>
      </c>
      <c r="C349" s="14" t="s">
        <v>375</v>
      </c>
      <c r="D349" s="41" t="s">
        <v>478</v>
      </c>
      <c r="E349" s="41" t="s">
        <v>495</v>
      </c>
      <c r="F349" s="1">
        <v>3941400</v>
      </c>
    </row>
    <row r="350" spans="1:6">
      <c r="A350" s="22" t="s">
        <v>364</v>
      </c>
      <c r="B350" s="12">
        <v>432017</v>
      </c>
      <c r="C350" s="14" t="s">
        <v>376</v>
      </c>
      <c r="D350" s="41" t="s">
        <v>478</v>
      </c>
      <c r="E350" s="41" t="s">
        <v>495</v>
      </c>
      <c r="F350" s="1">
        <v>1624824</v>
      </c>
    </row>
    <row r="351" spans="1:6">
      <c r="A351" s="22" t="s">
        <v>364</v>
      </c>
      <c r="B351" s="12">
        <v>432023</v>
      </c>
      <c r="C351" s="14" t="s">
        <v>377</v>
      </c>
      <c r="D351" s="41" t="s">
        <v>478</v>
      </c>
      <c r="E351" s="41" t="s">
        <v>495</v>
      </c>
      <c r="F351" s="1">
        <v>556932</v>
      </c>
    </row>
    <row r="352" spans="1:6">
      <c r="A352" s="22" t="s">
        <v>364</v>
      </c>
      <c r="B352" s="12">
        <v>432029</v>
      </c>
      <c r="C352" s="14" t="s">
        <v>378</v>
      </c>
      <c r="D352" s="41" t="s">
        <v>478</v>
      </c>
      <c r="E352" s="41" t="s">
        <v>495</v>
      </c>
      <c r="F352" s="1">
        <v>216372</v>
      </c>
    </row>
    <row r="353" spans="1:6">
      <c r="A353" s="22" t="s">
        <v>364</v>
      </c>
      <c r="B353" s="12">
        <v>432030</v>
      </c>
      <c r="C353" s="14" t="s">
        <v>350</v>
      </c>
      <c r="D353" s="41" t="s">
        <v>478</v>
      </c>
      <c r="E353" s="41" t="s">
        <v>495</v>
      </c>
      <c r="F353" s="1">
        <v>805296</v>
      </c>
    </row>
    <row r="354" spans="1:6">
      <c r="A354" s="22" t="s">
        <v>364</v>
      </c>
      <c r="B354" s="12">
        <v>432034</v>
      </c>
      <c r="C354" s="14" t="s">
        <v>379</v>
      </c>
      <c r="D354" s="41" t="s">
        <v>478</v>
      </c>
      <c r="E354" s="41" t="s">
        <v>495</v>
      </c>
      <c r="F354" s="1">
        <v>152580</v>
      </c>
    </row>
    <row r="355" spans="1:6">
      <c r="A355" s="22" t="s">
        <v>380</v>
      </c>
      <c r="B355" s="12">
        <v>442038</v>
      </c>
      <c r="C355" s="14" t="s">
        <v>381</v>
      </c>
      <c r="D355" s="41" t="s">
        <v>478</v>
      </c>
      <c r="E355" s="41" t="s">
        <v>495</v>
      </c>
      <c r="F355" s="1">
        <v>578028</v>
      </c>
    </row>
    <row r="356" spans="1:6">
      <c r="A356" s="22" t="s">
        <v>380</v>
      </c>
      <c r="B356" s="12">
        <v>442039</v>
      </c>
      <c r="C356" s="14" t="s">
        <v>382</v>
      </c>
      <c r="D356" s="41" t="s">
        <v>478</v>
      </c>
      <c r="E356" s="41" t="s">
        <v>495</v>
      </c>
      <c r="F356" s="1">
        <v>6208716</v>
      </c>
    </row>
    <row r="357" spans="1:6">
      <c r="A357" s="22" t="s">
        <v>380</v>
      </c>
      <c r="B357" s="12">
        <v>442040</v>
      </c>
      <c r="C357" s="14" t="s">
        <v>383</v>
      </c>
      <c r="D357" s="41" t="s">
        <v>478</v>
      </c>
      <c r="E357" s="41" t="s">
        <v>495</v>
      </c>
      <c r="F357" s="1">
        <v>1586088</v>
      </c>
    </row>
    <row r="358" spans="1:6">
      <c r="A358" s="22" t="s">
        <v>380</v>
      </c>
      <c r="B358" s="12">
        <v>442061</v>
      </c>
      <c r="C358" s="14" t="s">
        <v>384</v>
      </c>
      <c r="D358" s="41" t="s">
        <v>478</v>
      </c>
      <c r="E358" s="41" t="s">
        <v>495</v>
      </c>
      <c r="F358" s="1">
        <v>1263900</v>
      </c>
    </row>
    <row r="359" spans="1:6">
      <c r="A359" s="22" t="s">
        <v>380</v>
      </c>
      <c r="B359" s="12">
        <v>442066</v>
      </c>
      <c r="C359" s="14" t="s">
        <v>385</v>
      </c>
      <c r="D359" s="41" t="s">
        <v>478</v>
      </c>
      <c r="E359" s="41" t="s">
        <v>495</v>
      </c>
      <c r="F359" s="1">
        <v>836496</v>
      </c>
    </row>
    <row r="360" spans="1:6">
      <c r="A360" s="22" t="s">
        <v>380</v>
      </c>
      <c r="B360" s="12">
        <v>442068</v>
      </c>
      <c r="C360" s="14" t="s">
        <v>386</v>
      </c>
      <c r="D360" s="41" t="s">
        <v>478</v>
      </c>
      <c r="E360" s="41" t="s">
        <v>495</v>
      </c>
      <c r="F360" s="1">
        <v>6626136</v>
      </c>
    </row>
    <row r="361" spans="1:6">
      <c r="A361" s="22" t="s">
        <v>380</v>
      </c>
      <c r="B361" s="12">
        <v>442069</v>
      </c>
      <c r="C361" s="14" t="s">
        <v>387</v>
      </c>
      <c r="D361" s="41" t="s">
        <v>478</v>
      </c>
      <c r="E361" s="41" t="s">
        <v>495</v>
      </c>
      <c r="F361" s="1">
        <v>454920</v>
      </c>
    </row>
    <row r="362" spans="1:6">
      <c r="A362" s="22" t="s">
        <v>380</v>
      </c>
      <c r="B362" s="12">
        <v>442073</v>
      </c>
      <c r="C362" s="14" t="s">
        <v>388</v>
      </c>
      <c r="D362" s="41" t="s">
        <v>478</v>
      </c>
      <c r="E362" s="41" t="s">
        <v>495</v>
      </c>
      <c r="F362" s="1">
        <v>73140</v>
      </c>
    </row>
    <row r="363" spans="1:6">
      <c r="A363" s="22" t="s">
        <v>380</v>
      </c>
      <c r="B363" s="12">
        <v>442076</v>
      </c>
      <c r="C363" s="14" t="s">
        <v>389</v>
      </c>
      <c r="D363" s="41" t="s">
        <v>478</v>
      </c>
      <c r="E363" s="41" t="s">
        <v>495</v>
      </c>
      <c r="F363" s="1">
        <v>1011864</v>
      </c>
    </row>
    <row r="364" spans="1:6">
      <c r="A364" s="22" t="s">
        <v>380</v>
      </c>
      <c r="B364" s="12">
        <v>442083</v>
      </c>
      <c r="C364" s="14" t="s">
        <v>390</v>
      </c>
      <c r="D364" s="41" t="s">
        <v>478</v>
      </c>
      <c r="E364" s="41" t="s">
        <v>495</v>
      </c>
      <c r="F364" s="1">
        <v>916200</v>
      </c>
    </row>
    <row r="365" spans="1:6">
      <c r="A365" s="22" t="s">
        <v>380</v>
      </c>
      <c r="B365" s="12">
        <v>442090</v>
      </c>
      <c r="C365" s="14" t="s">
        <v>391</v>
      </c>
      <c r="D365" s="41" t="s">
        <v>478</v>
      </c>
      <c r="E365" s="41" t="s">
        <v>495</v>
      </c>
      <c r="F365" s="1">
        <v>1592844</v>
      </c>
    </row>
    <row r="366" spans="1:6">
      <c r="A366" s="22" t="s">
        <v>380</v>
      </c>
      <c r="B366" s="12">
        <v>442091</v>
      </c>
      <c r="C366" s="14" t="s">
        <v>392</v>
      </c>
      <c r="D366" s="41" t="s">
        <v>478</v>
      </c>
      <c r="E366" s="41" t="s">
        <v>495</v>
      </c>
      <c r="F366" s="1">
        <v>0</v>
      </c>
    </row>
    <row r="367" spans="1:6">
      <c r="A367" s="22" t="s">
        <v>380</v>
      </c>
      <c r="B367" s="12">
        <v>442103</v>
      </c>
      <c r="C367" s="14" t="s">
        <v>393</v>
      </c>
      <c r="D367" s="41" t="s">
        <v>478</v>
      </c>
      <c r="E367" s="41" t="s">
        <v>495</v>
      </c>
      <c r="F367" s="1">
        <v>523236</v>
      </c>
    </row>
    <row r="368" spans="1:6">
      <c r="A368" s="22" t="s">
        <v>380</v>
      </c>
      <c r="B368" s="12">
        <v>442104</v>
      </c>
      <c r="C368" s="14" t="s">
        <v>394</v>
      </c>
      <c r="D368" s="41" t="s">
        <v>478</v>
      </c>
      <c r="E368" s="41" t="s">
        <v>495</v>
      </c>
      <c r="F368" s="1">
        <v>804564</v>
      </c>
    </row>
    <row r="369" spans="1:6">
      <c r="A369" s="22" t="s">
        <v>380</v>
      </c>
      <c r="B369" s="12">
        <v>442105</v>
      </c>
      <c r="C369" s="14" t="s">
        <v>395</v>
      </c>
      <c r="D369" s="41" t="s">
        <v>478</v>
      </c>
      <c r="E369" s="41" t="s">
        <v>495</v>
      </c>
      <c r="F369" s="1">
        <v>950256</v>
      </c>
    </row>
    <row r="370" spans="1:6">
      <c r="A370" s="22" t="s">
        <v>380</v>
      </c>
      <c r="B370" s="12">
        <v>442107</v>
      </c>
      <c r="C370" s="14" t="s">
        <v>396</v>
      </c>
      <c r="D370" s="41" t="s">
        <v>478</v>
      </c>
      <c r="E370" s="41" t="s">
        <v>495</v>
      </c>
      <c r="F370" s="1">
        <v>0</v>
      </c>
    </row>
    <row r="371" spans="1:6">
      <c r="A371" s="22" t="s">
        <v>380</v>
      </c>
      <c r="B371" s="12">
        <v>442116</v>
      </c>
      <c r="C371" s="14" t="s">
        <v>397</v>
      </c>
      <c r="D371" s="41" t="s">
        <v>478</v>
      </c>
      <c r="E371" s="41" t="s">
        <v>495</v>
      </c>
      <c r="F371" s="1">
        <v>1192776</v>
      </c>
    </row>
    <row r="372" spans="1:6">
      <c r="A372" s="22" t="s">
        <v>380</v>
      </c>
      <c r="B372" s="12">
        <v>442130</v>
      </c>
      <c r="C372" s="14" t="s">
        <v>398</v>
      </c>
      <c r="D372" s="41" t="s">
        <v>478</v>
      </c>
      <c r="E372" s="41" t="s">
        <v>495</v>
      </c>
      <c r="F372" s="1">
        <v>2674140</v>
      </c>
    </row>
    <row r="373" spans="1:6">
      <c r="A373" s="22" t="s">
        <v>380</v>
      </c>
      <c r="B373" s="12">
        <v>442135</v>
      </c>
      <c r="C373" s="14" t="s">
        <v>399</v>
      </c>
      <c r="D373" s="41" t="s">
        <v>478</v>
      </c>
      <c r="E373" s="41" t="s">
        <v>495</v>
      </c>
      <c r="F373" s="1">
        <v>1999200</v>
      </c>
    </row>
    <row r="374" spans="1:6">
      <c r="A374" s="22" t="s">
        <v>380</v>
      </c>
      <c r="B374" s="12">
        <v>442150</v>
      </c>
      <c r="C374" s="14" t="s">
        <v>400</v>
      </c>
      <c r="D374" s="41" t="s">
        <v>478</v>
      </c>
      <c r="E374" s="41" t="s">
        <v>495</v>
      </c>
      <c r="F374" s="1">
        <v>177564</v>
      </c>
    </row>
    <row r="375" spans="1:6">
      <c r="A375" s="22" t="s">
        <v>380</v>
      </c>
      <c r="B375" s="12">
        <v>442159</v>
      </c>
      <c r="C375" s="14" t="s">
        <v>401</v>
      </c>
      <c r="D375" s="41" t="s">
        <v>478</v>
      </c>
      <c r="E375" s="41" t="s">
        <v>495</v>
      </c>
      <c r="F375" s="1">
        <v>5269848</v>
      </c>
    </row>
    <row r="376" spans="1:6">
      <c r="A376" s="22" t="s">
        <v>402</v>
      </c>
      <c r="B376" s="12">
        <v>452169</v>
      </c>
      <c r="C376" s="14" t="s">
        <v>403</v>
      </c>
      <c r="D376" s="41" t="s">
        <v>478</v>
      </c>
      <c r="E376" s="41" t="s">
        <v>495</v>
      </c>
      <c r="F376" s="1">
        <v>1682100</v>
      </c>
    </row>
    <row r="377" spans="1:6">
      <c r="A377" s="22" t="s">
        <v>402</v>
      </c>
      <c r="B377" s="12">
        <v>452179</v>
      </c>
      <c r="C377" s="14" t="s">
        <v>404</v>
      </c>
      <c r="D377" s="41" t="s">
        <v>478</v>
      </c>
      <c r="E377" s="41" t="s">
        <v>495</v>
      </c>
      <c r="F377" s="1">
        <v>5299332</v>
      </c>
    </row>
    <row r="378" spans="1:6">
      <c r="A378" s="22" t="s">
        <v>402</v>
      </c>
      <c r="B378" s="12">
        <v>452200</v>
      </c>
      <c r="C378" s="14" t="s">
        <v>405</v>
      </c>
      <c r="D378" s="41" t="s">
        <v>478</v>
      </c>
      <c r="E378" s="41" t="s">
        <v>495</v>
      </c>
      <c r="F378" s="1">
        <v>748140</v>
      </c>
    </row>
    <row r="379" spans="1:6">
      <c r="A379" s="22" t="s">
        <v>402</v>
      </c>
      <c r="B379" s="12">
        <v>452226</v>
      </c>
      <c r="C379" s="14" t="s">
        <v>406</v>
      </c>
      <c r="D379" s="41" t="s">
        <v>478</v>
      </c>
      <c r="E379" s="41" t="s">
        <v>495</v>
      </c>
      <c r="F379" s="1">
        <v>1117356</v>
      </c>
    </row>
    <row r="380" spans="1:6">
      <c r="A380" s="22" t="s">
        <v>407</v>
      </c>
      <c r="B380" s="12">
        <v>462182</v>
      </c>
      <c r="C380" s="14" t="s">
        <v>408</v>
      </c>
      <c r="D380" s="41" t="s">
        <v>478</v>
      </c>
      <c r="E380" s="41" t="s">
        <v>495</v>
      </c>
      <c r="F380" s="1">
        <v>543888</v>
      </c>
    </row>
    <row r="381" spans="1:6">
      <c r="A381" s="22" t="s">
        <v>407</v>
      </c>
      <c r="B381" s="12">
        <v>462194</v>
      </c>
      <c r="C381" s="14" t="s">
        <v>409</v>
      </c>
      <c r="D381" s="41" t="s">
        <v>478</v>
      </c>
      <c r="E381" s="41" t="s">
        <v>495</v>
      </c>
      <c r="F381" s="1">
        <v>677316</v>
      </c>
    </row>
    <row r="382" spans="1:6">
      <c r="A382" s="22" t="s">
        <v>410</v>
      </c>
      <c r="B382" s="12">
        <v>472213</v>
      </c>
      <c r="C382" s="14" t="s">
        <v>411</v>
      </c>
      <c r="D382" s="41" t="s">
        <v>478</v>
      </c>
      <c r="E382" s="41" t="s">
        <v>495</v>
      </c>
      <c r="F382" s="1">
        <v>1496412</v>
      </c>
    </row>
    <row r="383" spans="1:6">
      <c r="A383" s="22" t="s">
        <v>410</v>
      </c>
      <c r="B383" s="12">
        <v>472218</v>
      </c>
      <c r="C383" s="14" t="s">
        <v>412</v>
      </c>
      <c r="D383" s="41" t="s">
        <v>478</v>
      </c>
      <c r="E383" s="41" t="s">
        <v>495</v>
      </c>
      <c r="F383" s="1">
        <v>899088</v>
      </c>
    </row>
    <row r="384" spans="1:6">
      <c r="A384" s="22" t="s">
        <v>410</v>
      </c>
      <c r="B384" s="12">
        <v>472220</v>
      </c>
      <c r="C384" s="14" t="s">
        <v>413</v>
      </c>
      <c r="D384" s="41" t="s">
        <v>478</v>
      </c>
      <c r="E384" s="41" t="s">
        <v>495</v>
      </c>
      <c r="F384" s="1">
        <v>485544</v>
      </c>
    </row>
    <row r="385" spans="1:6">
      <c r="A385" s="22" t="s">
        <v>410</v>
      </c>
      <c r="B385" s="12">
        <v>472221</v>
      </c>
      <c r="C385" s="14" t="s">
        <v>149</v>
      </c>
      <c r="D385" s="41" t="s">
        <v>478</v>
      </c>
      <c r="E385" s="41" t="s">
        <v>495</v>
      </c>
      <c r="F385" s="1">
        <v>296148</v>
      </c>
    </row>
    <row r="386" spans="1:6">
      <c r="A386" s="22" t="s">
        <v>410</v>
      </c>
      <c r="B386" s="12">
        <v>472226</v>
      </c>
      <c r="C386" s="14" t="s">
        <v>414</v>
      </c>
      <c r="D386" s="41" t="s">
        <v>478</v>
      </c>
      <c r="E386" s="41" t="s">
        <v>495</v>
      </c>
      <c r="F386" s="1">
        <v>653640</v>
      </c>
    </row>
    <row r="387" spans="1:6">
      <c r="A387" s="22" t="s">
        <v>410</v>
      </c>
      <c r="B387" s="12">
        <v>472232</v>
      </c>
      <c r="C387" s="14" t="s">
        <v>415</v>
      </c>
      <c r="D387" s="41" t="s">
        <v>478</v>
      </c>
      <c r="E387" s="41" t="s">
        <v>495</v>
      </c>
      <c r="F387" s="1">
        <v>521496</v>
      </c>
    </row>
    <row r="388" spans="1:6">
      <c r="A388" s="22" t="s">
        <v>416</v>
      </c>
      <c r="B388" s="12">
        <v>482242</v>
      </c>
      <c r="C388" s="14" t="s">
        <v>417</v>
      </c>
      <c r="D388" s="41" t="s">
        <v>478</v>
      </c>
      <c r="E388" s="41" t="s">
        <v>495</v>
      </c>
      <c r="F388" s="1">
        <v>2825100</v>
      </c>
    </row>
    <row r="389" spans="1:6">
      <c r="A389" s="22" t="s">
        <v>416</v>
      </c>
      <c r="B389" s="12">
        <v>482255</v>
      </c>
      <c r="C389" s="14" t="s">
        <v>418</v>
      </c>
      <c r="D389" s="41" t="s">
        <v>478</v>
      </c>
      <c r="E389" s="41" t="s">
        <v>495</v>
      </c>
      <c r="F389" s="1">
        <v>0</v>
      </c>
    </row>
    <row r="390" spans="1:6">
      <c r="A390" s="22" t="s">
        <v>416</v>
      </c>
      <c r="B390" s="12">
        <v>482257</v>
      </c>
      <c r="C390" s="14" t="s">
        <v>419</v>
      </c>
      <c r="D390" s="41" t="s">
        <v>478</v>
      </c>
      <c r="E390" s="41" t="s">
        <v>495</v>
      </c>
      <c r="F390" s="1">
        <v>8968416</v>
      </c>
    </row>
    <row r="391" spans="1:6">
      <c r="A391" s="22" t="s">
        <v>416</v>
      </c>
      <c r="B391" s="12">
        <v>483310</v>
      </c>
      <c r="C391" s="14" t="s">
        <v>420</v>
      </c>
      <c r="D391" s="41" t="s">
        <v>478</v>
      </c>
      <c r="E391" s="41" t="s">
        <v>495</v>
      </c>
      <c r="F391" s="1">
        <v>5089308</v>
      </c>
    </row>
    <row r="392" spans="1:6">
      <c r="A392" s="22" t="s">
        <v>421</v>
      </c>
      <c r="B392" s="12">
        <v>491231</v>
      </c>
      <c r="C392" s="14" t="s">
        <v>422</v>
      </c>
      <c r="D392" s="41" t="s">
        <v>478</v>
      </c>
      <c r="E392" s="41" t="s">
        <v>495</v>
      </c>
      <c r="F392" s="1">
        <v>965412</v>
      </c>
    </row>
    <row r="393" spans="1:6">
      <c r="A393" s="22" t="s">
        <v>421</v>
      </c>
      <c r="B393" s="12">
        <v>492066</v>
      </c>
      <c r="C393" s="14" t="s">
        <v>423</v>
      </c>
      <c r="D393" s="41" t="s">
        <v>478</v>
      </c>
      <c r="E393" s="41" t="s">
        <v>495</v>
      </c>
      <c r="F393" s="1">
        <v>429660</v>
      </c>
    </row>
    <row r="394" spans="1:6">
      <c r="A394" s="22" t="s">
        <v>421</v>
      </c>
      <c r="B394" s="12">
        <v>492259</v>
      </c>
      <c r="C394" s="14" t="s">
        <v>424</v>
      </c>
      <c r="D394" s="41" t="s">
        <v>478</v>
      </c>
      <c r="E394" s="41" t="s">
        <v>495</v>
      </c>
      <c r="F394" s="1">
        <v>802452</v>
      </c>
    </row>
    <row r="395" spans="1:6">
      <c r="A395" s="22" t="s">
        <v>421</v>
      </c>
      <c r="B395" s="12">
        <v>492262</v>
      </c>
      <c r="C395" s="14" t="s">
        <v>425</v>
      </c>
      <c r="D395" s="41" t="s">
        <v>478</v>
      </c>
      <c r="E395" s="41" t="s">
        <v>495</v>
      </c>
      <c r="F395" s="1">
        <v>5707236</v>
      </c>
    </row>
    <row r="396" spans="1:6">
      <c r="A396" s="22" t="s">
        <v>421</v>
      </c>
      <c r="B396" s="12">
        <v>492263</v>
      </c>
      <c r="C396" s="14" t="s">
        <v>426</v>
      </c>
      <c r="D396" s="41" t="s">
        <v>478</v>
      </c>
      <c r="E396" s="41" t="s">
        <v>495</v>
      </c>
      <c r="F396" s="1">
        <v>1703412</v>
      </c>
    </row>
    <row r="397" spans="1:6">
      <c r="A397" s="22" t="s">
        <v>421</v>
      </c>
      <c r="B397" s="12">
        <v>492264</v>
      </c>
      <c r="C397" s="14" t="s">
        <v>427</v>
      </c>
      <c r="D397" s="41" t="s">
        <v>478</v>
      </c>
      <c r="E397" s="41" t="s">
        <v>495</v>
      </c>
      <c r="F397" s="1">
        <v>1533876</v>
      </c>
    </row>
    <row r="398" spans="1:6">
      <c r="A398" s="22" t="s">
        <v>421</v>
      </c>
      <c r="B398" s="12">
        <v>492265</v>
      </c>
      <c r="C398" s="14" t="s">
        <v>428</v>
      </c>
      <c r="D398" s="41" t="s">
        <v>478</v>
      </c>
      <c r="E398" s="41" t="s">
        <v>495</v>
      </c>
      <c r="F398" s="1">
        <v>989184</v>
      </c>
    </row>
    <row r="399" spans="1:6">
      <c r="A399" s="22" t="s">
        <v>421</v>
      </c>
      <c r="B399" s="12">
        <v>492270</v>
      </c>
      <c r="C399" s="14" t="s">
        <v>429</v>
      </c>
      <c r="D399" s="41" t="s">
        <v>478</v>
      </c>
      <c r="E399" s="41" t="s">
        <v>495</v>
      </c>
      <c r="F399" s="1">
        <v>3169416</v>
      </c>
    </row>
    <row r="400" spans="1:6">
      <c r="A400" s="22" t="s">
        <v>421</v>
      </c>
      <c r="B400" s="12">
        <v>493403</v>
      </c>
      <c r="C400" s="14" t="s">
        <v>430</v>
      </c>
      <c r="D400" s="41" t="s">
        <v>478</v>
      </c>
      <c r="E400" s="41" t="s">
        <v>495</v>
      </c>
      <c r="F400" s="1">
        <v>4013280</v>
      </c>
    </row>
    <row r="401" spans="1:6">
      <c r="A401" s="22" t="s">
        <v>431</v>
      </c>
      <c r="B401" s="12">
        <v>500758</v>
      </c>
      <c r="C401" s="14" t="s">
        <v>432</v>
      </c>
      <c r="D401" s="41" t="s">
        <v>478</v>
      </c>
      <c r="E401" s="41" t="s">
        <v>495</v>
      </c>
      <c r="F401" s="1">
        <v>0</v>
      </c>
    </row>
    <row r="402" spans="1:6">
      <c r="A402" s="22" t="s">
        <v>431</v>
      </c>
      <c r="B402" s="12">
        <v>502278</v>
      </c>
      <c r="C402" s="14" t="s">
        <v>433</v>
      </c>
      <c r="D402" s="41" t="s">
        <v>478</v>
      </c>
      <c r="E402" s="41" t="s">
        <v>495</v>
      </c>
      <c r="F402" s="1">
        <v>288372</v>
      </c>
    </row>
    <row r="403" spans="1:6">
      <c r="A403" s="22" t="s">
        <v>431</v>
      </c>
      <c r="B403" s="12">
        <v>502282</v>
      </c>
      <c r="C403" s="14" t="s">
        <v>434</v>
      </c>
      <c r="D403" s="41" t="s">
        <v>478</v>
      </c>
      <c r="E403" s="41" t="s">
        <v>495</v>
      </c>
      <c r="F403" s="1">
        <v>7512</v>
      </c>
    </row>
    <row r="404" spans="1:6">
      <c r="A404" s="22" t="s">
        <v>431</v>
      </c>
      <c r="B404" s="12">
        <v>502286</v>
      </c>
      <c r="C404" s="14" t="s">
        <v>435</v>
      </c>
      <c r="D404" s="41" t="s">
        <v>478</v>
      </c>
      <c r="E404" s="41" t="s">
        <v>495</v>
      </c>
      <c r="F404" s="1">
        <v>1766148</v>
      </c>
    </row>
    <row r="405" spans="1:6">
      <c r="A405" s="22" t="s">
        <v>436</v>
      </c>
      <c r="B405" s="12">
        <v>512296</v>
      </c>
      <c r="C405" s="14" t="s">
        <v>437</v>
      </c>
      <c r="D405" s="41" t="s">
        <v>478</v>
      </c>
      <c r="E405" s="41" t="s">
        <v>495</v>
      </c>
      <c r="F405" s="1">
        <v>2645784</v>
      </c>
    </row>
    <row r="406" spans="1:6">
      <c r="A406" s="22" t="s">
        <v>438</v>
      </c>
      <c r="B406" s="12">
        <v>520581</v>
      </c>
      <c r="C406" s="14" t="s">
        <v>439</v>
      </c>
      <c r="D406" s="41" t="s">
        <v>478</v>
      </c>
      <c r="E406" s="41" t="s">
        <v>495</v>
      </c>
      <c r="F406" s="1">
        <v>117924</v>
      </c>
    </row>
    <row r="407" spans="1:6">
      <c r="A407" s="22" t="s">
        <v>438</v>
      </c>
      <c r="B407" s="12">
        <v>522417</v>
      </c>
      <c r="C407" s="14" t="s">
        <v>440</v>
      </c>
      <c r="D407" s="41" t="s">
        <v>478</v>
      </c>
      <c r="E407" s="41" t="s">
        <v>495</v>
      </c>
      <c r="F407" s="1">
        <v>0</v>
      </c>
    </row>
    <row r="408" spans="1:6">
      <c r="A408" s="22" t="s">
        <v>438</v>
      </c>
      <c r="B408" s="12">
        <v>522419</v>
      </c>
      <c r="C408" s="14" t="s">
        <v>441</v>
      </c>
      <c r="D408" s="41" t="s">
        <v>478</v>
      </c>
      <c r="E408" s="41" t="s">
        <v>495</v>
      </c>
      <c r="F408" s="1">
        <v>206184</v>
      </c>
    </row>
    <row r="409" spans="1:6">
      <c r="A409" s="22" t="s">
        <v>438</v>
      </c>
      <c r="B409" s="12">
        <v>522426</v>
      </c>
      <c r="C409" s="14" t="s">
        <v>442</v>
      </c>
      <c r="D409" s="41" t="s">
        <v>478</v>
      </c>
      <c r="E409" s="41" t="s">
        <v>495</v>
      </c>
      <c r="F409" s="1">
        <v>177264</v>
      </c>
    </row>
    <row r="410" spans="1:6">
      <c r="A410" s="22" t="s">
        <v>438</v>
      </c>
      <c r="B410" s="12">
        <v>522431</v>
      </c>
      <c r="C410" s="14" t="s">
        <v>443</v>
      </c>
      <c r="D410" s="41" t="s">
        <v>478</v>
      </c>
      <c r="E410" s="41" t="s">
        <v>495</v>
      </c>
      <c r="F410" s="1">
        <v>637152</v>
      </c>
    </row>
    <row r="411" spans="1:6">
      <c r="A411" s="22" t="s">
        <v>438</v>
      </c>
      <c r="B411" s="12">
        <v>522442</v>
      </c>
      <c r="C411" s="14" t="s">
        <v>444</v>
      </c>
      <c r="D411" s="41" t="s">
        <v>478</v>
      </c>
      <c r="E411" s="41" t="s">
        <v>495</v>
      </c>
      <c r="F411" s="1">
        <v>412356</v>
      </c>
    </row>
    <row r="412" spans="1:6">
      <c r="A412" s="22" t="s">
        <v>438</v>
      </c>
      <c r="B412" s="12">
        <v>522446</v>
      </c>
      <c r="C412" s="14" t="s">
        <v>445</v>
      </c>
      <c r="D412" s="41" t="s">
        <v>478</v>
      </c>
      <c r="E412" s="41" t="s">
        <v>495</v>
      </c>
      <c r="F412" s="1">
        <v>118476</v>
      </c>
    </row>
    <row r="413" spans="1:6">
      <c r="A413" s="22" t="s">
        <v>438</v>
      </c>
      <c r="B413" s="12">
        <v>522447</v>
      </c>
      <c r="C413" s="14" t="s">
        <v>446</v>
      </c>
      <c r="D413" s="41" t="s">
        <v>478</v>
      </c>
      <c r="E413" s="41" t="s">
        <v>495</v>
      </c>
      <c r="F413" s="1">
        <v>219744</v>
      </c>
    </row>
    <row r="414" spans="1:6">
      <c r="A414" s="22" t="s">
        <v>438</v>
      </c>
      <c r="B414" s="12">
        <v>522451</v>
      </c>
      <c r="C414" s="14" t="s">
        <v>447</v>
      </c>
      <c r="D414" s="41" t="s">
        <v>478</v>
      </c>
      <c r="E414" s="41" t="s">
        <v>495</v>
      </c>
      <c r="F414" s="1">
        <v>951600</v>
      </c>
    </row>
    <row r="415" spans="1:6">
      <c r="A415" s="22" t="s">
        <v>438</v>
      </c>
      <c r="B415" s="12">
        <v>522452</v>
      </c>
      <c r="C415" s="14" t="s">
        <v>448</v>
      </c>
      <c r="D415" s="41" t="s">
        <v>478</v>
      </c>
      <c r="E415" s="41" t="s">
        <v>495</v>
      </c>
      <c r="F415" s="1">
        <v>478308</v>
      </c>
    </row>
    <row r="416" spans="1:6">
      <c r="A416" s="22" t="s">
        <v>449</v>
      </c>
      <c r="B416" s="12">
        <v>532359</v>
      </c>
      <c r="C416" s="14" t="s">
        <v>450</v>
      </c>
      <c r="D416" s="41" t="s">
        <v>478</v>
      </c>
      <c r="E416" s="41" t="s">
        <v>495</v>
      </c>
      <c r="F416" s="1">
        <v>84384</v>
      </c>
    </row>
    <row r="417" spans="1:6">
      <c r="A417" s="22" t="s">
        <v>449</v>
      </c>
      <c r="B417" s="12">
        <v>532362</v>
      </c>
      <c r="C417" s="14" t="s">
        <v>451</v>
      </c>
      <c r="D417" s="41" t="s">
        <v>478</v>
      </c>
      <c r="E417" s="41" t="s">
        <v>495</v>
      </c>
      <c r="F417" s="1">
        <v>695172</v>
      </c>
    </row>
    <row r="418" spans="1:6">
      <c r="A418" s="22" t="s">
        <v>449</v>
      </c>
      <c r="B418" s="12">
        <v>532363</v>
      </c>
      <c r="C418" s="14" t="s">
        <v>452</v>
      </c>
      <c r="D418" s="41" t="s">
        <v>478</v>
      </c>
      <c r="E418" s="41" t="s">
        <v>495</v>
      </c>
      <c r="F418" s="1">
        <v>0</v>
      </c>
    </row>
    <row r="419" spans="1:6">
      <c r="A419" s="22" t="s">
        <v>449</v>
      </c>
      <c r="B419" s="12">
        <v>532364</v>
      </c>
      <c r="C419" s="14" t="s">
        <v>453</v>
      </c>
      <c r="D419" s="41" t="s">
        <v>478</v>
      </c>
      <c r="E419" s="41" t="s">
        <v>495</v>
      </c>
      <c r="F419" s="1">
        <v>422604</v>
      </c>
    </row>
    <row r="420" spans="1:6">
      <c r="A420" s="22" t="s">
        <v>449</v>
      </c>
      <c r="B420" s="12">
        <v>532369</v>
      </c>
      <c r="C420" s="14" t="s">
        <v>454</v>
      </c>
      <c r="D420" s="41" t="s">
        <v>478</v>
      </c>
      <c r="E420" s="41" t="s">
        <v>496</v>
      </c>
      <c r="F420" s="12">
        <v>756</v>
      </c>
    </row>
    <row r="421" spans="1:6">
      <c r="A421" s="22" t="s">
        <v>449</v>
      </c>
      <c r="B421" s="12">
        <v>532373</v>
      </c>
      <c r="C421" s="14" t="s">
        <v>455</v>
      </c>
      <c r="D421" s="41" t="s">
        <v>478</v>
      </c>
      <c r="E421" s="41" t="s">
        <v>495</v>
      </c>
      <c r="F421" s="1">
        <v>265536</v>
      </c>
    </row>
    <row r="422" spans="1:6">
      <c r="A422" s="22" t="s">
        <v>449</v>
      </c>
      <c r="B422" s="12">
        <v>532383</v>
      </c>
      <c r="C422" s="14" t="s">
        <v>456</v>
      </c>
      <c r="D422" s="41" t="s">
        <v>478</v>
      </c>
      <c r="E422" s="41" t="s">
        <v>495</v>
      </c>
      <c r="F422" s="1">
        <v>900384</v>
      </c>
    </row>
    <row r="423" spans="1:6">
      <c r="A423" s="22" t="s">
        <v>449</v>
      </c>
      <c r="B423" s="12">
        <v>532384</v>
      </c>
      <c r="C423" s="14" t="s">
        <v>457</v>
      </c>
      <c r="D423" s="41" t="s">
        <v>478</v>
      </c>
      <c r="E423" s="41" t="s">
        <v>495</v>
      </c>
      <c r="F423" s="1">
        <v>232500</v>
      </c>
    </row>
    <row r="424" spans="1:6">
      <c r="A424" s="22" t="s">
        <v>449</v>
      </c>
      <c r="B424" s="12">
        <v>532386</v>
      </c>
      <c r="C424" s="14" t="s">
        <v>458</v>
      </c>
      <c r="D424" s="41" t="s">
        <v>478</v>
      </c>
      <c r="E424" s="41" t="s">
        <v>495</v>
      </c>
      <c r="F424" s="1">
        <v>14520</v>
      </c>
    </row>
    <row r="425" spans="1:6">
      <c r="A425" s="22" t="s">
        <v>449</v>
      </c>
      <c r="B425" s="12">
        <v>532387</v>
      </c>
      <c r="C425" s="14" t="s">
        <v>459</v>
      </c>
      <c r="D425" s="41" t="s">
        <v>478</v>
      </c>
      <c r="E425" s="41" t="s">
        <v>495</v>
      </c>
      <c r="F425" s="1">
        <v>0</v>
      </c>
    </row>
    <row r="426" spans="1:6">
      <c r="A426" s="22" t="s">
        <v>449</v>
      </c>
      <c r="B426" s="12">
        <v>532390</v>
      </c>
      <c r="C426" s="14" t="s">
        <v>460</v>
      </c>
      <c r="D426" s="41" t="s">
        <v>478</v>
      </c>
      <c r="E426" s="41" t="s">
        <v>495</v>
      </c>
      <c r="F426" s="1">
        <v>654708</v>
      </c>
    </row>
    <row r="427" spans="1:6">
      <c r="A427" s="22" t="s">
        <v>449</v>
      </c>
      <c r="B427" s="12">
        <v>532391</v>
      </c>
      <c r="C427" s="14" t="s">
        <v>461</v>
      </c>
      <c r="D427" s="41" t="s">
        <v>478</v>
      </c>
      <c r="E427" s="41" t="s">
        <v>495</v>
      </c>
      <c r="F427" s="1">
        <v>514836</v>
      </c>
    </row>
    <row r="428" spans="1:6">
      <c r="A428" s="22" t="s">
        <v>449</v>
      </c>
      <c r="B428" s="12">
        <v>532397</v>
      </c>
      <c r="C428" s="14" t="s">
        <v>462</v>
      </c>
      <c r="D428" s="41" t="s">
        <v>478</v>
      </c>
      <c r="E428" s="41" t="s">
        <v>495</v>
      </c>
      <c r="F428" s="1">
        <v>97776</v>
      </c>
    </row>
    <row r="429" spans="1:6">
      <c r="A429" s="22" t="s">
        <v>449</v>
      </c>
      <c r="B429" s="12">
        <v>532399</v>
      </c>
      <c r="C429" s="14" t="s">
        <v>463</v>
      </c>
      <c r="D429" s="41" t="s">
        <v>478</v>
      </c>
      <c r="E429" s="41" t="s">
        <v>495</v>
      </c>
      <c r="F429" s="1">
        <v>800880</v>
      </c>
    </row>
    <row r="430" spans="1:6">
      <c r="A430" s="22" t="s">
        <v>464</v>
      </c>
      <c r="B430" s="12">
        <v>542301</v>
      </c>
      <c r="C430" s="14" t="s">
        <v>465</v>
      </c>
      <c r="D430" s="41" t="s">
        <v>478</v>
      </c>
      <c r="E430" s="41" t="s">
        <v>495</v>
      </c>
      <c r="F430" s="1">
        <v>1317528</v>
      </c>
    </row>
    <row r="431" spans="1:6">
      <c r="A431" s="22" t="s">
        <v>464</v>
      </c>
      <c r="B431" s="12">
        <v>542318</v>
      </c>
      <c r="C431" s="14" t="s">
        <v>466</v>
      </c>
      <c r="D431" s="41" t="s">
        <v>478</v>
      </c>
      <c r="E431" s="41" t="s">
        <v>495</v>
      </c>
      <c r="F431" s="1">
        <v>1358484</v>
      </c>
    </row>
    <row r="432" spans="1:6">
      <c r="A432" s="22" t="s">
        <v>464</v>
      </c>
      <c r="B432" s="12">
        <v>542324</v>
      </c>
      <c r="C432" s="14" t="s">
        <v>467</v>
      </c>
      <c r="D432" s="41" t="s">
        <v>478</v>
      </c>
      <c r="E432" s="41" t="s">
        <v>495</v>
      </c>
      <c r="F432" s="1">
        <v>2178048</v>
      </c>
    </row>
    <row r="433" spans="1:6">
      <c r="A433" s="22" t="s">
        <v>464</v>
      </c>
      <c r="B433" s="12">
        <v>542332</v>
      </c>
      <c r="C433" s="14" t="s">
        <v>468</v>
      </c>
      <c r="D433" s="41" t="s">
        <v>478</v>
      </c>
      <c r="E433" s="41" t="s">
        <v>495</v>
      </c>
      <c r="F433" s="1">
        <v>3387888</v>
      </c>
    </row>
    <row r="434" spans="1:6">
      <c r="A434" s="22" t="s">
        <v>464</v>
      </c>
      <c r="B434" s="12">
        <v>542338</v>
      </c>
      <c r="C434" s="14" t="s">
        <v>469</v>
      </c>
      <c r="D434" s="41" t="s">
        <v>478</v>
      </c>
      <c r="E434" s="41" t="s">
        <v>495</v>
      </c>
      <c r="F434" s="1">
        <v>3194940</v>
      </c>
    </row>
    <row r="435" spans="1:6">
      <c r="A435" s="22" t="s">
        <v>464</v>
      </c>
      <c r="B435" s="12">
        <v>542339</v>
      </c>
      <c r="C435" s="14" t="s">
        <v>470</v>
      </c>
      <c r="D435" s="41" t="s">
        <v>478</v>
      </c>
      <c r="E435" s="41" t="s">
        <v>495</v>
      </c>
      <c r="F435" s="1">
        <v>4878720</v>
      </c>
    </row>
    <row r="436" spans="1:6">
      <c r="A436" s="22" t="s">
        <v>464</v>
      </c>
      <c r="B436" s="12">
        <v>542343</v>
      </c>
      <c r="C436" s="14" t="s">
        <v>471</v>
      </c>
      <c r="D436" s="41" t="s">
        <v>478</v>
      </c>
      <c r="E436" s="41" t="s">
        <v>495</v>
      </c>
      <c r="F436" s="1">
        <v>1680276</v>
      </c>
    </row>
    <row r="437" spans="1:6">
      <c r="A437" s="22" t="s">
        <v>472</v>
      </c>
      <c r="B437" s="12">
        <v>552349</v>
      </c>
      <c r="C437" s="14" t="s">
        <v>473</v>
      </c>
      <c r="D437" s="41" t="s">
        <v>478</v>
      </c>
      <c r="E437" s="41" t="s">
        <v>495</v>
      </c>
      <c r="F437" s="1">
        <v>1546932</v>
      </c>
    </row>
    <row r="438" spans="1:6">
      <c r="A438" s="22" t="s">
        <v>472</v>
      </c>
      <c r="B438" s="12">
        <v>553304</v>
      </c>
      <c r="C438" s="14" t="s">
        <v>474</v>
      </c>
      <c r="D438" s="41" t="s">
        <v>478</v>
      </c>
      <c r="E438" s="41" t="s">
        <v>495</v>
      </c>
      <c r="F438" s="1">
        <v>618024</v>
      </c>
    </row>
    <row r="439" spans="1:6">
      <c r="A439" s="22" t="s">
        <v>475</v>
      </c>
      <c r="B439" s="12">
        <v>663800</v>
      </c>
      <c r="C439" s="14" t="s">
        <v>476</v>
      </c>
      <c r="D439" s="41" t="s">
        <v>478</v>
      </c>
      <c r="E439" s="41" t="s">
        <v>495</v>
      </c>
      <c r="F439" s="1">
        <v>0</v>
      </c>
    </row>
    <row r="440" spans="1:6">
      <c r="A440" s="22" t="s">
        <v>231</v>
      </c>
      <c r="B440" s="12">
        <v>351271</v>
      </c>
      <c r="C440" s="14" t="s">
        <v>258</v>
      </c>
      <c r="D440" s="41" t="s">
        <v>478</v>
      </c>
      <c r="E440" s="41" t="s">
        <v>495</v>
      </c>
      <c r="F440" s="1">
        <v>150228</v>
      </c>
    </row>
    <row r="441" spans="1:6">
      <c r="A441" s="22" t="s">
        <v>299</v>
      </c>
      <c r="B441" s="12">
        <v>381625</v>
      </c>
      <c r="C441" s="14" t="s">
        <v>302</v>
      </c>
      <c r="D441" s="41" t="s">
        <v>478</v>
      </c>
      <c r="E441" s="41" t="s">
        <v>495</v>
      </c>
      <c r="F441" s="1">
        <v>2563908</v>
      </c>
    </row>
    <row r="442" spans="1:6">
      <c r="A442" s="22" t="s">
        <v>328</v>
      </c>
      <c r="B442" s="12">
        <v>411746</v>
      </c>
      <c r="C442" s="14" t="s">
        <v>329</v>
      </c>
      <c r="D442" s="41" t="s">
        <v>478</v>
      </c>
      <c r="E442" s="41" t="s">
        <v>495</v>
      </c>
      <c r="F442" s="1">
        <v>1893588</v>
      </c>
    </row>
    <row r="443" spans="1:6">
      <c r="A443" s="22" t="s">
        <v>328</v>
      </c>
      <c r="B443" s="12">
        <v>411778</v>
      </c>
      <c r="C443" s="14" t="s">
        <v>335</v>
      </c>
      <c r="D443" s="41" t="s">
        <v>478</v>
      </c>
      <c r="E443" s="41" t="s">
        <v>495</v>
      </c>
      <c r="F443" s="1">
        <v>405720</v>
      </c>
    </row>
    <row r="444" spans="1:6">
      <c r="A444" s="22" t="s">
        <v>449</v>
      </c>
      <c r="B444" s="12">
        <v>532369</v>
      </c>
      <c r="C444" s="14" t="s">
        <v>454</v>
      </c>
      <c r="D444" s="41" t="s">
        <v>478</v>
      </c>
      <c r="E444" s="41" t="s">
        <v>495</v>
      </c>
      <c r="F444" s="1">
        <v>381648</v>
      </c>
    </row>
    <row r="446" spans="1:6">
      <c r="A446" s="12" t="s">
        <v>480</v>
      </c>
      <c r="F446" s="1">
        <f>SUM(F3:F444)</f>
        <v>363168456</v>
      </c>
    </row>
  </sheetData>
  <autoFilter ref="A2:F444"/>
  <mergeCells count="1">
    <mergeCell ref="A1:F1"/>
  </mergeCells>
  <conditionalFormatting sqref="B445:B1048576 B1:B439">
    <cfRule type="duplicateValues" dxfId="36" priority="16"/>
    <cfRule type="duplicateValues" dxfId="35" priority="17"/>
    <cfRule type="duplicateValues" dxfId="34" priority="18"/>
  </conditionalFormatting>
  <conditionalFormatting sqref="B440">
    <cfRule type="duplicateValues" dxfId="33" priority="13"/>
    <cfRule type="duplicateValues" dxfId="32" priority="14"/>
    <cfRule type="duplicateValues" dxfId="31" priority="15"/>
  </conditionalFormatting>
  <conditionalFormatting sqref="B441">
    <cfRule type="duplicateValues" dxfId="30" priority="10"/>
    <cfRule type="duplicateValues" dxfId="29" priority="11"/>
    <cfRule type="duplicateValues" dxfId="28" priority="12"/>
  </conditionalFormatting>
  <conditionalFormatting sqref="B442">
    <cfRule type="duplicateValues" dxfId="27" priority="7"/>
    <cfRule type="duplicateValues" dxfId="26" priority="8"/>
    <cfRule type="duplicateValues" dxfId="25" priority="9"/>
  </conditionalFormatting>
  <conditionalFormatting sqref="B443">
    <cfRule type="duplicateValues" dxfId="24" priority="4"/>
    <cfRule type="duplicateValues" dxfId="23" priority="5"/>
    <cfRule type="duplicateValues" dxfId="22" priority="6"/>
  </conditionalFormatting>
  <conditionalFormatting sqref="B444">
    <cfRule type="duplicateValues" dxfId="21" priority="1"/>
    <cfRule type="duplicateValues" dxfId="20" priority="2"/>
    <cfRule type="duplicateValues" dxfId="19"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abSelected="1" zoomScaleNormal="100" workbookViewId="0">
      <pane ySplit="2" topLeftCell="A3" activePane="bottomLeft" state="frozen"/>
      <selection pane="bottomLeft" sqref="A1:B1"/>
    </sheetView>
  </sheetViews>
  <sheetFormatPr defaultColWidth="9.42578125" defaultRowHeight="15"/>
  <cols>
    <col min="1" max="1" width="67.7109375" style="21" bestFit="1" customWidth="1"/>
    <col min="2" max="2" width="30.85546875" style="30" customWidth="1"/>
    <col min="3" max="3" width="21.7109375" style="30" bestFit="1" customWidth="1"/>
    <col min="4" max="16384" width="9.42578125" style="30"/>
  </cols>
  <sheetData>
    <row r="1" spans="1:3" ht="101.25" customHeight="1">
      <c r="A1" s="105" t="s">
        <v>592</v>
      </c>
      <c r="B1" s="105"/>
    </row>
    <row r="2" spans="1:3" ht="15.75">
      <c r="A2" s="100" t="s">
        <v>585</v>
      </c>
      <c r="B2" s="100"/>
    </row>
    <row r="3" spans="1:3" ht="15.75">
      <c r="A3" s="92"/>
      <c r="B3" s="29"/>
    </row>
    <row r="4" spans="1:3">
      <c r="B4" s="33"/>
    </row>
    <row r="5" spans="1:3">
      <c r="A5" s="31" t="s">
        <v>546</v>
      </c>
      <c r="B5" s="33"/>
    </row>
    <row r="6" spans="1:3" ht="21.95" customHeight="1">
      <c r="A6" s="32" t="s">
        <v>499</v>
      </c>
      <c r="B6" s="29">
        <f>'HCLS Adjustment'!F445+'SVS Adjustment'!E440</f>
        <v>340069668</v>
      </c>
      <c r="C6" s="34"/>
    </row>
    <row r="7" spans="1:3">
      <c r="A7" s="32" t="s">
        <v>481</v>
      </c>
      <c r="B7" s="29">
        <f>'CAF BLS Adjustment'!J440</f>
        <v>1060094035</v>
      </c>
      <c r="C7" s="70"/>
    </row>
    <row r="8" spans="1:3" ht="17.25" customHeight="1">
      <c r="A8" s="32" t="s">
        <v>547</v>
      </c>
      <c r="B8" s="29">
        <f>SUM(B6:B7)</f>
        <v>1400163703</v>
      </c>
    </row>
    <row r="9" spans="1:3">
      <c r="A9" s="32" t="s">
        <v>485</v>
      </c>
      <c r="B9" s="29">
        <v>1200219872.0144844</v>
      </c>
    </row>
    <row r="10" spans="1:3">
      <c r="A10" s="32" t="s">
        <v>545</v>
      </c>
      <c r="B10" s="71">
        <f>B9/B8</f>
        <v>0.85719967561141985</v>
      </c>
      <c r="C10" s="93"/>
    </row>
    <row r="11" spans="1:3">
      <c r="A11" s="32" t="s">
        <v>553</v>
      </c>
      <c r="B11" s="71">
        <f>MIN(B10,1)</f>
        <v>0.85719967561141985</v>
      </c>
    </row>
    <row r="12" spans="1:3">
      <c r="A12" s="94" t="s">
        <v>580</v>
      </c>
      <c r="B12" s="95">
        <f>B11</f>
        <v>0.85719967561141985</v>
      </c>
    </row>
    <row r="13" spans="1:3">
      <c r="A13" s="94" t="s">
        <v>581</v>
      </c>
      <c r="B13" s="95">
        <f>1-B12</f>
        <v>0.14280032438858015</v>
      </c>
    </row>
    <row r="14" spans="1:3">
      <c r="A14" s="32"/>
    </row>
    <row r="15" spans="1:3">
      <c r="A15" s="38" t="s">
        <v>549</v>
      </c>
      <c r="B15" s="29">
        <f>B11*B8</f>
        <v>1200219872.0144844</v>
      </c>
    </row>
    <row r="16" spans="1:3">
      <c r="A16" s="38" t="s">
        <v>575</v>
      </c>
      <c r="B16" s="29">
        <f>Main!$P441</f>
        <v>1205050922.324327</v>
      </c>
    </row>
    <row r="17" spans="1:2">
      <c r="A17" s="94" t="s">
        <v>582</v>
      </c>
      <c r="B17" s="96">
        <f>1-B16/B8</f>
        <v>0.13934997761877632</v>
      </c>
    </row>
    <row r="20" spans="1:2">
      <c r="A20" s="38" t="s">
        <v>548</v>
      </c>
    </row>
    <row r="21" spans="1:2" ht="28.5" customHeight="1">
      <c r="A21" s="103" t="s">
        <v>591</v>
      </c>
      <c r="B21" s="103"/>
    </row>
    <row r="22" spans="1:2">
      <c r="A22" s="39"/>
      <c r="B22" s="98"/>
    </row>
    <row r="23" spans="1:2">
      <c r="A23" s="31" t="s">
        <v>577</v>
      </c>
      <c r="B23" s="98"/>
    </row>
    <row r="24" spans="1:2" ht="27.95" customHeight="1">
      <c r="A24" s="103" t="s">
        <v>589</v>
      </c>
      <c r="B24" s="104"/>
    </row>
    <row r="25" spans="1:2" ht="13.5" customHeight="1">
      <c r="A25" s="39"/>
      <c r="B25" s="32"/>
    </row>
    <row r="26" spans="1:2" ht="43.7" customHeight="1">
      <c r="A26" s="101" t="s">
        <v>588</v>
      </c>
      <c r="B26" s="102"/>
    </row>
    <row r="27" spans="1:2">
      <c r="A27" s="32"/>
    </row>
    <row r="30" spans="1:2">
      <c r="A30" s="30"/>
      <c r="B30" s="35"/>
    </row>
    <row r="31" spans="1:2">
      <c r="A31" s="36"/>
      <c r="B31" s="37"/>
    </row>
  </sheetData>
  <mergeCells count="5">
    <mergeCell ref="A2:B2"/>
    <mergeCell ref="A26:B26"/>
    <mergeCell ref="A24:B24"/>
    <mergeCell ref="A21:B21"/>
    <mergeCell ref="A1:B1"/>
  </mergeCells>
  <printOptions horizontalCentered="1"/>
  <pageMargins left="0.95" right="0.9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48"/>
  <sheetViews>
    <sheetView zoomScale="60" zoomScaleNormal="60" workbookViewId="0">
      <pane ySplit="3" topLeftCell="A4" activePane="bottomLeft" state="frozen"/>
      <selection activeCell="J4" sqref="J4"/>
      <selection pane="bottomLeft" sqref="A1:S1"/>
    </sheetView>
  </sheetViews>
  <sheetFormatPr defaultColWidth="9.140625" defaultRowHeight="15"/>
  <cols>
    <col min="1" max="1" width="15.42578125" style="28" customWidth="1"/>
    <col min="2" max="2" width="30" style="28" customWidth="1"/>
    <col min="3" max="3" width="10.140625" style="28" customWidth="1"/>
    <col min="4" max="4" width="13.5703125" style="28" customWidth="1"/>
    <col min="5" max="5" width="17" style="28" customWidth="1"/>
    <col min="6" max="6" width="16.5703125" style="28" customWidth="1"/>
    <col min="7" max="7" width="13.5703125" style="28" bestFit="1" customWidth="1"/>
    <col min="8" max="8" width="17.5703125" style="28" bestFit="1" customWidth="1"/>
    <col min="9" max="10" width="17.5703125" style="28" customWidth="1"/>
    <col min="11" max="11" width="15.5703125" style="44" bestFit="1" customWidth="1"/>
    <col min="12" max="12" width="21.42578125" style="44" customWidth="1"/>
    <col min="13" max="13" width="19.5703125" style="73" customWidth="1"/>
    <col min="14" max="14" width="15.5703125" style="28" customWidth="1"/>
    <col min="15" max="15" width="14" style="28" bestFit="1" customWidth="1"/>
    <col min="16" max="16" width="22.5703125" style="45" customWidth="1"/>
    <col min="17" max="17" width="21.42578125" style="45" bestFit="1" customWidth="1"/>
    <col min="18" max="18" width="21.42578125" style="49" customWidth="1"/>
    <col min="19" max="19" width="17.5703125" style="49" customWidth="1"/>
    <col min="20" max="16384" width="9.140625" style="28"/>
  </cols>
  <sheetData>
    <row r="1" spans="1:19" s="14" customFormat="1" ht="45.6" customHeight="1">
      <c r="A1" s="106" t="s">
        <v>570</v>
      </c>
      <c r="B1" s="107"/>
      <c r="C1" s="107"/>
      <c r="D1" s="107"/>
      <c r="E1" s="107"/>
      <c r="F1" s="107"/>
      <c r="G1" s="107"/>
      <c r="H1" s="107"/>
      <c r="I1" s="107"/>
      <c r="J1" s="107"/>
      <c r="K1" s="107"/>
      <c r="L1" s="107"/>
      <c r="M1" s="107"/>
      <c r="N1" s="107"/>
      <c r="O1" s="107"/>
      <c r="P1" s="107"/>
      <c r="Q1" s="107"/>
      <c r="R1" s="107"/>
      <c r="S1" s="107"/>
    </row>
    <row r="2" spans="1:19" s="14" customFormat="1" ht="66.75" customHeight="1">
      <c r="A2" s="53"/>
      <c r="B2" s="54"/>
      <c r="C2" s="54"/>
      <c r="D2" s="24"/>
      <c r="E2" s="58"/>
      <c r="F2" s="57"/>
      <c r="G2" s="56"/>
      <c r="H2" s="56"/>
      <c r="I2" s="57"/>
      <c r="J2" s="57"/>
      <c r="K2" s="57"/>
      <c r="L2" s="57"/>
      <c r="M2" s="72"/>
      <c r="N2" s="56"/>
      <c r="O2" s="57"/>
      <c r="P2" s="59"/>
      <c r="Q2" s="108" t="s">
        <v>573</v>
      </c>
      <c r="R2" s="109"/>
      <c r="S2" s="110"/>
    </row>
    <row r="3" spans="1:19" s="42" customFormat="1" ht="125.1" customHeight="1">
      <c r="A3" s="76" t="s">
        <v>1</v>
      </c>
      <c r="B3" s="77" t="s">
        <v>2</v>
      </c>
      <c r="C3" s="77" t="s">
        <v>555</v>
      </c>
      <c r="D3" s="77" t="s">
        <v>574</v>
      </c>
      <c r="E3" s="77" t="s">
        <v>564</v>
      </c>
      <c r="F3" s="77" t="s">
        <v>550</v>
      </c>
      <c r="G3" s="77" t="s">
        <v>551</v>
      </c>
      <c r="H3" s="77" t="s">
        <v>554</v>
      </c>
      <c r="I3" s="77" t="s">
        <v>552</v>
      </c>
      <c r="J3" s="77" t="s">
        <v>565</v>
      </c>
      <c r="K3" s="77" t="s">
        <v>586</v>
      </c>
      <c r="L3" s="77" t="s">
        <v>587</v>
      </c>
      <c r="M3" s="77" t="s">
        <v>566</v>
      </c>
      <c r="N3" s="77" t="s">
        <v>568</v>
      </c>
      <c r="O3" s="77" t="s">
        <v>567</v>
      </c>
      <c r="P3" s="77" t="s">
        <v>569</v>
      </c>
      <c r="Q3" s="84" t="s">
        <v>561</v>
      </c>
      <c r="R3" s="78" t="s">
        <v>562</v>
      </c>
      <c r="S3" s="79" t="s">
        <v>563</v>
      </c>
    </row>
    <row r="4" spans="1:19" s="46" customFormat="1" ht="14.45" customHeight="1">
      <c r="A4" s="69">
        <v>100002</v>
      </c>
      <c r="B4" s="63" t="s">
        <v>4</v>
      </c>
      <c r="C4" s="64" t="s">
        <v>3</v>
      </c>
      <c r="D4" s="85" t="s">
        <v>495</v>
      </c>
      <c r="E4" s="49">
        <f>VLOOKUP($A4,'CAF BLS Adjustment'!$B:$H,7,FALSE)</f>
        <v>763261</v>
      </c>
      <c r="F4" s="66">
        <f>SUMIFS('HCLS Adjustment'!$F:$F,'HCLS Adjustment'!$B:$B,Main!$A4)</f>
        <v>0</v>
      </c>
      <c r="G4" s="67">
        <f>VLOOKUP(A4,'SVS Adjustment'!$B$3:$E$451,4,FALSE)</f>
        <v>0</v>
      </c>
      <c r="H4" s="67">
        <f>SUM(E4:G4)</f>
        <v>763261</v>
      </c>
      <c r="I4" s="86">
        <f>'Demand Calcs'!$B$11</f>
        <v>0.85719967561141985</v>
      </c>
      <c r="J4" s="68">
        <f>I4*H4</f>
        <v>654267.08160684793</v>
      </c>
      <c r="K4" s="68">
        <f>IFERROR(VLOOKUP($A4,'NECA 5 year Projections'!$A:$C,3,FALSE),0)</f>
        <v>568983.13907936402</v>
      </c>
      <c r="L4" s="68">
        <f>MIN(H4,K4)</f>
        <v>568983.13907936402</v>
      </c>
      <c r="M4" s="75">
        <f>MAX(J4,L4)</f>
        <v>654267.08160684793</v>
      </c>
      <c r="N4" s="75">
        <f>VLOOKUP($A4,'CAF BLS Adjustment'!$B2:$I438,8,FALSE)</f>
        <v>58458</v>
      </c>
      <c r="O4" s="49">
        <f t="shared" ref="O4:O54" si="0">IF(N4&lt;0,N4,N4*I4)</f>
        <v>50110.178636892379</v>
      </c>
      <c r="P4" s="65">
        <f>O4+M4</f>
        <v>704377.26024374028</v>
      </c>
      <c r="Q4" s="65">
        <f>IFERROR((E4/H4)*$M4,0)</f>
        <v>654267.08160684793</v>
      </c>
      <c r="R4" s="65">
        <f>IFERROR((F4/$H4)*$M4,0)</f>
        <v>0</v>
      </c>
      <c r="S4" s="65">
        <f>IFERROR((G4/$H4)*$M4,0)</f>
        <v>0</v>
      </c>
    </row>
    <row r="5" spans="1:19" ht="14.45" customHeight="1">
      <c r="A5" s="48">
        <v>100019</v>
      </c>
      <c r="B5" s="47" t="s">
        <v>5</v>
      </c>
      <c r="C5" s="24" t="s">
        <v>3</v>
      </c>
      <c r="D5" s="85" t="s">
        <v>495</v>
      </c>
      <c r="E5" s="34">
        <f>VLOOKUP($A5,'CAF BLS Adjustment'!$B:$H,7,FALSE)</f>
        <v>1689664</v>
      </c>
      <c r="F5" s="5">
        <f>SUMIFS('HCLS Adjustment'!$F:$F,'HCLS Adjustment'!$B:$B,Main!$A5)</f>
        <v>392892</v>
      </c>
      <c r="G5" s="29">
        <f>VLOOKUP(A5,'SVS Adjustment'!$B$3:$E$451,4,FALSE)</f>
        <v>0</v>
      </c>
      <c r="H5" s="29">
        <f t="shared" ref="H5:H54" si="1">SUM(E5:G5)</f>
        <v>2082556</v>
      </c>
      <c r="I5" s="87">
        <f>'Demand Calcs'!$B$11</f>
        <v>0.85719967561141985</v>
      </c>
      <c r="J5" s="29">
        <f t="shared" ref="J5:J54" si="2">I5*H5</f>
        <v>1785166.3276426161</v>
      </c>
      <c r="K5" s="68">
        <f>IFERROR(VLOOKUP($A5,'NECA 5 year Projections'!$A:$C,3,FALSE),0)</f>
        <v>1700570.2371268501</v>
      </c>
      <c r="L5" s="68">
        <f t="shared" ref="L5:L54" si="3">MIN(H5,K5)</f>
        <v>1700570.2371268501</v>
      </c>
      <c r="M5" s="29">
        <f t="shared" ref="M5:M54" si="4">MAX(J5,L5)</f>
        <v>1785166.3276426161</v>
      </c>
      <c r="N5" s="29">
        <f>VLOOKUP($A5,'CAF BLS Adjustment'!$B4:$I440,8,FALSE)</f>
        <v>61314</v>
      </c>
      <c r="O5" s="34">
        <f t="shared" si="0"/>
        <v>52558.340910438594</v>
      </c>
      <c r="P5" s="60">
        <f t="shared" ref="P5:P54" si="5">O5+M5</f>
        <v>1837724.6685530548</v>
      </c>
      <c r="Q5" s="60">
        <f t="shared" ref="Q5:Q54" si="6">IFERROR((E5/H5)*$M5,0)</f>
        <v>1448379.432692294</v>
      </c>
      <c r="R5" s="60">
        <f t="shared" ref="R5:R54" si="7">IFERROR((F5/$H5)*$M5,0)</f>
        <v>336786.89495032193</v>
      </c>
      <c r="S5" s="60">
        <f t="shared" ref="S5:S54" si="8">IFERROR((G5/$H5)*$M5,0)</f>
        <v>0</v>
      </c>
    </row>
    <row r="6" spans="1:19" ht="14.45" customHeight="1">
      <c r="A6" s="48">
        <v>100029</v>
      </c>
      <c r="B6" s="47" t="s">
        <v>6</v>
      </c>
      <c r="C6" s="24" t="s">
        <v>3</v>
      </c>
      <c r="D6" s="85" t="s">
        <v>495</v>
      </c>
      <c r="E6" s="34">
        <f>VLOOKUP($A6,'CAF BLS Adjustment'!$B:$H,7,FALSE)</f>
        <v>924927</v>
      </c>
      <c r="F6" s="5">
        <f>SUMIFS('HCLS Adjustment'!$F:$F,'HCLS Adjustment'!$B:$B,Main!$A6)</f>
        <v>277632</v>
      </c>
      <c r="G6" s="29">
        <f>VLOOKUP(A6,'SVS Adjustment'!$B$3:$E$451,4,FALSE)</f>
        <v>0</v>
      </c>
      <c r="H6" s="29">
        <f t="shared" si="1"/>
        <v>1202559</v>
      </c>
      <c r="I6" s="87">
        <f>'Demand Calcs'!$B$11</f>
        <v>0.85719967561141985</v>
      </c>
      <c r="J6" s="29">
        <f t="shared" si="2"/>
        <v>1030833.1847035935</v>
      </c>
      <c r="K6" s="68">
        <f>IFERROR(VLOOKUP($A6,'NECA 5 year Projections'!$A:$C,3,FALSE),0)</f>
        <v>991943.07152722904</v>
      </c>
      <c r="L6" s="68">
        <f t="shared" si="3"/>
        <v>991943.07152722904</v>
      </c>
      <c r="M6" s="29">
        <f t="shared" si="4"/>
        <v>1030833.1847035935</v>
      </c>
      <c r="N6" s="29">
        <f>VLOOKUP($A6,'CAF BLS Adjustment'!$B5:$I442,8,FALSE)</f>
        <v>81714</v>
      </c>
      <c r="O6" s="34">
        <f t="shared" si="0"/>
        <v>70045.214292911565</v>
      </c>
      <c r="P6" s="60">
        <f t="shared" si="5"/>
        <v>1100878.398996505</v>
      </c>
      <c r="Q6" s="60">
        <f t="shared" si="6"/>
        <v>792847.12436424382</v>
      </c>
      <c r="R6" s="60">
        <f t="shared" si="7"/>
        <v>237986.06033934973</v>
      </c>
      <c r="S6" s="60">
        <f t="shared" si="8"/>
        <v>0</v>
      </c>
    </row>
    <row r="7" spans="1:19" ht="14.45" customHeight="1">
      <c r="A7" s="48">
        <v>120039</v>
      </c>
      <c r="B7" s="47" t="s">
        <v>8</v>
      </c>
      <c r="C7" s="24" t="s">
        <v>7</v>
      </c>
      <c r="D7" s="85" t="s">
        <v>495</v>
      </c>
      <c r="E7" s="34">
        <f>VLOOKUP($A7,'CAF BLS Adjustment'!$B:$H,7,FALSE)</f>
        <v>1402013</v>
      </c>
      <c r="F7" s="5">
        <f>SUMIFS('HCLS Adjustment'!$F:$F,'HCLS Adjustment'!$B:$B,Main!$A7)</f>
        <v>0</v>
      </c>
      <c r="G7" s="29">
        <f>VLOOKUP(A7,'SVS Adjustment'!$B$3:$E$451,4,FALSE)</f>
        <v>0</v>
      </c>
      <c r="H7" s="29">
        <f t="shared" si="1"/>
        <v>1402013</v>
      </c>
      <c r="I7" s="87">
        <f>'Demand Calcs'!$B$11</f>
        <v>0.85719967561141985</v>
      </c>
      <c r="J7" s="29">
        <f t="shared" si="2"/>
        <v>1201805.0888029935</v>
      </c>
      <c r="K7" s="68">
        <f>IFERROR(VLOOKUP($A7,'NECA 5 year Projections'!$A:$C,3,FALSE),0)</f>
        <v>742959.82723734097</v>
      </c>
      <c r="L7" s="68">
        <f t="shared" si="3"/>
        <v>742959.82723734097</v>
      </c>
      <c r="M7" s="29">
        <f t="shared" si="4"/>
        <v>1201805.0888029935</v>
      </c>
      <c r="N7" s="29">
        <f>VLOOKUP($A7,'CAF BLS Adjustment'!$B6:$I442,8,FALSE)</f>
        <v>-96024</v>
      </c>
      <c r="O7" s="34">
        <f t="shared" si="0"/>
        <v>-96024</v>
      </c>
      <c r="P7" s="60">
        <f t="shared" si="5"/>
        <v>1105781.0888029935</v>
      </c>
      <c r="Q7" s="60">
        <f t="shared" si="6"/>
        <v>1201805.0888029935</v>
      </c>
      <c r="R7" s="60">
        <f t="shared" si="7"/>
        <v>0</v>
      </c>
      <c r="S7" s="60">
        <f t="shared" si="8"/>
        <v>0</v>
      </c>
    </row>
    <row r="8" spans="1:19" ht="14.45" customHeight="1">
      <c r="A8" s="48">
        <v>120043</v>
      </c>
      <c r="B8" s="47" t="s">
        <v>10</v>
      </c>
      <c r="C8" s="24" t="s">
        <v>7</v>
      </c>
      <c r="D8" s="85" t="s">
        <v>495</v>
      </c>
      <c r="E8" s="34">
        <f>VLOOKUP($A8,'CAF BLS Adjustment'!$B:$H,7,FALSE)</f>
        <v>484663</v>
      </c>
      <c r="F8" s="5">
        <f>SUMIFS('HCLS Adjustment'!$F:$F,'HCLS Adjustment'!$B:$B,Main!$A8)</f>
        <v>16428</v>
      </c>
      <c r="G8" s="29">
        <f>VLOOKUP(A8,'SVS Adjustment'!$B$3:$E$451,4,FALSE)</f>
        <v>0</v>
      </c>
      <c r="H8" s="29">
        <f t="shared" si="1"/>
        <v>501091</v>
      </c>
      <c r="I8" s="87">
        <f>'Demand Calcs'!$B$11</f>
        <v>0.85719967561141985</v>
      </c>
      <c r="J8" s="29">
        <f t="shared" si="2"/>
        <v>429535.04265180201</v>
      </c>
      <c r="K8" s="68">
        <f>IFERROR(VLOOKUP($A8,'NECA 5 year Projections'!$A:$C,3,FALSE),0)</f>
        <v>377220.44085422199</v>
      </c>
      <c r="L8" s="68">
        <f t="shared" si="3"/>
        <v>377220.44085422199</v>
      </c>
      <c r="M8" s="29">
        <f t="shared" si="4"/>
        <v>429535.04265180201</v>
      </c>
      <c r="N8" s="29">
        <f>VLOOKUP($A8,'CAF BLS Adjustment'!$B7:$I442,8,FALSE)</f>
        <v>8676</v>
      </c>
      <c r="O8" s="34">
        <f t="shared" si="0"/>
        <v>7437.064385604679</v>
      </c>
      <c r="P8" s="60">
        <f t="shared" si="5"/>
        <v>436972.10703740671</v>
      </c>
      <c r="Q8" s="60">
        <f t="shared" si="6"/>
        <v>415452.96638085763</v>
      </c>
      <c r="R8" s="60">
        <f t="shared" si="7"/>
        <v>14082.076270944406</v>
      </c>
      <c r="S8" s="60">
        <f t="shared" si="8"/>
        <v>0</v>
      </c>
    </row>
    <row r="9" spans="1:19" ht="14.45" customHeight="1">
      <c r="A9" s="48">
        <v>140053</v>
      </c>
      <c r="B9" s="47" t="s">
        <v>12</v>
      </c>
      <c r="C9" s="24" t="s">
        <v>11</v>
      </c>
      <c r="D9" s="85" t="s">
        <v>495</v>
      </c>
      <c r="E9" s="34">
        <f>VLOOKUP($A9,'CAF BLS Adjustment'!$B:$H,7,FALSE)</f>
        <v>309184</v>
      </c>
      <c r="F9" s="5">
        <f>SUMIFS('HCLS Adjustment'!$F:$F,'HCLS Adjustment'!$B:$B,Main!$A9)</f>
        <v>34440</v>
      </c>
      <c r="G9" s="29">
        <f>VLOOKUP(A9,'SVS Adjustment'!$B$3:$E$451,4,FALSE)</f>
        <v>0</v>
      </c>
      <c r="H9" s="29">
        <f t="shared" si="1"/>
        <v>343624</v>
      </c>
      <c r="I9" s="87">
        <f>'Demand Calcs'!$B$11</f>
        <v>0.85719967561141985</v>
      </c>
      <c r="J9" s="29">
        <f t="shared" si="2"/>
        <v>294554.38133229851</v>
      </c>
      <c r="K9" s="68">
        <f>IFERROR(VLOOKUP($A9,'NECA 5 year Projections'!$A:$C,3,FALSE),0)</f>
        <v>236290.918422952</v>
      </c>
      <c r="L9" s="68">
        <f t="shared" si="3"/>
        <v>236290.918422952</v>
      </c>
      <c r="M9" s="29">
        <f t="shared" si="4"/>
        <v>294554.38133229851</v>
      </c>
      <c r="N9" s="29">
        <f>VLOOKUP($A9,'CAF BLS Adjustment'!$B7:$I442,8,FALSE)</f>
        <v>10170</v>
      </c>
      <c r="O9" s="34">
        <f t="shared" si="0"/>
        <v>8717.7207009681406</v>
      </c>
      <c r="P9" s="60">
        <f t="shared" si="5"/>
        <v>303272.10203326662</v>
      </c>
      <c r="Q9" s="60">
        <f t="shared" si="6"/>
        <v>265032.42450424121</v>
      </c>
      <c r="R9" s="60">
        <f t="shared" si="7"/>
        <v>29521.9568280573</v>
      </c>
      <c r="S9" s="60">
        <f t="shared" si="8"/>
        <v>0</v>
      </c>
    </row>
    <row r="10" spans="1:19" ht="14.45" customHeight="1">
      <c r="A10" s="48">
        <v>140068</v>
      </c>
      <c r="B10" s="47" t="s">
        <v>13</v>
      </c>
      <c r="C10" s="24" t="s">
        <v>11</v>
      </c>
      <c r="D10" s="85" t="s">
        <v>495</v>
      </c>
      <c r="E10" s="34">
        <f>VLOOKUP($A10,'CAF BLS Adjustment'!$B:$H,7,FALSE)</f>
        <v>563160</v>
      </c>
      <c r="F10" s="5">
        <f>SUMIFS('HCLS Adjustment'!$F:$F,'HCLS Adjustment'!$B:$B,Main!$A10)</f>
        <v>195408</v>
      </c>
      <c r="G10" s="29">
        <f>VLOOKUP(A10,'SVS Adjustment'!$B$3:$E$451,4,FALSE)</f>
        <v>0</v>
      </c>
      <c r="H10" s="29">
        <f t="shared" si="1"/>
        <v>758568</v>
      </c>
      <c r="I10" s="87">
        <f>'Demand Calcs'!$B$11</f>
        <v>0.85719967561141985</v>
      </c>
      <c r="J10" s="29">
        <f t="shared" si="2"/>
        <v>650244.24352920358</v>
      </c>
      <c r="K10" s="68">
        <f>IFERROR(VLOOKUP($A10,'NECA 5 year Projections'!$A:$C,3,FALSE),0)</f>
        <v>613641.22198298003</v>
      </c>
      <c r="L10" s="68">
        <f t="shared" si="3"/>
        <v>613641.22198298003</v>
      </c>
      <c r="M10" s="29">
        <f t="shared" si="4"/>
        <v>650244.24352920358</v>
      </c>
      <c r="N10" s="29">
        <f>VLOOKUP($A10,'CAF BLS Adjustment'!$B9:$I442,8,FALSE)</f>
        <v>-24918</v>
      </c>
      <c r="O10" s="34">
        <f t="shared" si="0"/>
        <v>-24918</v>
      </c>
      <c r="P10" s="60">
        <f t="shared" si="5"/>
        <v>625326.24352920358</v>
      </c>
      <c r="Q10" s="60">
        <f t="shared" si="6"/>
        <v>482740.56931732723</v>
      </c>
      <c r="R10" s="60">
        <f t="shared" si="7"/>
        <v>167503.67421187632</v>
      </c>
      <c r="S10" s="60">
        <f t="shared" si="8"/>
        <v>0</v>
      </c>
    </row>
    <row r="11" spans="1:19" ht="14.45" customHeight="1">
      <c r="A11" s="48">
        <v>140069</v>
      </c>
      <c r="B11" s="47" t="s">
        <v>14</v>
      </c>
      <c r="C11" s="24" t="s">
        <v>11</v>
      </c>
      <c r="D11" s="85" t="s">
        <v>495</v>
      </c>
      <c r="E11" s="34">
        <f>VLOOKUP($A11,'CAF BLS Adjustment'!$B:$H,7,FALSE)</f>
        <v>3976155</v>
      </c>
      <c r="F11" s="5">
        <f>SUMIFS('HCLS Adjustment'!$F:$F,'HCLS Adjustment'!$B:$B,Main!$A11)</f>
        <v>0</v>
      </c>
      <c r="G11" s="29">
        <f>VLOOKUP(A11,'SVS Adjustment'!$B$3:$E$451,4,FALSE)</f>
        <v>0</v>
      </c>
      <c r="H11" s="29">
        <f t="shared" si="1"/>
        <v>3976155</v>
      </c>
      <c r="I11" s="87">
        <f>'Demand Calcs'!$B$11</f>
        <v>0.85719967561141985</v>
      </c>
      <c r="J11" s="29">
        <f t="shared" si="2"/>
        <v>3408358.7761807251</v>
      </c>
      <c r="K11" s="68">
        <f>IFERROR(VLOOKUP($A11,'NECA 5 year Projections'!$A:$C,3,FALSE),0)</f>
        <v>2579091.50671606</v>
      </c>
      <c r="L11" s="68">
        <f t="shared" si="3"/>
        <v>2579091.50671606</v>
      </c>
      <c r="M11" s="29">
        <f t="shared" si="4"/>
        <v>3408358.7761807251</v>
      </c>
      <c r="N11" s="29">
        <f>VLOOKUP($A11,'CAF BLS Adjustment'!$B9:$I442,8,FALSE)</f>
        <v>-189276</v>
      </c>
      <c r="O11" s="34">
        <f t="shared" si="0"/>
        <v>-189276</v>
      </c>
      <c r="P11" s="60">
        <f t="shared" si="5"/>
        <v>3219082.7761807251</v>
      </c>
      <c r="Q11" s="60">
        <f t="shared" si="6"/>
        <v>3408358.7761807251</v>
      </c>
      <c r="R11" s="60">
        <f t="shared" si="7"/>
        <v>0</v>
      </c>
      <c r="S11" s="60">
        <f t="shared" si="8"/>
        <v>0</v>
      </c>
    </row>
    <row r="12" spans="1:19" ht="14.45" customHeight="1">
      <c r="A12" s="48">
        <v>147332</v>
      </c>
      <c r="B12" s="47" t="s">
        <v>15</v>
      </c>
      <c r="C12" s="24" t="s">
        <v>11</v>
      </c>
      <c r="D12" s="85" t="s">
        <v>495</v>
      </c>
      <c r="E12" s="34">
        <f>VLOOKUP($A12,'CAF BLS Adjustment'!$B:$H,7,FALSE)</f>
        <v>2622765</v>
      </c>
      <c r="F12" s="5">
        <f>SUMIFS('HCLS Adjustment'!$F:$F,'HCLS Adjustment'!$B:$B,Main!$A12)</f>
        <v>410592</v>
      </c>
      <c r="G12" s="29">
        <f>VLOOKUP(A12,'SVS Adjustment'!$B$3:$E$451,4,FALSE)</f>
        <v>0</v>
      </c>
      <c r="H12" s="29">
        <f t="shared" si="1"/>
        <v>3033357</v>
      </c>
      <c r="I12" s="87">
        <f>'Demand Calcs'!$B$11</f>
        <v>0.85719967561141985</v>
      </c>
      <c r="J12" s="29">
        <f t="shared" si="2"/>
        <v>2600192.6364136296</v>
      </c>
      <c r="K12" s="68">
        <f>IFERROR(VLOOKUP($A12,'NECA 5 year Projections'!$A:$C,3,FALSE),0)</f>
        <v>2960628.4757795702</v>
      </c>
      <c r="L12" s="68">
        <f t="shared" si="3"/>
        <v>2960628.4757795702</v>
      </c>
      <c r="M12" s="29">
        <f t="shared" si="4"/>
        <v>2960628.4757795702</v>
      </c>
      <c r="N12" s="29">
        <f>VLOOKUP($A12,'CAF BLS Adjustment'!$B10:$I443,8,FALSE)</f>
        <v>88878</v>
      </c>
      <c r="O12" s="34">
        <f t="shared" si="0"/>
        <v>76186.192768991779</v>
      </c>
      <c r="P12" s="60">
        <f t="shared" si="5"/>
        <v>3036814.6685485621</v>
      </c>
      <c r="Q12" s="60">
        <f t="shared" si="6"/>
        <v>2559880.9320096527</v>
      </c>
      <c r="R12" s="60">
        <f t="shared" si="7"/>
        <v>400747.54376991739</v>
      </c>
      <c r="S12" s="60">
        <f t="shared" si="8"/>
        <v>0</v>
      </c>
    </row>
    <row r="13" spans="1:19" ht="14.45" customHeight="1">
      <c r="A13" s="48">
        <v>150076</v>
      </c>
      <c r="B13" s="47" t="s">
        <v>17</v>
      </c>
      <c r="C13" s="24" t="s">
        <v>16</v>
      </c>
      <c r="D13" s="85" t="s">
        <v>495</v>
      </c>
      <c r="E13" s="34">
        <f>VLOOKUP($A13,'CAF BLS Adjustment'!$B:$H,7,FALSE)</f>
        <v>193059</v>
      </c>
      <c r="F13" s="5">
        <f>SUMIFS('HCLS Adjustment'!$F:$F,'HCLS Adjustment'!$B:$B,Main!$A13)</f>
        <v>65604</v>
      </c>
      <c r="G13" s="29">
        <f>VLOOKUP(A13,'SVS Adjustment'!$B$3:$E$451,4,FALSE)</f>
        <v>0</v>
      </c>
      <c r="H13" s="29">
        <f t="shared" si="1"/>
        <v>258663</v>
      </c>
      <c r="I13" s="87">
        <f>'Demand Calcs'!$B$11</f>
        <v>0.85719967561141985</v>
      </c>
      <c r="J13" s="29">
        <f t="shared" si="2"/>
        <v>221725.8396926767</v>
      </c>
      <c r="K13" s="68">
        <f>IFERROR(VLOOKUP($A13,'NECA 5 year Projections'!$A:$C,3,FALSE),0)</f>
        <v>215224.893125884</v>
      </c>
      <c r="L13" s="68">
        <f t="shared" si="3"/>
        <v>215224.893125884</v>
      </c>
      <c r="M13" s="29">
        <f t="shared" si="4"/>
        <v>221725.8396926767</v>
      </c>
      <c r="N13" s="29">
        <f>VLOOKUP($A13,'CAF BLS Adjustment'!$B11:$I444,8,FALSE)</f>
        <v>480</v>
      </c>
      <c r="O13" s="34">
        <f t="shared" si="0"/>
        <v>411.4558442934815</v>
      </c>
      <c r="P13" s="60">
        <f t="shared" si="5"/>
        <v>222137.2955369702</v>
      </c>
      <c r="Q13" s="60">
        <f t="shared" si="6"/>
        <v>165490.11217386511</v>
      </c>
      <c r="R13" s="60">
        <f t="shared" si="7"/>
        <v>56235.727518811589</v>
      </c>
      <c r="S13" s="60">
        <f t="shared" si="8"/>
        <v>0</v>
      </c>
    </row>
    <row r="14" spans="1:19" ht="14.45" customHeight="1">
      <c r="A14" s="48">
        <v>150077</v>
      </c>
      <c r="B14" s="47" t="s">
        <v>18</v>
      </c>
      <c r="C14" s="24" t="s">
        <v>16</v>
      </c>
      <c r="D14" s="85" t="s">
        <v>495</v>
      </c>
      <c r="E14" s="34">
        <f>VLOOKUP($A14,'CAF BLS Adjustment'!$B:$H,7,FALSE)</f>
        <v>707740</v>
      </c>
      <c r="F14" s="5">
        <f>SUMIFS('HCLS Adjustment'!$F:$F,'HCLS Adjustment'!$B:$B,Main!$A14)</f>
        <v>0</v>
      </c>
      <c r="G14" s="29">
        <f>VLOOKUP(A14,'SVS Adjustment'!$B$3:$E$451,4,FALSE)</f>
        <v>0</v>
      </c>
      <c r="H14" s="29">
        <f t="shared" si="1"/>
        <v>707740</v>
      </c>
      <c r="I14" s="87">
        <f>'Demand Calcs'!$B$11</f>
        <v>0.85719967561141985</v>
      </c>
      <c r="J14" s="29">
        <f t="shared" si="2"/>
        <v>606674.49841722625</v>
      </c>
      <c r="K14" s="68">
        <f>IFERROR(VLOOKUP($A14,'NECA 5 year Projections'!$A:$C,3,FALSE),0)</f>
        <v>610530.95376506296</v>
      </c>
      <c r="L14" s="68">
        <f t="shared" si="3"/>
        <v>610530.95376506296</v>
      </c>
      <c r="M14" s="29">
        <f t="shared" si="4"/>
        <v>610530.95376506296</v>
      </c>
      <c r="N14" s="29">
        <f>VLOOKUP($A14,'CAF BLS Adjustment'!$B12:$I445,8,FALSE)</f>
        <v>16602</v>
      </c>
      <c r="O14" s="34">
        <f t="shared" si="0"/>
        <v>14231.229014500792</v>
      </c>
      <c r="P14" s="60">
        <f t="shared" si="5"/>
        <v>624762.18277956371</v>
      </c>
      <c r="Q14" s="60">
        <f t="shared" si="6"/>
        <v>610530.95376506296</v>
      </c>
      <c r="R14" s="60">
        <f t="shared" si="7"/>
        <v>0</v>
      </c>
      <c r="S14" s="60">
        <f t="shared" si="8"/>
        <v>0</v>
      </c>
    </row>
    <row r="15" spans="1:19" ht="14.45" customHeight="1">
      <c r="A15" s="48">
        <v>150085</v>
      </c>
      <c r="B15" s="47" t="s">
        <v>19</v>
      </c>
      <c r="C15" s="24" t="s">
        <v>16</v>
      </c>
      <c r="D15" s="85" t="s">
        <v>495</v>
      </c>
      <c r="E15" s="34">
        <f>VLOOKUP($A15,'CAF BLS Adjustment'!$B:$H,7,FALSE)</f>
        <v>258311</v>
      </c>
      <c r="F15" s="5">
        <f>SUMIFS('HCLS Adjustment'!$F:$F,'HCLS Adjustment'!$B:$B,Main!$A15)</f>
        <v>202812</v>
      </c>
      <c r="G15" s="29">
        <f>VLOOKUP(A15,'SVS Adjustment'!$B$3:$E$451,4,FALSE)</f>
        <v>0</v>
      </c>
      <c r="H15" s="29">
        <f t="shared" si="1"/>
        <v>461123</v>
      </c>
      <c r="I15" s="87">
        <f>'Demand Calcs'!$B$11</f>
        <v>0.85719967561141985</v>
      </c>
      <c r="J15" s="29">
        <f t="shared" si="2"/>
        <v>395274.48601696477</v>
      </c>
      <c r="K15" s="68">
        <f>IFERROR(VLOOKUP($A15,'NECA 5 year Projections'!$A:$C,3,FALSE),0)</f>
        <v>245852.220331135</v>
      </c>
      <c r="L15" s="68">
        <f t="shared" si="3"/>
        <v>245852.220331135</v>
      </c>
      <c r="M15" s="29">
        <f t="shared" si="4"/>
        <v>395274.48601696477</v>
      </c>
      <c r="N15" s="29">
        <f>VLOOKUP($A15,'CAF BLS Adjustment'!$B13:$I446,8,FALSE)</f>
        <v>31356</v>
      </c>
      <c r="O15" s="34">
        <f t="shared" si="0"/>
        <v>26878.35302847168</v>
      </c>
      <c r="P15" s="60">
        <f t="shared" si="5"/>
        <v>422152.83904543647</v>
      </c>
      <c r="Q15" s="60">
        <f t="shared" si="6"/>
        <v>221424.10540686149</v>
      </c>
      <c r="R15" s="60">
        <f t="shared" si="7"/>
        <v>173850.38061010328</v>
      </c>
      <c r="S15" s="60">
        <f t="shared" si="8"/>
        <v>0</v>
      </c>
    </row>
    <row r="16" spans="1:19" ht="14.45" customHeight="1">
      <c r="A16" s="48">
        <v>150091</v>
      </c>
      <c r="B16" s="47" t="s">
        <v>20</v>
      </c>
      <c r="C16" s="24" t="s">
        <v>16</v>
      </c>
      <c r="D16" s="85" t="s">
        <v>495</v>
      </c>
      <c r="E16" s="34">
        <f>VLOOKUP($A16,'CAF BLS Adjustment'!$B:$H,7,FALSE)</f>
        <v>866231</v>
      </c>
      <c r="F16" s="5">
        <f>SUMIFS('HCLS Adjustment'!$F:$F,'HCLS Adjustment'!$B:$B,Main!$A16)</f>
        <v>0</v>
      </c>
      <c r="G16" s="29">
        <f>VLOOKUP(A16,'SVS Adjustment'!$B$3:$E$451,4,FALSE)</f>
        <v>0</v>
      </c>
      <c r="H16" s="29">
        <f t="shared" si="1"/>
        <v>866231</v>
      </c>
      <c r="I16" s="87">
        <f>'Demand Calcs'!$B$11</f>
        <v>0.85719967561141985</v>
      </c>
      <c r="J16" s="29">
        <f t="shared" si="2"/>
        <v>742532.93220455584</v>
      </c>
      <c r="K16" s="68">
        <f>IFERROR(VLOOKUP($A16,'NECA 5 year Projections'!$A:$C,3,FALSE),0)</f>
        <v>595520.03991337598</v>
      </c>
      <c r="L16" s="68">
        <f t="shared" si="3"/>
        <v>595520.03991337598</v>
      </c>
      <c r="M16" s="29">
        <f t="shared" si="4"/>
        <v>742532.93220455584</v>
      </c>
      <c r="N16" s="29">
        <f>VLOOKUP($A16,'CAF BLS Adjustment'!$B14:$I447,8,FALSE)</f>
        <v>-9426</v>
      </c>
      <c r="O16" s="34">
        <f t="shared" si="0"/>
        <v>-9426</v>
      </c>
      <c r="P16" s="60">
        <f t="shared" si="5"/>
        <v>733106.93220455584</v>
      </c>
      <c r="Q16" s="60">
        <f t="shared" si="6"/>
        <v>742532.93220455584</v>
      </c>
      <c r="R16" s="60">
        <f t="shared" si="7"/>
        <v>0</v>
      </c>
      <c r="S16" s="60">
        <f t="shared" si="8"/>
        <v>0</v>
      </c>
    </row>
    <row r="17" spans="1:19" ht="14.45" customHeight="1">
      <c r="A17" s="48">
        <v>150097</v>
      </c>
      <c r="B17" s="47" t="s">
        <v>21</v>
      </c>
      <c r="C17" s="24" t="s">
        <v>16</v>
      </c>
      <c r="D17" s="85" t="s">
        <v>495</v>
      </c>
      <c r="E17" s="34">
        <f>VLOOKUP($A17,'CAF BLS Adjustment'!$B:$H,7,FALSE)</f>
        <v>632400</v>
      </c>
      <c r="F17" s="5">
        <f>SUMIFS('HCLS Adjustment'!$F:$F,'HCLS Adjustment'!$B:$B,Main!$A17)</f>
        <v>55872</v>
      </c>
      <c r="G17" s="29">
        <f>VLOOKUP(A17,'SVS Adjustment'!$B$3:$E$451,4,FALSE)</f>
        <v>0</v>
      </c>
      <c r="H17" s="29">
        <f t="shared" si="1"/>
        <v>688272</v>
      </c>
      <c r="I17" s="87">
        <f>'Demand Calcs'!$B$11</f>
        <v>0.85719967561141985</v>
      </c>
      <c r="J17" s="29">
        <f t="shared" si="2"/>
        <v>589986.53513242316</v>
      </c>
      <c r="K17" s="68">
        <f>IFERROR(VLOOKUP($A17,'NECA 5 year Projections'!$A:$C,3,FALSE),0)</f>
        <v>539658.22771827399</v>
      </c>
      <c r="L17" s="68">
        <f t="shared" si="3"/>
        <v>539658.22771827399</v>
      </c>
      <c r="M17" s="29">
        <f t="shared" si="4"/>
        <v>589986.53513242316</v>
      </c>
      <c r="N17" s="29">
        <f>VLOOKUP($A17,'CAF BLS Adjustment'!$B15:$I448,8,FALSE)</f>
        <v>-70620</v>
      </c>
      <c r="O17" s="34">
        <f t="shared" si="0"/>
        <v>-70620</v>
      </c>
      <c r="P17" s="60">
        <f t="shared" si="5"/>
        <v>519366.53513242316</v>
      </c>
      <c r="Q17" s="60">
        <f t="shared" si="6"/>
        <v>542093.07485666184</v>
      </c>
      <c r="R17" s="60">
        <f t="shared" si="7"/>
        <v>47893.460275761252</v>
      </c>
      <c r="S17" s="60">
        <f t="shared" si="8"/>
        <v>0</v>
      </c>
    </row>
    <row r="18" spans="1:19" ht="14.45" customHeight="1">
      <c r="A18" s="48">
        <v>150111</v>
      </c>
      <c r="B18" s="47" t="s">
        <v>22</v>
      </c>
      <c r="C18" s="24" t="s">
        <v>16</v>
      </c>
      <c r="D18" s="85" t="s">
        <v>495</v>
      </c>
      <c r="E18" s="34">
        <f>VLOOKUP($A18,'CAF BLS Adjustment'!$B:$H,7,FALSE)</f>
        <v>293329</v>
      </c>
      <c r="F18" s="5">
        <f>SUMIFS('HCLS Adjustment'!$F:$F,'HCLS Adjustment'!$B:$B,Main!$A18)</f>
        <v>0</v>
      </c>
      <c r="G18" s="29">
        <f>VLOOKUP(A18,'SVS Adjustment'!$B$3:$E$451,4,FALSE)</f>
        <v>0</v>
      </c>
      <c r="H18" s="29">
        <f t="shared" si="1"/>
        <v>293329</v>
      </c>
      <c r="I18" s="87">
        <f>'Demand Calcs'!$B$11</f>
        <v>0.85719967561141985</v>
      </c>
      <c r="J18" s="29">
        <f t="shared" si="2"/>
        <v>251441.52364742217</v>
      </c>
      <c r="K18" s="68">
        <f>IFERROR(VLOOKUP($A18,'NECA 5 year Projections'!$A:$C,3,FALSE),0)</f>
        <v>605003.01150223997</v>
      </c>
      <c r="L18" s="68">
        <f t="shared" si="3"/>
        <v>293329</v>
      </c>
      <c r="M18" s="29">
        <f t="shared" si="4"/>
        <v>293329</v>
      </c>
      <c r="N18" s="29">
        <f>VLOOKUP($A18,'CAF BLS Adjustment'!$B17:$I450,8,FALSE)</f>
        <v>-141642</v>
      </c>
      <c r="O18" s="34">
        <f t="shared" si="0"/>
        <v>-141642</v>
      </c>
      <c r="P18" s="60">
        <f t="shared" si="5"/>
        <v>151687</v>
      </c>
      <c r="Q18" s="60">
        <f t="shared" si="6"/>
        <v>293329</v>
      </c>
      <c r="R18" s="60">
        <f t="shared" si="7"/>
        <v>0</v>
      </c>
      <c r="S18" s="60">
        <f t="shared" si="8"/>
        <v>0</v>
      </c>
    </row>
    <row r="19" spans="1:19" ht="14.45" customHeight="1">
      <c r="A19" s="48">
        <v>150112</v>
      </c>
      <c r="B19" s="47" t="s">
        <v>23</v>
      </c>
      <c r="C19" s="24" t="s">
        <v>16</v>
      </c>
      <c r="D19" s="85" t="s">
        <v>495</v>
      </c>
      <c r="E19" s="34">
        <f>VLOOKUP($A19,'CAF BLS Adjustment'!$B:$H,7,FALSE)</f>
        <v>1011409</v>
      </c>
      <c r="F19" s="5">
        <f>SUMIFS('HCLS Adjustment'!$F:$F,'HCLS Adjustment'!$B:$B,Main!$A19)</f>
        <v>145992</v>
      </c>
      <c r="G19" s="29">
        <f>VLOOKUP(A19,'SVS Adjustment'!$B$3:$E$451,4,FALSE)</f>
        <v>0</v>
      </c>
      <c r="H19" s="29">
        <f t="shared" si="1"/>
        <v>1157401</v>
      </c>
      <c r="I19" s="87">
        <f>'Demand Calcs'!$B$11</f>
        <v>0.85719967561141985</v>
      </c>
      <c r="J19" s="29">
        <f t="shared" si="2"/>
        <v>992123.76175233291</v>
      </c>
      <c r="K19" s="68">
        <f>IFERROR(VLOOKUP($A19,'NECA 5 year Projections'!$A:$C,3,FALSE),0)</f>
        <v>870959.06942154805</v>
      </c>
      <c r="L19" s="68">
        <f t="shared" si="3"/>
        <v>870959.06942154805</v>
      </c>
      <c r="M19" s="29">
        <f t="shared" si="4"/>
        <v>992123.76175233291</v>
      </c>
      <c r="N19" s="29">
        <f>VLOOKUP($A19,'CAF BLS Adjustment'!$B17:$I451,8,FALSE)</f>
        <v>22464</v>
      </c>
      <c r="O19" s="34">
        <f t="shared" si="0"/>
        <v>19256.133512934935</v>
      </c>
      <c r="P19" s="60">
        <f t="shared" si="5"/>
        <v>1011379.8952652678</v>
      </c>
      <c r="Q19" s="60">
        <f t="shared" si="6"/>
        <v>866979.4667104705</v>
      </c>
      <c r="R19" s="60">
        <f t="shared" si="7"/>
        <v>125144.2950418624</v>
      </c>
      <c r="S19" s="60">
        <f t="shared" si="8"/>
        <v>0</v>
      </c>
    </row>
    <row r="20" spans="1:19" ht="14.45" customHeight="1">
      <c r="A20" s="48">
        <v>150125</v>
      </c>
      <c r="B20" s="47" t="s">
        <v>24</v>
      </c>
      <c r="C20" s="24" t="s">
        <v>16</v>
      </c>
      <c r="D20" s="85" t="s">
        <v>495</v>
      </c>
      <c r="E20" s="34">
        <f>VLOOKUP($A20,'CAF BLS Adjustment'!$B:$H,7,FALSE)</f>
        <v>1259340</v>
      </c>
      <c r="F20" s="5">
        <f>SUMIFS('HCLS Adjustment'!$F:$F,'HCLS Adjustment'!$B:$B,Main!$A20)</f>
        <v>0</v>
      </c>
      <c r="G20" s="29">
        <f>VLOOKUP(A20,'SVS Adjustment'!$B$3:$E$451,4,FALSE)</f>
        <v>0</v>
      </c>
      <c r="H20" s="29">
        <f t="shared" si="1"/>
        <v>1259340</v>
      </c>
      <c r="I20" s="87">
        <f>'Demand Calcs'!$B$11</f>
        <v>0.85719967561141985</v>
      </c>
      <c r="J20" s="29">
        <f t="shared" si="2"/>
        <v>1079505.8394844856</v>
      </c>
      <c r="K20" s="68">
        <f>IFERROR(VLOOKUP($A20,'NECA 5 year Projections'!$A:$C,3,FALSE),0)</f>
        <v>1460311.96854795</v>
      </c>
      <c r="L20" s="68">
        <f t="shared" si="3"/>
        <v>1259340</v>
      </c>
      <c r="M20" s="29">
        <f t="shared" si="4"/>
        <v>1259340</v>
      </c>
      <c r="N20" s="29">
        <f>VLOOKUP($A20,'CAF BLS Adjustment'!$B18:$I452,8,FALSE)</f>
        <v>0</v>
      </c>
      <c r="O20" s="34">
        <f t="shared" si="0"/>
        <v>0</v>
      </c>
      <c r="P20" s="60">
        <f t="shared" si="5"/>
        <v>1259340</v>
      </c>
      <c r="Q20" s="60">
        <f t="shared" si="6"/>
        <v>1259340</v>
      </c>
      <c r="R20" s="60">
        <f t="shared" si="7"/>
        <v>0</v>
      </c>
      <c r="S20" s="60">
        <f t="shared" si="8"/>
        <v>0</v>
      </c>
    </row>
    <row r="21" spans="1:19" ht="14.45" customHeight="1">
      <c r="A21" s="48">
        <v>150131</v>
      </c>
      <c r="B21" s="47" t="s">
        <v>25</v>
      </c>
      <c r="C21" s="24" t="s">
        <v>16</v>
      </c>
      <c r="D21" s="85" t="s">
        <v>495</v>
      </c>
      <c r="E21" s="34">
        <f>VLOOKUP($A21,'CAF BLS Adjustment'!$B:$H,7,FALSE)</f>
        <v>1160648</v>
      </c>
      <c r="F21" s="5">
        <f>SUMIFS('HCLS Adjustment'!$F:$F,'HCLS Adjustment'!$B:$B,Main!$A21)</f>
        <v>239064</v>
      </c>
      <c r="G21" s="29">
        <f>VLOOKUP(A21,'SVS Adjustment'!$B$3:$E$451,4,FALSE)</f>
        <v>0</v>
      </c>
      <c r="H21" s="29">
        <f t="shared" si="1"/>
        <v>1399712</v>
      </c>
      <c r="I21" s="87">
        <f>'Demand Calcs'!$B$11</f>
        <v>0.85719967561141985</v>
      </c>
      <c r="J21" s="29">
        <f t="shared" si="2"/>
        <v>1199832.6723494118</v>
      </c>
      <c r="K21" s="68">
        <f>IFERROR(VLOOKUP($A21,'NECA 5 year Projections'!$A:$C,3,FALSE),0)</f>
        <v>1287918.3014851001</v>
      </c>
      <c r="L21" s="68">
        <f t="shared" si="3"/>
        <v>1287918.3014851001</v>
      </c>
      <c r="M21" s="29">
        <f t="shared" si="4"/>
        <v>1287918.3014851001</v>
      </c>
      <c r="N21" s="29">
        <f>VLOOKUP($A21,'CAF BLS Adjustment'!$B19:$I453,8,FALSE)</f>
        <v>-242784</v>
      </c>
      <c r="O21" s="34">
        <f t="shared" si="0"/>
        <v>-242784</v>
      </c>
      <c r="P21" s="60">
        <f t="shared" si="5"/>
        <v>1045134.3014851001</v>
      </c>
      <c r="Q21" s="60">
        <f t="shared" si="6"/>
        <v>1067948.1213150122</v>
      </c>
      <c r="R21" s="60">
        <f t="shared" si="7"/>
        <v>219970.18017008784</v>
      </c>
      <c r="S21" s="60">
        <f t="shared" si="8"/>
        <v>0</v>
      </c>
    </row>
    <row r="22" spans="1:19" ht="14.45" customHeight="1">
      <c r="A22" s="48">
        <v>160135</v>
      </c>
      <c r="B22" s="47" t="s">
        <v>27</v>
      </c>
      <c r="C22" s="24" t="s">
        <v>26</v>
      </c>
      <c r="D22" s="85" t="s">
        <v>495</v>
      </c>
      <c r="E22" s="34">
        <f>VLOOKUP($A22,'CAF BLS Adjustment'!$B:$H,7,FALSE)</f>
        <v>170334</v>
      </c>
      <c r="F22" s="5">
        <f>SUMIFS('HCLS Adjustment'!$F:$F,'HCLS Adjustment'!$B:$B,Main!$A22)</f>
        <v>0</v>
      </c>
      <c r="G22" s="29">
        <f>VLOOKUP(A22,'SVS Adjustment'!$B$3:$E$451,4,FALSE)</f>
        <v>0</v>
      </c>
      <c r="H22" s="29">
        <f t="shared" si="1"/>
        <v>170334</v>
      </c>
      <c r="I22" s="87">
        <f>'Demand Calcs'!$B$11</f>
        <v>0.85719967561141985</v>
      </c>
      <c r="J22" s="29">
        <f t="shared" si="2"/>
        <v>146010.24954559558</v>
      </c>
      <c r="K22" s="68">
        <f>IFERROR(VLOOKUP($A22,'NECA 5 year Projections'!$A:$C,3,FALSE),0)</f>
        <v>206487</v>
      </c>
      <c r="L22" s="68">
        <f t="shared" si="3"/>
        <v>170334</v>
      </c>
      <c r="M22" s="29">
        <f t="shared" si="4"/>
        <v>170334</v>
      </c>
      <c r="N22" s="29">
        <f>VLOOKUP($A22,'CAF BLS Adjustment'!$B20:$I454,8,FALSE)</f>
        <v>5190</v>
      </c>
      <c r="O22" s="34">
        <f t="shared" si="0"/>
        <v>4448.8663164232694</v>
      </c>
      <c r="P22" s="60">
        <f t="shared" si="5"/>
        <v>174782.86631642326</v>
      </c>
      <c r="Q22" s="60">
        <f t="shared" si="6"/>
        <v>170334</v>
      </c>
      <c r="R22" s="60">
        <f t="shared" si="7"/>
        <v>0</v>
      </c>
      <c r="S22" s="60">
        <f t="shared" si="8"/>
        <v>0</v>
      </c>
    </row>
    <row r="23" spans="1:19" ht="14.45" customHeight="1">
      <c r="A23" s="48">
        <v>170156</v>
      </c>
      <c r="B23" s="47" t="s">
        <v>29</v>
      </c>
      <c r="C23" s="24" t="s">
        <v>28</v>
      </c>
      <c r="D23" s="85" t="s">
        <v>495</v>
      </c>
      <c r="E23" s="34">
        <f>VLOOKUP($A23,'CAF BLS Adjustment'!$B:$H,7,FALSE)</f>
        <v>524261</v>
      </c>
      <c r="F23" s="5">
        <f>SUMIFS('HCLS Adjustment'!$F:$F,'HCLS Adjustment'!$B:$B,Main!$A23)</f>
        <v>0</v>
      </c>
      <c r="G23" s="29">
        <f>VLOOKUP(A23,'SVS Adjustment'!$B$3:$E$451,4,FALSE)</f>
        <v>0</v>
      </c>
      <c r="H23" s="29">
        <f t="shared" si="1"/>
        <v>524261</v>
      </c>
      <c r="I23" s="87">
        <f>'Demand Calcs'!$B$11</f>
        <v>0.85719967561141985</v>
      </c>
      <c r="J23" s="29">
        <f t="shared" si="2"/>
        <v>449396.35913571861</v>
      </c>
      <c r="K23" s="68">
        <f>IFERROR(VLOOKUP($A23,'NECA 5 year Projections'!$A:$C,3,FALSE),0)</f>
        <v>582609.08774643706</v>
      </c>
      <c r="L23" s="68">
        <f t="shared" si="3"/>
        <v>524261</v>
      </c>
      <c r="M23" s="29">
        <f t="shared" si="4"/>
        <v>524261</v>
      </c>
      <c r="N23" s="29">
        <f>VLOOKUP($A23,'CAF BLS Adjustment'!$B21:$I455,8,FALSE)</f>
        <v>-12168</v>
      </c>
      <c r="O23" s="34">
        <f t="shared" si="0"/>
        <v>-12168</v>
      </c>
      <c r="P23" s="60">
        <f t="shared" si="5"/>
        <v>512093</v>
      </c>
      <c r="Q23" s="60">
        <f t="shared" si="6"/>
        <v>524261</v>
      </c>
      <c r="R23" s="60">
        <f t="shared" si="7"/>
        <v>0</v>
      </c>
      <c r="S23" s="60">
        <f t="shared" si="8"/>
        <v>0</v>
      </c>
    </row>
    <row r="24" spans="1:19" ht="14.45" customHeight="1">
      <c r="A24" s="48">
        <v>170171</v>
      </c>
      <c r="B24" s="47" t="s">
        <v>30</v>
      </c>
      <c r="C24" s="24" t="s">
        <v>28</v>
      </c>
      <c r="D24" s="85" t="s">
        <v>495</v>
      </c>
      <c r="E24" s="34">
        <f>VLOOKUP($A24,'CAF BLS Adjustment'!$B:$H,7,FALSE)</f>
        <v>297959</v>
      </c>
      <c r="F24" s="5">
        <f>SUMIFS('HCLS Adjustment'!$F:$F,'HCLS Adjustment'!$B:$B,Main!$A24)</f>
        <v>34452</v>
      </c>
      <c r="G24" s="29">
        <f>VLOOKUP(A24,'SVS Adjustment'!$B$3:$E$451,4,FALSE)</f>
        <v>0</v>
      </c>
      <c r="H24" s="29">
        <f t="shared" si="1"/>
        <v>332411</v>
      </c>
      <c r="I24" s="87">
        <f>'Demand Calcs'!$B$11</f>
        <v>0.85719967561141985</v>
      </c>
      <c r="J24" s="29">
        <f t="shared" si="2"/>
        <v>284942.60136966768</v>
      </c>
      <c r="K24" s="68">
        <f>IFERROR(VLOOKUP($A24,'NECA 5 year Projections'!$A:$C,3,FALSE),0)</f>
        <v>346374.81872724701</v>
      </c>
      <c r="L24" s="68">
        <f t="shared" si="3"/>
        <v>332411</v>
      </c>
      <c r="M24" s="29">
        <f t="shared" si="4"/>
        <v>332411</v>
      </c>
      <c r="N24" s="29">
        <f>VLOOKUP($A24,'CAF BLS Adjustment'!$B22:$I456,8,FALSE)</f>
        <v>-13794</v>
      </c>
      <c r="O24" s="34">
        <f t="shared" si="0"/>
        <v>-13794</v>
      </c>
      <c r="P24" s="60">
        <f t="shared" si="5"/>
        <v>318617</v>
      </c>
      <c r="Q24" s="60">
        <f t="shared" si="6"/>
        <v>297959</v>
      </c>
      <c r="R24" s="60">
        <f t="shared" si="7"/>
        <v>34452</v>
      </c>
      <c r="S24" s="60">
        <f t="shared" si="8"/>
        <v>0</v>
      </c>
    </row>
    <row r="25" spans="1:19">
      <c r="A25" s="48">
        <v>170175</v>
      </c>
      <c r="B25" s="47" t="s">
        <v>31</v>
      </c>
      <c r="C25" s="24" t="s">
        <v>28</v>
      </c>
      <c r="D25" s="85" t="s">
        <v>495</v>
      </c>
      <c r="E25" s="34">
        <f>VLOOKUP($A25,'CAF BLS Adjustment'!$B:$H,7,FALSE)</f>
        <v>586536</v>
      </c>
      <c r="F25" s="5">
        <f>SUMIFS('HCLS Adjustment'!$F:$F,'HCLS Adjustment'!$B:$B,Main!$A25)</f>
        <v>0</v>
      </c>
      <c r="G25" s="29">
        <f>VLOOKUP(A25,'SVS Adjustment'!$B$3:$E$451,4,FALSE)</f>
        <v>0</v>
      </c>
      <c r="H25" s="29">
        <f t="shared" si="1"/>
        <v>586536</v>
      </c>
      <c r="I25" s="87">
        <f>'Demand Calcs'!$B$11</f>
        <v>0.85719967561141985</v>
      </c>
      <c r="J25" s="29">
        <f t="shared" si="2"/>
        <v>502778.46893441974</v>
      </c>
      <c r="K25" s="68">
        <f>IFERROR(VLOOKUP($A25,'NECA 5 year Projections'!$A:$C,3,FALSE),0)</f>
        <v>667155.04552977905</v>
      </c>
      <c r="L25" s="68">
        <f t="shared" si="3"/>
        <v>586536</v>
      </c>
      <c r="M25" s="29">
        <f t="shared" si="4"/>
        <v>586536</v>
      </c>
      <c r="N25" s="29">
        <f>VLOOKUP($A25,'CAF BLS Adjustment'!$B23:$I457,8,FALSE)</f>
        <v>-9048</v>
      </c>
      <c r="O25" s="34">
        <f t="shared" si="0"/>
        <v>-9048</v>
      </c>
      <c r="P25" s="60">
        <f t="shared" si="5"/>
        <v>577488</v>
      </c>
      <c r="Q25" s="60">
        <f t="shared" si="6"/>
        <v>586536</v>
      </c>
      <c r="R25" s="60">
        <f t="shared" si="7"/>
        <v>0</v>
      </c>
      <c r="S25" s="60">
        <f t="shared" si="8"/>
        <v>0</v>
      </c>
    </row>
    <row r="26" spans="1:19" ht="14.45" customHeight="1">
      <c r="A26" s="48">
        <v>170177</v>
      </c>
      <c r="B26" s="47" t="s">
        <v>32</v>
      </c>
      <c r="C26" s="24" t="s">
        <v>28</v>
      </c>
      <c r="D26" s="85" t="s">
        <v>495</v>
      </c>
      <c r="E26" s="34">
        <f>VLOOKUP($A26,'CAF BLS Adjustment'!$B:$H,7,FALSE)</f>
        <v>434030</v>
      </c>
      <c r="F26" s="5">
        <f>SUMIFS('HCLS Adjustment'!$F:$F,'HCLS Adjustment'!$B:$B,Main!$A26)</f>
        <v>179388</v>
      </c>
      <c r="G26" s="29">
        <f>VLOOKUP(A26,'SVS Adjustment'!$B$3:$E$451,4,FALSE)</f>
        <v>0</v>
      </c>
      <c r="H26" s="29">
        <f t="shared" si="1"/>
        <v>613418</v>
      </c>
      <c r="I26" s="87">
        <f>'Demand Calcs'!$B$11</f>
        <v>0.85719967561141985</v>
      </c>
      <c r="J26" s="29">
        <f t="shared" si="2"/>
        <v>525821.71061420592</v>
      </c>
      <c r="K26" s="68">
        <f>IFERROR(VLOOKUP($A26,'NECA 5 year Projections'!$A:$C,3,FALSE),0)</f>
        <v>426421.52876351</v>
      </c>
      <c r="L26" s="68">
        <f t="shared" si="3"/>
        <v>426421.52876351</v>
      </c>
      <c r="M26" s="29">
        <f t="shared" si="4"/>
        <v>525821.71061420592</v>
      </c>
      <c r="N26" s="29">
        <f>VLOOKUP($A26,'CAF BLS Adjustment'!$B24:$I458,8,FALSE)</f>
        <v>34746</v>
      </c>
      <c r="O26" s="34">
        <f t="shared" si="0"/>
        <v>29784.259928794396</v>
      </c>
      <c r="P26" s="60">
        <f t="shared" si="5"/>
        <v>555605.97054300027</v>
      </c>
      <c r="Q26" s="60">
        <f t="shared" si="6"/>
        <v>372050.37520562456</v>
      </c>
      <c r="R26" s="60">
        <f t="shared" si="7"/>
        <v>153771.33540858139</v>
      </c>
      <c r="S26" s="60">
        <f t="shared" si="8"/>
        <v>0</v>
      </c>
    </row>
    <row r="27" spans="1:19" ht="14.45" customHeight="1">
      <c r="A27" s="48">
        <v>170179</v>
      </c>
      <c r="B27" s="47" t="s">
        <v>33</v>
      </c>
      <c r="C27" s="24" t="s">
        <v>28</v>
      </c>
      <c r="D27" s="85" t="s">
        <v>495</v>
      </c>
      <c r="E27" s="34">
        <f>VLOOKUP($A27,'CAF BLS Adjustment'!$B:$H,7,FALSE)</f>
        <v>979371</v>
      </c>
      <c r="F27" s="5">
        <f>SUMIFS('HCLS Adjustment'!$F:$F,'HCLS Adjustment'!$B:$B,Main!$A27)</f>
        <v>0</v>
      </c>
      <c r="G27" s="29">
        <f>VLOOKUP(A27,'SVS Adjustment'!$B$3:$E$451,4,FALSE)</f>
        <v>0</v>
      </c>
      <c r="H27" s="29">
        <f t="shared" si="1"/>
        <v>979371</v>
      </c>
      <c r="I27" s="87">
        <f>'Demand Calcs'!$B$11</f>
        <v>0.85719967561141985</v>
      </c>
      <c r="J27" s="29">
        <f t="shared" si="2"/>
        <v>839516.50350323191</v>
      </c>
      <c r="K27" s="68">
        <f>IFERROR(VLOOKUP($A27,'NECA 5 year Projections'!$A:$C,3,FALSE),0)</f>
        <v>842978.56199702702</v>
      </c>
      <c r="L27" s="68">
        <f t="shared" si="3"/>
        <v>842978.56199702702</v>
      </c>
      <c r="M27" s="29">
        <f t="shared" si="4"/>
        <v>842978.56199702702</v>
      </c>
      <c r="N27" s="29">
        <f>VLOOKUP($A27,'CAF BLS Adjustment'!$B25:$I459,8,FALSE)</f>
        <v>25956</v>
      </c>
      <c r="O27" s="34">
        <f t="shared" si="0"/>
        <v>22249.474780170014</v>
      </c>
      <c r="P27" s="60">
        <f t="shared" si="5"/>
        <v>865228.03677719703</v>
      </c>
      <c r="Q27" s="60">
        <f t="shared" si="6"/>
        <v>842978.56199702702</v>
      </c>
      <c r="R27" s="60">
        <f t="shared" si="7"/>
        <v>0</v>
      </c>
      <c r="S27" s="60">
        <f t="shared" si="8"/>
        <v>0</v>
      </c>
    </row>
    <row r="28" spans="1:19" ht="14.45" customHeight="1">
      <c r="A28" s="48">
        <v>170189</v>
      </c>
      <c r="B28" s="47" t="s">
        <v>34</v>
      </c>
      <c r="C28" s="24" t="s">
        <v>28</v>
      </c>
      <c r="D28" s="85" t="s">
        <v>495</v>
      </c>
      <c r="E28" s="34">
        <f>VLOOKUP($A28,'CAF BLS Adjustment'!$B:$H,7,FALSE)</f>
        <v>475506</v>
      </c>
      <c r="F28" s="5">
        <f>SUMIFS('HCLS Adjustment'!$F:$F,'HCLS Adjustment'!$B:$B,Main!$A28)</f>
        <v>121932</v>
      </c>
      <c r="G28" s="29">
        <f>VLOOKUP(A28,'SVS Adjustment'!$B$3:$E$451,4,FALSE)</f>
        <v>0</v>
      </c>
      <c r="H28" s="29">
        <f t="shared" si="1"/>
        <v>597438</v>
      </c>
      <c r="I28" s="87">
        <f>'Demand Calcs'!$B$11</f>
        <v>0.85719967561141985</v>
      </c>
      <c r="J28" s="29">
        <f t="shared" si="2"/>
        <v>512123.65979793546</v>
      </c>
      <c r="K28" s="68">
        <f>IFERROR(VLOOKUP($A28,'NECA 5 year Projections'!$A:$C,3,FALSE),0)</f>
        <v>658393.75400517101</v>
      </c>
      <c r="L28" s="68">
        <f t="shared" si="3"/>
        <v>597438</v>
      </c>
      <c r="M28" s="29">
        <f t="shared" si="4"/>
        <v>597438</v>
      </c>
      <c r="N28" s="29">
        <f>VLOOKUP($A28,'CAF BLS Adjustment'!$B26:$I460,8,FALSE)</f>
        <v>-148326</v>
      </c>
      <c r="O28" s="34">
        <f t="shared" si="0"/>
        <v>-148326</v>
      </c>
      <c r="P28" s="60">
        <f t="shared" si="5"/>
        <v>449112</v>
      </c>
      <c r="Q28" s="60">
        <f t="shared" si="6"/>
        <v>475506</v>
      </c>
      <c r="R28" s="60">
        <f t="shared" si="7"/>
        <v>121932</v>
      </c>
      <c r="S28" s="60">
        <f t="shared" si="8"/>
        <v>0</v>
      </c>
    </row>
    <row r="29" spans="1:19" ht="14.45" customHeight="1">
      <c r="A29" s="48">
        <v>170195</v>
      </c>
      <c r="B29" s="47" t="s">
        <v>35</v>
      </c>
      <c r="C29" s="24" t="s">
        <v>28</v>
      </c>
      <c r="D29" s="85" t="s">
        <v>495</v>
      </c>
      <c r="E29" s="34">
        <f>VLOOKUP($A29,'CAF BLS Adjustment'!$B:$H,7,FALSE)</f>
        <v>136558</v>
      </c>
      <c r="F29" s="5">
        <f>SUMIFS('HCLS Adjustment'!$F:$F,'HCLS Adjustment'!$B:$B,Main!$A29)</f>
        <v>63312</v>
      </c>
      <c r="G29" s="29">
        <f>VLOOKUP(A29,'SVS Adjustment'!$B$3:$E$451,4,FALSE)</f>
        <v>0</v>
      </c>
      <c r="H29" s="29">
        <f t="shared" si="1"/>
        <v>199870</v>
      </c>
      <c r="I29" s="87">
        <f>'Demand Calcs'!$B$11</f>
        <v>0.85719967561141985</v>
      </c>
      <c r="J29" s="29">
        <f t="shared" si="2"/>
        <v>171328.49916445449</v>
      </c>
      <c r="K29" s="68">
        <f>IFERROR(VLOOKUP($A29,'NECA 5 year Projections'!$A:$C,3,FALSE),0)</f>
        <v>160986.13701792201</v>
      </c>
      <c r="L29" s="68">
        <f t="shared" si="3"/>
        <v>160986.13701792201</v>
      </c>
      <c r="M29" s="29">
        <f t="shared" si="4"/>
        <v>171328.49916445449</v>
      </c>
      <c r="N29" s="29">
        <f>VLOOKUP($A29,'CAF BLS Adjustment'!$B27:$I461,8,FALSE)</f>
        <v>2484</v>
      </c>
      <c r="O29" s="34">
        <f t="shared" si="0"/>
        <v>2129.283994218767</v>
      </c>
      <c r="P29" s="60">
        <f t="shared" si="5"/>
        <v>173457.78315867326</v>
      </c>
      <c r="Q29" s="60">
        <f t="shared" si="6"/>
        <v>117057.47330214427</v>
      </c>
      <c r="R29" s="60">
        <f t="shared" si="7"/>
        <v>54271.025862310213</v>
      </c>
      <c r="S29" s="60">
        <f t="shared" si="8"/>
        <v>0</v>
      </c>
    </row>
    <row r="30" spans="1:19" ht="14.45" customHeight="1">
      <c r="A30" s="48">
        <v>170196</v>
      </c>
      <c r="B30" s="47" t="s">
        <v>36</v>
      </c>
      <c r="C30" s="24" t="s">
        <v>28</v>
      </c>
      <c r="D30" s="85" t="s">
        <v>495</v>
      </c>
      <c r="E30" s="34">
        <f>VLOOKUP($A30,'CAF BLS Adjustment'!$B:$H,7,FALSE)</f>
        <v>1134046</v>
      </c>
      <c r="F30" s="5">
        <f>SUMIFS('HCLS Adjustment'!$F:$F,'HCLS Adjustment'!$B:$B,Main!$A30)</f>
        <v>137808</v>
      </c>
      <c r="G30" s="29">
        <f>VLOOKUP(A30,'SVS Adjustment'!$B$3:$E$451,4,FALSE)</f>
        <v>0</v>
      </c>
      <c r="H30" s="29">
        <f t="shared" si="1"/>
        <v>1271854</v>
      </c>
      <c r="I30" s="87">
        <f>'Demand Calcs'!$B$11</f>
        <v>0.85719967561141985</v>
      </c>
      <c r="J30" s="29">
        <f t="shared" si="2"/>
        <v>1090232.8362250868</v>
      </c>
      <c r="K30" s="68">
        <f>IFERROR(VLOOKUP($A30,'NECA 5 year Projections'!$A:$C,3,FALSE),0)</f>
        <v>1243358.7672444</v>
      </c>
      <c r="L30" s="68">
        <f t="shared" si="3"/>
        <v>1243358.7672444</v>
      </c>
      <c r="M30" s="29">
        <f t="shared" si="4"/>
        <v>1243358.7672444</v>
      </c>
      <c r="N30" s="29">
        <f>VLOOKUP($A30,'CAF BLS Adjustment'!$B28:$I462,8,FALSE)</f>
        <v>-7236</v>
      </c>
      <c r="O30" s="34">
        <f t="shared" si="0"/>
        <v>-7236</v>
      </c>
      <c r="P30" s="60">
        <f t="shared" si="5"/>
        <v>1236122.7672444</v>
      </c>
      <c r="Q30" s="60">
        <f t="shared" si="6"/>
        <v>1108638.2843930535</v>
      </c>
      <c r="R30" s="60">
        <f t="shared" si="7"/>
        <v>134720.48285134637</v>
      </c>
      <c r="S30" s="60">
        <f t="shared" si="8"/>
        <v>0</v>
      </c>
    </row>
    <row r="31" spans="1:19" ht="14.45" customHeight="1">
      <c r="A31" s="48">
        <v>170197</v>
      </c>
      <c r="B31" s="47" t="s">
        <v>37</v>
      </c>
      <c r="C31" s="24" t="s">
        <v>28</v>
      </c>
      <c r="D31" s="85" t="s">
        <v>495</v>
      </c>
      <c r="E31" s="34">
        <f>VLOOKUP($A31,'CAF BLS Adjustment'!$B:$H,7,FALSE)</f>
        <v>372156</v>
      </c>
      <c r="F31" s="5">
        <f>SUMIFS('HCLS Adjustment'!$F:$F,'HCLS Adjustment'!$B:$B,Main!$A31)</f>
        <v>34380</v>
      </c>
      <c r="G31" s="29">
        <f>VLOOKUP(A31,'SVS Adjustment'!$B$3:$E$451,4,FALSE)</f>
        <v>0</v>
      </c>
      <c r="H31" s="29">
        <f t="shared" si="1"/>
        <v>406536</v>
      </c>
      <c r="I31" s="87">
        <f>'Demand Calcs'!$B$11</f>
        <v>0.85719967561141985</v>
      </c>
      <c r="J31" s="29">
        <f t="shared" si="2"/>
        <v>348482.52732436417</v>
      </c>
      <c r="K31" s="68">
        <f>IFERROR(VLOOKUP($A31,'NECA 5 year Projections'!$A:$C,3,FALSE),0)</f>
        <v>318309.129000163</v>
      </c>
      <c r="L31" s="68">
        <f t="shared" si="3"/>
        <v>318309.129000163</v>
      </c>
      <c r="M31" s="29">
        <f t="shared" si="4"/>
        <v>348482.52732436417</v>
      </c>
      <c r="N31" s="29">
        <f>VLOOKUP($A31,'CAF BLS Adjustment'!$B29:$I463,8,FALSE)</f>
        <v>-23622</v>
      </c>
      <c r="O31" s="34">
        <f t="shared" si="0"/>
        <v>-23622</v>
      </c>
      <c r="P31" s="60">
        <f t="shared" si="5"/>
        <v>324860.52732436417</v>
      </c>
      <c r="Q31" s="60">
        <f t="shared" si="6"/>
        <v>319012.00247684354</v>
      </c>
      <c r="R31" s="60">
        <f t="shared" si="7"/>
        <v>29470.524847520617</v>
      </c>
      <c r="S31" s="60">
        <f t="shared" si="8"/>
        <v>0</v>
      </c>
    </row>
    <row r="32" spans="1:19" ht="14.45" customHeight="1">
      <c r="A32" s="48">
        <v>170205</v>
      </c>
      <c r="B32" s="47" t="s">
        <v>38</v>
      </c>
      <c r="C32" s="24" t="s">
        <v>28</v>
      </c>
      <c r="D32" s="85" t="s">
        <v>495</v>
      </c>
      <c r="E32" s="34">
        <f>VLOOKUP($A32,'CAF BLS Adjustment'!$B:$H,7,FALSE)</f>
        <v>537014</v>
      </c>
      <c r="F32" s="5">
        <f>SUMIFS('HCLS Adjustment'!$F:$F,'HCLS Adjustment'!$B:$B,Main!$A32)</f>
        <v>108228</v>
      </c>
      <c r="G32" s="29">
        <f>VLOOKUP(A32,'SVS Adjustment'!$B$3:$E$451,4,FALSE)</f>
        <v>0</v>
      </c>
      <c r="H32" s="29">
        <f t="shared" si="1"/>
        <v>645242</v>
      </c>
      <c r="I32" s="87">
        <f>'Demand Calcs'!$B$11</f>
        <v>0.85719967561141985</v>
      </c>
      <c r="J32" s="29">
        <f t="shared" si="2"/>
        <v>553101.2330908638</v>
      </c>
      <c r="K32" s="68">
        <f>IFERROR(VLOOKUP($A32,'NECA 5 year Projections'!$A:$C,3,FALSE),0)</f>
        <v>563883.77700554603</v>
      </c>
      <c r="L32" s="68">
        <f t="shared" si="3"/>
        <v>563883.77700554603</v>
      </c>
      <c r="M32" s="29">
        <f t="shared" si="4"/>
        <v>563883.77700554603</v>
      </c>
      <c r="N32" s="29">
        <f>VLOOKUP($A32,'CAF BLS Adjustment'!$B30:$I464,8,FALSE)</f>
        <v>10440</v>
      </c>
      <c r="O32" s="34">
        <f t="shared" si="0"/>
        <v>8949.1646133832237</v>
      </c>
      <c r="P32" s="60">
        <f t="shared" si="5"/>
        <v>572832.94161892927</v>
      </c>
      <c r="Q32" s="60">
        <f t="shared" si="6"/>
        <v>469302.18836476281</v>
      </c>
      <c r="R32" s="60">
        <f t="shared" si="7"/>
        <v>94581.5886407832</v>
      </c>
      <c r="S32" s="60">
        <f t="shared" si="8"/>
        <v>0</v>
      </c>
    </row>
    <row r="33" spans="1:19" ht="14.45" customHeight="1">
      <c r="A33" s="48">
        <v>170215</v>
      </c>
      <c r="B33" s="47" t="s">
        <v>39</v>
      </c>
      <c r="C33" s="24" t="s">
        <v>28</v>
      </c>
      <c r="D33" s="85" t="s">
        <v>495</v>
      </c>
      <c r="E33" s="34">
        <f>VLOOKUP($A33,'CAF BLS Adjustment'!$B:$H,7,FALSE)</f>
        <v>120473</v>
      </c>
      <c r="F33" s="5">
        <f>SUMIFS('HCLS Adjustment'!$F:$F,'HCLS Adjustment'!$B:$B,Main!$A33)</f>
        <v>0</v>
      </c>
      <c r="G33" s="29">
        <f>VLOOKUP(A33,'SVS Adjustment'!$B$3:$E$451,4,FALSE)</f>
        <v>0</v>
      </c>
      <c r="H33" s="29">
        <f t="shared" si="1"/>
        <v>120473</v>
      </c>
      <c r="I33" s="87">
        <f>'Demand Calcs'!$B$11</f>
        <v>0.85719967561141985</v>
      </c>
      <c r="J33" s="29">
        <f t="shared" si="2"/>
        <v>103269.41651993459</v>
      </c>
      <c r="K33" s="68">
        <f>IFERROR(VLOOKUP($A33,'NECA 5 year Projections'!$A:$C,3,FALSE),0)</f>
        <v>166397.51692099401</v>
      </c>
      <c r="L33" s="68">
        <f t="shared" si="3"/>
        <v>120473</v>
      </c>
      <c r="M33" s="29">
        <f t="shared" si="4"/>
        <v>120473</v>
      </c>
      <c r="N33" s="29">
        <f>VLOOKUP($A33,'CAF BLS Adjustment'!$B32:$I466,8,FALSE)</f>
        <v>-20532</v>
      </c>
      <c r="O33" s="34">
        <f t="shared" si="0"/>
        <v>-20532</v>
      </c>
      <c r="P33" s="60">
        <f t="shared" si="5"/>
        <v>99941</v>
      </c>
      <c r="Q33" s="60">
        <f t="shared" si="6"/>
        <v>120473</v>
      </c>
      <c r="R33" s="60">
        <f t="shared" si="7"/>
        <v>0</v>
      </c>
      <c r="S33" s="60">
        <f t="shared" si="8"/>
        <v>0</v>
      </c>
    </row>
    <row r="34" spans="1:19" ht="14.45" customHeight="1">
      <c r="A34" s="48">
        <v>180216</v>
      </c>
      <c r="B34" s="47" t="s">
        <v>41</v>
      </c>
      <c r="C34" s="24" t="s">
        <v>40</v>
      </c>
      <c r="D34" s="85" t="s">
        <v>495</v>
      </c>
      <c r="E34" s="34">
        <f>VLOOKUP($A34,'CAF BLS Adjustment'!$B:$H,7,FALSE)</f>
        <v>463442</v>
      </c>
      <c r="F34" s="5">
        <f>SUMIFS('HCLS Adjustment'!$F:$F,'HCLS Adjustment'!$B:$B,Main!$A34)</f>
        <v>0</v>
      </c>
      <c r="G34" s="29">
        <f>VLOOKUP(A34,'SVS Adjustment'!$B$3:$E$451,4,FALSE)</f>
        <v>0</v>
      </c>
      <c r="H34" s="29">
        <f t="shared" si="1"/>
        <v>463442</v>
      </c>
      <c r="I34" s="87">
        <f>'Demand Calcs'!$B$11</f>
        <v>0.85719967561141985</v>
      </c>
      <c r="J34" s="29">
        <f t="shared" si="2"/>
        <v>397262.33206470765</v>
      </c>
      <c r="K34" s="68">
        <f>IFERROR(VLOOKUP($A34,'NECA 5 year Projections'!$A:$C,3,FALSE),0)</f>
        <v>827239.02296535298</v>
      </c>
      <c r="L34" s="68">
        <f t="shared" si="3"/>
        <v>463442</v>
      </c>
      <c r="M34" s="29">
        <f t="shared" si="4"/>
        <v>463442</v>
      </c>
      <c r="N34" s="29">
        <f>VLOOKUP($A34,'CAF BLS Adjustment'!$B32:$I467,8,FALSE)</f>
        <v>-348474</v>
      </c>
      <c r="O34" s="34">
        <f t="shared" si="0"/>
        <v>-348474</v>
      </c>
      <c r="P34" s="60">
        <f t="shared" si="5"/>
        <v>114968</v>
      </c>
      <c r="Q34" s="60">
        <f t="shared" si="6"/>
        <v>463442</v>
      </c>
      <c r="R34" s="60">
        <f t="shared" si="7"/>
        <v>0</v>
      </c>
      <c r="S34" s="60">
        <f t="shared" si="8"/>
        <v>0</v>
      </c>
    </row>
    <row r="35" spans="1:19" ht="14.45" customHeight="1">
      <c r="A35" s="48">
        <v>190219</v>
      </c>
      <c r="B35" s="47" t="s">
        <v>43</v>
      </c>
      <c r="C35" s="24" t="s">
        <v>42</v>
      </c>
      <c r="D35" s="85" t="s">
        <v>495</v>
      </c>
      <c r="E35" s="34">
        <f>VLOOKUP($A35,'CAF BLS Adjustment'!$B:$H,7,FALSE)</f>
        <v>282762</v>
      </c>
      <c r="F35" s="5">
        <f>SUMIFS('HCLS Adjustment'!$F:$F,'HCLS Adjustment'!$B:$B,Main!$A35)</f>
        <v>0</v>
      </c>
      <c r="G35" s="29">
        <f>VLOOKUP(A35,'SVS Adjustment'!$B$3:$E$451,4,FALSE)</f>
        <v>0</v>
      </c>
      <c r="H35" s="29">
        <f t="shared" si="1"/>
        <v>282762</v>
      </c>
      <c r="I35" s="87">
        <f>'Demand Calcs'!$B$11</f>
        <v>0.85719967561141985</v>
      </c>
      <c r="J35" s="29">
        <f t="shared" si="2"/>
        <v>242383.49467523629</v>
      </c>
      <c r="K35" s="68">
        <f>IFERROR(VLOOKUP($A35,'NECA 5 year Projections'!$A:$C,3,FALSE),0)</f>
        <v>276279.29319642298</v>
      </c>
      <c r="L35" s="68">
        <f t="shared" si="3"/>
        <v>276279.29319642298</v>
      </c>
      <c r="M35" s="29">
        <f t="shared" si="4"/>
        <v>276279.29319642298</v>
      </c>
      <c r="N35" s="29">
        <f>VLOOKUP($A35,'CAF BLS Adjustment'!$B33:$I468,8,FALSE)</f>
        <v>29784</v>
      </c>
      <c r="O35" s="34">
        <f t="shared" si="0"/>
        <v>25530.83513841053</v>
      </c>
      <c r="P35" s="60">
        <f t="shared" si="5"/>
        <v>301810.12833483348</v>
      </c>
      <c r="Q35" s="60">
        <f t="shared" si="6"/>
        <v>276279.29319642298</v>
      </c>
      <c r="R35" s="60">
        <f t="shared" si="7"/>
        <v>0</v>
      </c>
      <c r="S35" s="60">
        <f t="shared" si="8"/>
        <v>0</v>
      </c>
    </row>
    <row r="36" spans="1:19" ht="14.45" customHeight="1">
      <c r="A36" s="48">
        <v>190220</v>
      </c>
      <c r="B36" s="47" t="s">
        <v>44</v>
      </c>
      <c r="C36" s="24" t="s">
        <v>42</v>
      </c>
      <c r="D36" s="85" t="s">
        <v>495</v>
      </c>
      <c r="E36" s="34">
        <f>VLOOKUP($A36,'CAF BLS Adjustment'!$B:$H,7,FALSE)</f>
        <v>88802</v>
      </c>
      <c r="F36" s="5">
        <f>SUMIFS('HCLS Adjustment'!$F:$F,'HCLS Adjustment'!$B:$B,Main!$A36)</f>
        <v>43800</v>
      </c>
      <c r="G36" s="29">
        <f>VLOOKUP(A36,'SVS Adjustment'!$B$3:$E$451,4,FALSE)</f>
        <v>0</v>
      </c>
      <c r="H36" s="29">
        <f t="shared" si="1"/>
        <v>132602</v>
      </c>
      <c r="I36" s="87">
        <f>'Demand Calcs'!$B$11</f>
        <v>0.85719967561141985</v>
      </c>
      <c r="J36" s="29">
        <f t="shared" si="2"/>
        <v>113666.39138542549</v>
      </c>
      <c r="K36" s="68">
        <f>IFERROR(VLOOKUP($A36,'NECA 5 year Projections'!$A:$C,3,FALSE),0)</f>
        <v>79755.729848014496</v>
      </c>
      <c r="L36" s="68">
        <f t="shared" si="3"/>
        <v>79755.729848014496</v>
      </c>
      <c r="M36" s="29">
        <f t="shared" si="4"/>
        <v>113666.39138542549</v>
      </c>
      <c r="N36" s="29">
        <f>VLOOKUP($A36,'CAF BLS Adjustment'!$B34:$I469,8,FALSE)</f>
        <v>1980</v>
      </c>
      <c r="O36" s="34">
        <f t="shared" si="0"/>
        <v>1697.2553577106114</v>
      </c>
      <c r="P36" s="60">
        <f t="shared" si="5"/>
        <v>115363.64674313611</v>
      </c>
      <c r="Q36" s="60">
        <f t="shared" si="6"/>
        <v>76121.045593645307</v>
      </c>
      <c r="R36" s="60">
        <f t="shared" si="7"/>
        <v>37545.345791780186</v>
      </c>
      <c r="S36" s="60">
        <f t="shared" si="8"/>
        <v>0</v>
      </c>
    </row>
    <row r="37" spans="1:19" ht="14.45" customHeight="1">
      <c r="A37" s="48">
        <v>190239</v>
      </c>
      <c r="B37" s="47" t="s">
        <v>45</v>
      </c>
      <c r="C37" s="24" t="s">
        <v>42</v>
      </c>
      <c r="D37" s="85" t="s">
        <v>495</v>
      </c>
      <c r="E37" s="34">
        <f>VLOOKUP($A37,'CAF BLS Adjustment'!$B:$H,7,FALSE)</f>
        <v>788271</v>
      </c>
      <c r="F37" s="5">
        <f>SUMIFS('HCLS Adjustment'!$F:$F,'HCLS Adjustment'!$B:$B,Main!$A37)</f>
        <v>338364</v>
      </c>
      <c r="G37" s="29">
        <f>VLOOKUP(A37,'SVS Adjustment'!$B$3:$E$451,4,FALSE)</f>
        <v>0</v>
      </c>
      <c r="H37" s="29">
        <f t="shared" si="1"/>
        <v>1126635</v>
      </c>
      <c r="I37" s="87">
        <f>'Demand Calcs'!$B$11</f>
        <v>0.85719967561141985</v>
      </c>
      <c r="J37" s="29">
        <f t="shared" si="2"/>
        <v>965751.156532472</v>
      </c>
      <c r="K37" s="68">
        <f>IFERROR(VLOOKUP($A37,'NECA 5 year Projections'!$A:$C,3,FALSE),0)</f>
        <v>196207.79742038401</v>
      </c>
      <c r="L37" s="68">
        <f t="shared" si="3"/>
        <v>196207.79742038401</v>
      </c>
      <c r="M37" s="29">
        <f t="shared" si="4"/>
        <v>965751.156532472</v>
      </c>
      <c r="N37" s="29">
        <f>VLOOKUP($A37,'CAF BLS Adjustment'!$B35:$I470,8,FALSE)</f>
        <v>163782</v>
      </c>
      <c r="O37" s="34">
        <f t="shared" si="0"/>
        <v>140393.87727098956</v>
      </c>
      <c r="P37" s="60">
        <f t="shared" si="5"/>
        <v>1106145.0338034616</v>
      </c>
      <c r="Q37" s="60">
        <f t="shared" si="6"/>
        <v>675705.64549388946</v>
      </c>
      <c r="R37" s="60">
        <f t="shared" si="7"/>
        <v>290045.51103858248</v>
      </c>
      <c r="S37" s="60">
        <f t="shared" si="8"/>
        <v>0</v>
      </c>
    </row>
    <row r="38" spans="1:19" ht="14.45" customHeight="1">
      <c r="A38" s="48">
        <v>190250</v>
      </c>
      <c r="B38" s="47" t="s">
        <v>46</v>
      </c>
      <c r="C38" s="24" t="s">
        <v>42</v>
      </c>
      <c r="D38" s="85" t="s">
        <v>495</v>
      </c>
      <c r="E38" s="34">
        <f>VLOOKUP($A38,'CAF BLS Adjustment'!$B:$H,7,FALSE)</f>
        <v>5282037</v>
      </c>
      <c r="F38" s="5">
        <f>SUMIFS('HCLS Adjustment'!$F:$F,'HCLS Adjustment'!$B:$B,Main!$A38)</f>
        <v>257364</v>
      </c>
      <c r="G38" s="29">
        <f>VLOOKUP(A38,'SVS Adjustment'!$B$3:$E$451,4,FALSE)</f>
        <v>0</v>
      </c>
      <c r="H38" s="29">
        <f t="shared" si="1"/>
        <v>5539401</v>
      </c>
      <c r="I38" s="87">
        <f>'Demand Calcs'!$B$11</f>
        <v>0.85719967561141985</v>
      </c>
      <c r="J38" s="29">
        <f t="shared" si="2"/>
        <v>4748372.7402815744</v>
      </c>
      <c r="K38" s="68">
        <f>IFERROR(VLOOKUP($A38,'NECA 5 year Projections'!$A:$C,3,FALSE),0)</f>
        <v>5407955.6834665397</v>
      </c>
      <c r="L38" s="68">
        <f t="shared" si="3"/>
        <v>5407955.6834665397</v>
      </c>
      <c r="M38" s="29">
        <f t="shared" si="4"/>
        <v>5407955.6834665397</v>
      </c>
      <c r="N38" s="29">
        <f>VLOOKUP($A38,'CAF BLS Adjustment'!$B37:$I473,8,FALSE)</f>
        <v>-66576</v>
      </c>
      <c r="O38" s="34">
        <f t="shared" si="0"/>
        <v>-66576</v>
      </c>
      <c r="P38" s="60">
        <f t="shared" si="5"/>
        <v>5341379.6834665397</v>
      </c>
      <c r="Q38" s="60">
        <f t="shared" si="6"/>
        <v>5156698.7142527774</v>
      </c>
      <c r="R38" s="60">
        <f t="shared" si="7"/>
        <v>251256.96921376203</v>
      </c>
      <c r="S38" s="60">
        <f t="shared" si="8"/>
        <v>0</v>
      </c>
    </row>
    <row r="39" spans="1:19" ht="14.45" customHeight="1">
      <c r="A39" s="48">
        <v>197251</v>
      </c>
      <c r="B39" s="47" t="s">
        <v>47</v>
      </c>
      <c r="C39" s="24" t="s">
        <v>42</v>
      </c>
      <c r="D39" s="85" t="s">
        <v>495</v>
      </c>
      <c r="E39" s="34">
        <f>VLOOKUP($A39,'CAF BLS Adjustment'!$B:$H,7,FALSE)</f>
        <v>452043</v>
      </c>
      <c r="F39" s="5">
        <f>SUMIFS('HCLS Adjustment'!$F:$F,'HCLS Adjustment'!$B:$B,Main!$A39)</f>
        <v>69588</v>
      </c>
      <c r="G39" s="29">
        <f>VLOOKUP(A39,'SVS Adjustment'!$B$3:$E$451,4,FALSE)</f>
        <v>0</v>
      </c>
      <c r="H39" s="29">
        <f t="shared" si="1"/>
        <v>521631</v>
      </c>
      <c r="I39" s="87">
        <f>'Demand Calcs'!$B$11</f>
        <v>0.85719967561141985</v>
      </c>
      <c r="J39" s="29">
        <f t="shared" si="2"/>
        <v>447141.92398886057</v>
      </c>
      <c r="K39" s="68">
        <f>IFERROR(VLOOKUP($A39,'NECA 5 year Projections'!$A:$C,3,FALSE),0)</f>
        <v>277575.246185178</v>
      </c>
      <c r="L39" s="68">
        <f t="shared" si="3"/>
        <v>277575.246185178</v>
      </c>
      <c r="M39" s="29">
        <f t="shared" si="4"/>
        <v>447141.92398886057</v>
      </c>
      <c r="N39" s="29">
        <f>VLOOKUP($A39,'CAF BLS Adjustment'!$B37:$I474,8,FALSE)</f>
        <v>30558</v>
      </c>
      <c r="O39" s="34">
        <f t="shared" si="0"/>
        <v>26194.307687333767</v>
      </c>
      <c r="P39" s="60">
        <f t="shared" si="5"/>
        <v>473336.23167619435</v>
      </c>
      <c r="Q39" s="60">
        <f t="shared" si="6"/>
        <v>387491.11296241306</v>
      </c>
      <c r="R39" s="60">
        <f t="shared" si="7"/>
        <v>59650.811026447482</v>
      </c>
      <c r="S39" s="60">
        <f t="shared" si="8"/>
        <v>0</v>
      </c>
    </row>
    <row r="40" spans="1:19" ht="14.45" customHeight="1">
      <c r="A40" s="48">
        <v>210331</v>
      </c>
      <c r="B40" s="47" t="s">
        <v>49</v>
      </c>
      <c r="C40" s="24" t="s">
        <v>48</v>
      </c>
      <c r="D40" s="85" t="s">
        <v>495</v>
      </c>
      <c r="E40" s="34">
        <f>VLOOKUP($A40,'CAF BLS Adjustment'!$B:$H,7,FALSE)</f>
        <v>3242418</v>
      </c>
      <c r="F40" s="5">
        <f>SUMIFS('HCLS Adjustment'!$F:$F,'HCLS Adjustment'!$B:$B,Main!$A40)</f>
        <v>980088</v>
      </c>
      <c r="G40" s="29">
        <f>VLOOKUP(A40,'SVS Adjustment'!$B$3:$E$451,4,FALSE)</f>
        <v>0</v>
      </c>
      <c r="H40" s="29">
        <f t="shared" si="1"/>
        <v>4222506</v>
      </c>
      <c r="I40" s="87">
        <f>'Demand Calcs'!$B$11</f>
        <v>0.85719967561141985</v>
      </c>
      <c r="J40" s="29">
        <f t="shared" si="2"/>
        <v>3619530.7734672739</v>
      </c>
      <c r="K40" s="68">
        <f>IFERROR(VLOOKUP($A40,'NECA 5 year Projections'!$A:$C,3,FALSE),0)</f>
        <v>1303016.21899462</v>
      </c>
      <c r="L40" s="68">
        <f t="shared" si="3"/>
        <v>1303016.21899462</v>
      </c>
      <c r="M40" s="29">
        <f t="shared" si="4"/>
        <v>3619530.7734672739</v>
      </c>
      <c r="N40" s="29">
        <f>VLOOKUP($A40,'CAF BLS Adjustment'!$B39:$I477,8,FALSE)</f>
        <v>441264</v>
      </c>
      <c r="O40" s="34">
        <f t="shared" si="0"/>
        <v>378251.35765899759</v>
      </c>
      <c r="P40" s="60">
        <f t="shared" si="5"/>
        <v>3997782.1311262716</v>
      </c>
      <c r="Q40" s="60">
        <f t="shared" si="6"/>
        <v>2779399.6577966288</v>
      </c>
      <c r="R40" s="60">
        <f t="shared" si="7"/>
        <v>840131.11567064526</v>
      </c>
      <c r="S40" s="60">
        <f t="shared" si="8"/>
        <v>0</v>
      </c>
    </row>
    <row r="41" spans="1:19" ht="14.45" customHeight="1">
      <c r="A41" s="48">
        <v>220324</v>
      </c>
      <c r="B41" s="47" t="s">
        <v>51</v>
      </c>
      <c r="C41" s="24" t="s">
        <v>50</v>
      </c>
      <c r="D41" s="85" t="s">
        <v>495</v>
      </c>
      <c r="E41" s="34">
        <f>VLOOKUP($A41,'CAF BLS Adjustment'!$B:$H,7,FALSE)</f>
        <v>247647</v>
      </c>
      <c r="F41" s="5">
        <f>SUMIFS('HCLS Adjustment'!$F:$F,'HCLS Adjustment'!$B:$B,Main!$A41)</f>
        <v>60780</v>
      </c>
      <c r="G41" s="29">
        <f>VLOOKUP(A41,'SVS Adjustment'!$B$3:$E$451,4,FALSE)</f>
        <v>0</v>
      </c>
      <c r="H41" s="29">
        <f t="shared" si="1"/>
        <v>308427</v>
      </c>
      <c r="I41" s="87">
        <f>'Demand Calcs'!$B$11</f>
        <v>0.85719967561141985</v>
      </c>
      <c r="J41" s="29">
        <f t="shared" si="2"/>
        <v>264383.5243498034</v>
      </c>
      <c r="K41" s="68">
        <f>IFERROR(VLOOKUP($A41,'NECA 5 year Projections'!$A:$C,3,FALSE),0)</f>
        <v>337892.81025860901</v>
      </c>
      <c r="L41" s="68">
        <f t="shared" si="3"/>
        <v>308427</v>
      </c>
      <c r="M41" s="29">
        <f t="shared" si="4"/>
        <v>308427</v>
      </c>
      <c r="N41" s="29">
        <f>VLOOKUP($A41,'CAF BLS Adjustment'!$B40:$I479,8,FALSE)</f>
        <v>-45798</v>
      </c>
      <c r="O41" s="34">
        <f t="shared" si="0"/>
        <v>-45798</v>
      </c>
      <c r="P41" s="60">
        <f t="shared" si="5"/>
        <v>262629</v>
      </c>
      <c r="Q41" s="60">
        <f t="shared" si="6"/>
        <v>247646.99999999997</v>
      </c>
      <c r="R41" s="60">
        <f t="shared" si="7"/>
        <v>60780</v>
      </c>
      <c r="S41" s="60">
        <f t="shared" si="8"/>
        <v>0</v>
      </c>
    </row>
    <row r="42" spans="1:19" ht="14.45" customHeight="1">
      <c r="A42" s="48">
        <v>220347</v>
      </c>
      <c r="B42" s="47" t="s">
        <v>52</v>
      </c>
      <c r="C42" s="24" t="s">
        <v>50</v>
      </c>
      <c r="D42" s="85" t="s">
        <v>495</v>
      </c>
      <c r="E42" s="34">
        <f>VLOOKUP($A42,'CAF BLS Adjustment'!$B:$H,7,FALSE)</f>
        <v>2755931</v>
      </c>
      <c r="F42" s="5">
        <f>SUMIFS('HCLS Adjustment'!$F:$F,'HCLS Adjustment'!$B:$B,Main!$A42)</f>
        <v>931152</v>
      </c>
      <c r="G42" s="29">
        <f>VLOOKUP(A42,'SVS Adjustment'!$B$3:$E$451,4,FALSE)</f>
        <v>0</v>
      </c>
      <c r="H42" s="29">
        <f t="shared" si="1"/>
        <v>3687083</v>
      </c>
      <c r="I42" s="87">
        <f>'Demand Calcs'!$B$11</f>
        <v>0.85719967561141985</v>
      </c>
      <c r="J42" s="29">
        <f t="shared" si="2"/>
        <v>3160566.3515523807</v>
      </c>
      <c r="K42" s="68">
        <f>IFERROR(VLOOKUP($A42,'NECA 5 year Projections'!$A:$C,3,FALSE),0)</f>
        <v>2154002.2036800999</v>
      </c>
      <c r="L42" s="68">
        <f t="shared" si="3"/>
        <v>2154002.2036800999</v>
      </c>
      <c r="M42" s="29">
        <f t="shared" si="4"/>
        <v>3160566.3515523807</v>
      </c>
      <c r="N42" s="29">
        <f>VLOOKUP($A42,'CAF BLS Adjustment'!$B40:$I480,8,FALSE)</f>
        <v>-73944</v>
      </c>
      <c r="O42" s="34">
        <f t="shared" si="0"/>
        <v>-73944</v>
      </c>
      <c r="P42" s="60">
        <f t="shared" si="5"/>
        <v>3086622.3515523807</v>
      </c>
      <c r="Q42" s="60">
        <f t="shared" si="6"/>
        <v>2362383.1592074558</v>
      </c>
      <c r="R42" s="60">
        <f t="shared" si="7"/>
        <v>798183.1923449249</v>
      </c>
      <c r="S42" s="60">
        <f t="shared" si="8"/>
        <v>0</v>
      </c>
    </row>
    <row r="43" spans="1:19" ht="14.45" customHeight="1">
      <c r="A43" s="48">
        <v>220348</v>
      </c>
      <c r="B43" s="47" t="s">
        <v>53</v>
      </c>
      <c r="C43" s="24" t="s">
        <v>50</v>
      </c>
      <c r="D43" s="85" t="s">
        <v>495</v>
      </c>
      <c r="E43" s="34">
        <f>VLOOKUP($A43,'CAF BLS Adjustment'!$B:$H,7,FALSE)</f>
        <v>3462536</v>
      </c>
      <c r="F43" s="5">
        <f>SUMIFS('HCLS Adjustment'!$F:$F,'HCLS Adjustment'!$B:$B,Main!$A43)</f>
        <v>833196</v>
      </c>
      <c r="G43" s="29">
        <f>VLOOKUP(A43,'SVS Adjustment'!$B$3:$E$451,4,FALSE)</f>
        <v>0</v>
      </c>
      <c r="H43" s="29">
        <f t="shared" si="1"/>
        <v>4295732</v>
      </c>
      <c r="I43" s="87">
        <f>'Demand Calcs'!$B$11</f>
        <v>0.85719967561141985</v>
      </c>
      <c r="J43" s="29">
        <f t="shared" si="2"/>
        <v>3682300.0769135957</v>
      </c>
      <c r="K43" s="68">
        <f>IFERROR(VLOOKUP($A43,'NECA 5 year Projections'!$A:$C,3,FALSE),0)</f>
        <v>1792050.28594923</v>
      </c>
      <c r="L43" s="68">
        <f t="shared" si="3"/>
        <v>1792050.28594923</v>
      </c>
      <c r="M43" s="29">
        <f t="shared" si="4"/>
        <v>3682300.0769135957</v>
      </c>
      <c r="N43" s="29">
        <f>VLOOKUP($A43,'CAF BLS Adjustment'!$B41:$I481,8,FALSE)</f>
        <v>1133166</v>
      </c>
      <c r="O43" s="34">
        <f t="shared" si="0"/>
        <v>971349.52761389024</v>
      </c>
      <c r="P43" s="60">
        <f t="shared" si="5"/>
        <v>4653649.6045274856</v>
      </c>
      <c r="Q43" s="60">
        <f t="shared" si="6"/>
        <v>2968084.7359928633</v>
      </c>
      <c r="R43" s="60">
        <f t="shared" si="7"/>
        <v>714215.34092073259</v>
      </c>
      <c r="S43" s="60">
        <f t="shared" si="8"/>
        <v>0</v>
      </c>
    </row>
    <row r="44" spans="1:19" ht="14.45" customHeight="1">
      <c r="A44" s="48">
        <v>220358</v>
      </c>
      <c r="B44" s="47" t="s">
        <v>54</v>
      </c>
      <c r="C44" s="24" t="s">
        <v>50</v>
      </c>
      <c r="D44" s="85" t="s">
        <v>495</v>
      </c>
      <c r="E44" s="34">
        <f>VLOOKUP($A44,'CAF BLS Adjustment'!$B:$H,7,FALSE)</f>
        <v>2600375</v>
      </c>
      <c r="F44" s="5">
        <f>SUMIFS('HCLS Adjustment'!$F:$F,'HCLS Adjustment'!$B:$B,Main!$A44)</f>
        <v>950592</v>
      </c>
      <c r="G44" s="29">
        <f>VLOOKUP(A44,'SVS Adjustment'!$B$3:$E$451,4,FALSE)</f>
        <v>0</v>
      </c>
      <c r="H44" s="29">
        <f t="shared" si="1"/>
        <v>3550967</v>
      </c>
      <c r="I44" s="87">
        <f>'Demand Calcs'!$B$11</f>
        <v>0.85719967561141985</v>
      </c>
      <c r="J44" s="29">
        <f t="shared" si="2"/>
        <v>3043887.7605068567</v>
      </c>
      <c r="K44" s="68">
        <f>IFERROR(VLOOKUP($A44,'NECA 5 year Projections'!$A:$C,3,FALSE),0)</f>
        <v>2098476.4455549601</v>
      </c>
      <c r="L44" s="68">
        <f t="shared" si="3"/>
        <v>2098476.4455549601</v>
      </c>
      <c r="M44" s="29">
        <f t="shared" si="4"/>
        <v>3043887.7605068567</v>
      </c>
      <c r="N44" s="29">
        <f>VLOOKUP($A44,'CAF BLS Adjustment'!$B42:$I482,8,FALSE)</f>
        <v>251526</v>
      </c>
      <c r="O44" s="34">
        <f t="shared" si="0"/>
        <v>215608.00560783799</v>
      </c>
      <c r="P44" s="60">
        <f t="shared" si="5"/>
        <v>3259495.7661146945</v>
      </c>
      <c r="Q44" s="60">
        <f t="shared" si="6"/>
        <v>2229040.6064680461</v>
      </c>
      <c r="R44" s="60">
        <f t="shared" si="7"/>
        <v>814847.15403881075</v>
      </c>
      <c r="S44" s="60">
        <f t="shared" si="8"/>
        <v>0</v>
      </c>
    </row>
    <row r="45" spans="1:19" ht="14.45" customHeight="1">
      <c r="A45" s="48">
        <v>220360</v>
      </c>
      <c r="B45" s="47" t="s">
        <v>55</v>
      </c>
      <c r="C45" s="24" t="s">
        <v>50</v>
      </c>
      <c r="D45" s="85" t="s">
        <v>495</v>
      </c>
      <c r="E45" s="34">
        <f>VLOOKUP($A45,'CAF BLS Adjustment'!$B:$H,7,FALSE)</f>
        <v>4368418</v>
      </c>
      <c r="F45" s="5">
        <f>SUMIFS('HCLS Adjustment'!$F:$F,'HCLS Adjustment'!$B:$B,Main!$A45)</f>
        <v>1349172</v>
      </c>
      <c r="G45" s="29">
        <f>VLOOKUP(A45,'SVS Adjustment'!$B$3:$E$451,4,FALSE)</f>
        <v>0</v>
      </c>
      <c r="H45" s="29">
        <f t="shared" si="1"/>
        <v>5717590</v>
      </c>
      <c r="I45" s="87">
        <f>'Demand Calcs'!$B$11</f>
        <v>0.85719967561141985</v>
      </c>
      <c r="J45" s="29">
        <f t="shared" si="2"/>
        <v>4901116.2932790983</v>
      </c>
      <c r="K45" s="68">
        <f>IFERROR(VLOOKUP($A45,'NECA 5 year Projections'!$A:$C,3,FALSE),0)</f>
        <v>3183097.80040853</v>
      </c>
      <c r="L45" s="68">
        <f t="shared" si="3"/>
        <v>3183097.80040853</v>
      </c>
      <c r="M45" s="29">
        <f t="shared" si="4"/>
        <v>4901116.2932790983</v>
      </c>
      <c r="N45" s="29">
        <f>VLOOKUP($A45,'CAF BLS Adjustment'!$B43:$I483,8,FALSE)</f>
        <v>447582</v>
      </c>
      <c r="O45" s="34">
        <f t="shared" si="0"/>
        <v>383667.14520951052</v>
      </c>
      <c r="P45" s="60">
        <f t="shared" si="5"/>
        <v>5284783.4384886092</v>
      </c>
      <c r="Q45" s="60">
        <f t="shared" si="6"/>
        <v>3744606.4925350877</v>
      </c>
      <c r="R45" s="60">
        <f t="shared" si="7"/>
        <v>1156509.8007440106</v>
      </c>
      <c r="S45" s="60">
        <f t="shared" si="8"/>
        <v>0</v>
      </c>
    </row>
    <row r="46" spans="1:19" ht="14.45" customHeight="1">
      <c r="A46" s="48">
        <v>220365</v>
      </c>
      <c r="B46" s="47" t="s">
        <v>56</v>
      </c>
      <c r="C46" s="24" t="s">
        <v>50</v>
      </c>
      <c r="D46" s="85" t="s">
        <v>495</v>
      </c>
      <c r="E46" s="34">
        <f>VLOOKUP($A46,'CAF BLS Adjustment'!$B:$H,7,FALSE)</f>
        <v>722193</v>
      </c>
      <c r="F46" s="5">
        <f>SUMIFS('HCLS Adjustment'!$F:$F,'HCLS Adjustment'!$B:$B,Main!$A46)</f>
        <v>352428</v>
      </c>
      <c r="G46" s="29">
        <f>VLOOKUP(A46,'SVS Adjustment'!$B$3:$E$451,4,FALSE)</f>
        <v>0</v>
      </c>
      <c r="H46" s="29">
        <f t="shared" si="1"/>
        <v>1074621</v>
      </c>
      <c r="I46" s="87">
        <f>'Demand Calcs'!$B$11</f>
        <v>0.85719967561141985</v>
      </c>
      <c r="J46" s="29">
        <f t="shared" si="2"/>
        <v>921164.77260521962</v>
      </c>
      <c r="K46" s="68">
        <f>IFERROR(VLOOKUP($A46,'NECA 5 year Projections'!$A:$C,3,FALSE),0)</f>
        <v>292899.015751314</v>
      </c>
      <c r="L46" s="68">
        <f t="shared" si="3"/>
        <v>292899.015751314</v>
      </c>
      <c r="M46" s="29">
        <f t="shared" si="4"/>
        <v>921164.77260521962</v>
      </c>
      <c r="N46" s="29">
        <f>VLOOKUP($A46,'CAF BLS Adjustment'!$B44:$I484,8,FALSE)</f>
        <v>99222</v>
      </c>
      <c r="O46" s="34">
        <f t="shared" si="0"/>
        <v>85053.0662135163</v>
      </c>
      <c r="P46" s="60">
        <f t="shared" si="5"/>
        <v>1006217.8388187359</v>
      </c>
      <c r="Q46" s="60">
        <f t="shared" si="6"/>
        <v>619063.60532883811</v>
      </c>
      <c r="R46" s="60">
        <f t="shared" si="7"/>
        <v>302101.16727638146</v>
      </c>
      <c r="S46" s="60">
        <f t="shared" si="8"/>
        <v>0</v>
      </c>
    </row>
    <row r="47" spans="1:19" ht="14.45" customHeight="1">
      <c r="A47" s="48">
        <v>220368</v>
      </c>
      <c r="B47" s="47" t="s">
        <v>57</v>
      </c>
      <c r="C47" s="24" t="s">
        <v>50</v>
      </c>
      <c r="D47" s="85" t="s">
        <v>495</v>
      </c>
      <c r="E47" s="34">
        <f>VLOOKUP($A47,'CAF BLS Adjustment'!$B:$H,7,FALSE)</f>
        <v>3406273</v>
      </c>
      <c r="F47" s="5">
        <f>SUMIFS('HCLS Adjustment'!$F:$F,'HCLS Adjustment'!$B:$B,Main!$A47)</f>
        <v>993492</v>
      </c>
      <c r="G47" s="29">
        <f>VLOOKUP(A47,'SVS Adjustment'!$B$3:$E$451,4,FALSE)</f>
        <v>0</v>
      </c>
      <c r="H47" s="29">
        <f t="shared" si="1"/>
        <v>4399765</v>
      </c>
      <c r="I47" s="87">
        <f>'Demand Calcs'!$B$11</f>
        <v>0.85719967561141985</v>
      </c>
      <c r="J47" s="29">
        <f t="shared" si="2"/>
        <v>3771477.1307664788</v>
      </c>
      <c r="K47" s="68">
        <f>IFERROR(VLOOKUP($A47,'NECA 5 year Projections'!$A:$C,3,FALSE),0)</f>
        <v>1302091.6501649399</v>
      </c>
      <c r="L47" s="68">
        <f t="shared" si="3"/>
        <v>1302091.6501649399</v>
      </c>
      <c r="M47" s="29">
        <f t="shared" si="4"/>
        <v>3771477.1307664788</v>
      </c>
      <c r="N47" s="29">
        <f>VLOOKUP($A47,'CAF BLS Adjustment'!$B45:$I485,8,FALSE)</f>
        <v>98706</v>
      </c>
      <c r="O47" s="34">
        <f t="shared" si="0"/>
        <v>84610.751180900814</v>
      </c>
      <c r="P47" s="60">
        <f t="shared" si="5"/>
        <v>3856087.8819473796</v>
      </c>
      <c r="Q47" s="60">
        <f t="shared" si="6"/>
        <v>2919856.1106439382</v>
      </c>
      <c r="R47" s="60">
        <f t="shared" si="7"/>
        <v>851621.02012254077</v>
      </c>
      <c r="S47" s="60">
        <f t="shared" si="8"/>
        <v>0</v>
      </c>
    </row>
    <row r="48" spans="1:19" ht="14.45" customHeight="1">
      <c r="A48" s="48">
        <v>220371</v>
      </c>
      <c r="B48" s="47" t="s">
        <v>58</v>
      </c>
      <c r="C48" s="24" t="s">
        <v>50</v>
      </c>
      <c r="D48" s="85" t="s">
        <v>495</v>
      </c>
      <c r="E48" s="34">
        <f>VLOOKUP($A48,'CAF BLS Adjustment'!$B:$H,7,FALSE)</f>
        <v>688685</v>
      </c>
      <c r="F48" s="5">
        <f>SUMIFS('HCLS Adjustment'!$F:$F,'HCLS Adjustment'!$B:$B,Main!$A48)</f>
        <v>0</v>
      </c>
      <c r="G48" s="29">
        <f>VLOOKUP(A48,'SVS Adjustment'!$B$3:$E$451,4,FALSE)</f>
        <v>0</v>
      </c>
      <c r="H48" s="29">
        <f t="shared" si="1"/>
        <v>688685</v>
      </c>
      <c r="I48" s="87">
        <f>'Demand Calcs'!$B$11</f>
        <v>0.85719967561141985</v>
      </c>
      <c r="J48" s="29">
        <f t="shared" si="2"/>
        <v>590340.55859845073</v>
      </c>
      <c r="K48" s="68">
        <f>IFERROR(VLOOKUP($A48,'NECA 5 year Projections'!$A:$C,3,FALSE),0)</f>
        <v>670112.83396664006</v>
      </c>
      <c r="L48" s="68">
        <f t="shared" si="3"/>
        <v>670112.83396664006</v>
      </c>
      <c r="M48" s="29">
        <f t="shared" si="4"/>
        <v>670112.83396664006</v>
      </c>
      <c r="N48" s="29">
        <f>VLOOKUP($A48,'CAF BLS Adjustment'!$B46:$I486,8,FALSE)</f>
        <v>129366</v>
      </c>
      <c r="O48" s="34">
        <f t="shared" si="0"/>
        <v>110892.49323514695</v>
      </c>
      <c r="P48" s="60">
        <f t="shared" si="5"/>
        <v>781005.32720178703</v>
      </c>
      <c r="Q48" s="60">
        <f t="shared" si="6"/>
        <v>670112.83396664006</v>
      </c>
      <c r="R48" s="60">
        <f t="shared" si="7"/>
        <v>0</v>
      </c>
      <c r="S48" s="60">
        <f t="shared" si="8"/>
        <v>0</v>
      </c>
    </row>
    <row r="49" spans="1:19" ht="14.45" customHeight="1">
      <c r="A49" s="48">
        <v>220376</v>
      </c>
      <c r="B49" s="47" t="s">
        <v>59</v>
      </c>
      <c r="C49" s="24" t="s">
        <v>50</v>
      </c>
      <c r="D49" s="85" t="s">
        <v>495</v>
      </c>
      <c r="E49" s="34">
        <f>VLOOKUP($A49,'CAF BLS Adjustment'!$B:$H,7,FALSE)</f>
        <v>2034693</v>
      </c>
      <c r="F49" s="5">
        <f>SUMIFS('HCLS Adjustment'!$F:$F,'HCLS Adjustment'!$B:$B,Main!$A49)</f>
        <v>543888</v>
      </c>
      <c r="G49" s="29">
        <f>VLOOKUP(A49,'SVS Adjustment'!$B$3:$E$451,4,FALSE)</f>
        <v>0</v>
      </c>
      <c r="H49" s="29">
        <f t="shared" si="1"/>
        <v>2578581</v>
      </c>
      <c r="I49" s="87">
        <f>'Demand Calcs'!$B$11</f>
        <v>0.85719967561141985</v>
      </c>
      <c r="J49" s="29">
        <f t="shared" si="2"/>
        <v>2210358.7967377705</v>
      </c>
      <c r="K49" s="68">
        <f>IFERROR(VLOOKUP($A49,'NECA 5 year Projections'!$A:$C,3,FALSE),0)</f>
        <v>1148286.2529593201</v>
      </c>
      <c r="L49" s="68">
        <f t="shared" si="3"/>
        <v>1148286.2529593201</v>
      </c>
      <c r="M49" s="29">
        <f t="shared" si="4"/>
        <v>2210358.7967377705</v>
      </c>
      <c r="N49" s="29">
        <f>VLOOKUP($A49,'CAF BLS Adjustment'!$B47:$I487,8,FALSE)</f>
        <v>141252</v>
      </c>
      <c r="O49" s="34">
        <f t="shared" si="0"/>
        <v>121081.16857946428</v>
      </c>
      <c r="P49" s="60">
        <f t="shared" si="5"/>
        <v>2331439.9653172349</v>
      </c>
      <c r="Q49" s="60">
        <f t="shared" si="6"/>
        <v>1744138.1795688265</v>
      </c>
      <c r="R49" s="60">
        <f t="shared" si="7"/>
        <v>466220.61716894392</v>
      </c>
      <c r="S49" s="60">
        <f t="shared" si="8"/>
        <v>0</v>
      </c>
    </row>
    <row r="50" spans="1:19" ht="14.45" customHeight="1">
      <c r="A50" s="48">
        <v>220378</v>
      </c>
      <c r="B50" s="47" t="s">
        <v>60</v>
      </c>
      <c r="C50" s="24" t="s">
        <v>50</v>
      </c>
      <c r="D50" s="85" t="s">
        <v>495</v>
      </c>
      <c r="E50" s="34">
        <f>VLOOKUP($A50,'CAF BLS Adjustment'!$B:$H,7,FALSE)</f>
        <v>5264577</v>
      </c>
      <c r="F50" s="5">
        <f>SUMIFS('HCLS Adjustment'!$F:$F,'HCLS Adjustment'!$B:$B,Main!$A50)</f>
        <v>2529792</v>
      </c>
      <c r="G50" s="29">
        <f>VLOOKUP(A50,'SVS Adjustment'!$B$3:$E$451,4,FALSE)</f>
        <v>0</v>
      </c>
      <c r="H50" s="29">
        <f t="shared" si="1"/>
        <v>7794369</v>
      </c>
      <c r="I50" s="87">
        <f>'Demand Calcs'!$B$11</f>
        <v>0.85719967561141985</v>
      </c>
      <c r="J50" s="29">
        <f t="shared" si="2"/>
        <v>6681330.5783957066</v>
      </c>
      <c r="K50" s="68">
        <f>IFERROR(VLOOKUP($A50,'NECA 5 year Projections'!$A:$C,3,FALSE),0)</f>
        <v>2714330.72263601</v>
      </c>
      <c r="L50" s="68">
        <f t="shared" si="3"/>
        <v>2714330.72263601</v>
      </c>
      <c r="M50" s="29">
        <f t="shared" si="4"/>
        <v>6681330.5783957066</v>
      </c>
      <c r="N50" s="29">
        <f>VLOOKUP($A50,'CAF BLS Adjustment'!$B48:$I488,8,FALSE)</f>
        <v>454614</v>
      </c>
      <c r="O50" s="34">
        <f t="shared" si="0"/>
        <v>389694.97332841001</v>
      </c>
      <c r="P50" s="60">
        <f t="shared" si="5"/>
        <v>7071025.5517241163</v>
      </c>
      <c r="Q50" s="60">
        <f t="shared" si="6"/>
        <v>4512793.6966313412</v>
      </c>
      <c r="R50" s="60">
        <f t="shared" si="7"/>
        <v>2168536.8817643649</v>
      </c>
      <c r="S50" s="60">
        <f t="shared" si="8"/>
        <v>0</v>
      </c>
    </row>
    <row r="51" spans="1:19" ht="14.45" customHeight="1">
      <c r="A51" s="48">
        <v>220381</v>
      </c>
      <c r="B51" s="47" t="s">
        <v>61</v>
      </c>
      <c r="C51" s="24" t="s">
        <v>50</v>
      </c>
      <c r="D51" s="85" t="s">
        <v>495</v>
      </c>
      <c r="E51" s="34">
        <f>VLOOKUP($A51,'CAF BLS Adjustment'!$B:$H,7,FALSE)</f>
        <v>3903180</v>
      </c>
      <c r="F51" s="5">
        <f>SUMIFS('HCLS Adjustment'!$F:$F,'HCLS Adjustment'!$B:$B,Main!$A51)</f>
        <v>2266704</v>
      </c>
      <c r="G51" s="29">
        <f>VLOOKUP(A51,'SVS Adjustment'!$B$3:$E$451,4,FALSE)</f>
        <v>0</v>
      </c>
      <c r="H51" s="29">
        <f t="shared" si="1"/>
        <v>6169884</v>
      </c>
      <c r="I51" s="87">
        <f>'Demand Calcs'!$B$11</f>
        <v>0.85719967561141985</v>
      </c>
      <c r="J51" s="29">
        <f t="shared" si="2"/>
        <v>5288822.5633600894</v>
      </c>
      <c r="K51" s="68">
        <f>IFERROR(VLOOKUP($A51,'NECA 5 year Projections'!$A:$C,3,FALSE),0)</f>
        <v>3818748.03184572</v>
      </c>
      <c r="L51" s="68">
        <f t="shared" si="3"/>
        <v>3818748.03184572</v>
      </c>
      <c r="M51" s="29">
        <f t="shared" si="4"/>
        <v>5288822.5633600894</v>
      </c>
      <c r="N51" s="29">
        <f>VLOOKUP($A51,'CAF BLS Adjustment'!$B50:$I490,8,FALSE)</f>
        <v>684348</v>
      </c>
      <c r="O51" s="34">
        <f t="shared" si="0"/>
        <v>586622.88360532396</v>
      </c>
      <c r="P51" s="60">
        <f t="shared" si="5"/>
        <v>5875445.4469654132</v>
      </c>
      <c r="Q51" s="60">
        <f t="shared" si="6"/>
        <v>3345804.6298529813</v>
      </c>
      <c r="R51" s="60">
        <f t="shared" si="7"/>
        <v>1943017.9335071077</v>
      </c>
      <c r="S51" s="60">
        <f t="shared" si="8"/>
        <v>0</v>
      </c>
    </row>
    <row r="52" spans="1:19" ht="14.45" customHeight="1">
      <c r="A52" s="48">
        <v>220382</v>
      </c>
      <c r="B52" s="47" t="s">
        <v>62</v>
      </c>
      <c r="C52" s="24" t="s">
        <v>50</v>
      </c>
      <c r="D52" s="85" t="s">
        <v>495</v>
      </c>
      <c r="E52" s="34">
        <f>VLOOKUP($A52,'CAF BLS Adjustment'!$B:$H,7,FALSE)</f>
        <v>1630750</v>
      </c>
      <c r="F52" s="5">
        <f>SUMIFS('HCLS Adjustment'!$F:$F,'HCLS Adjustment'!$B:$B,Main!$A52)</f>
        <v>448368</v>
      </c>
      <c r="G52" s="29">
        <f>VLOOKUP(A52,'SVS Adjustment'!$B$3:$E$451,4,FALSE)</f>
        <v>0</v>
      </c>
      <c r="H52" s="29">
        <f t="shared" si="1"/>
        <v>2079118</v>
      </c>
      <c r="I52" s="87">
        <f>'Demand Calcs'!$B$11</f>
        <v>0.85719967561141985</v>
      </c>
      <c r="J52" s="29">
        <f t="shared" si="2"/>
        <v>1782219.275157864</v>
      </c>
      <c r="K52" s="68">
        <f>IFERROR(VLOOKUP($A52,'NECA 5 year Projections'!$A:$C,3,FALSE),0)</f>
        <v>2164785.2189645902</v>
      </c>
      <c r="L52" s="68">
        <f t="shared" si="3"/>
        <v>2079118</v>
      </c>
      <c r="M52" s="29">
        <f t="shared" si="4"/>
        <v>2079118</v>
      </c>
      <c r="N52" s="29">
        <f>VLOOKUP($A52,'CAF BLS Adjustment'!$B50:$I491,8,FALSE)</f>
        <v>10998</v>
      </c>
      <c r="O52" s="34">
        <f t="shared" si="0"/>
        <v>9427.4820323743952</v>
      </c>
      <c r="P52" s="60">
        <f t="shared" si="5"/>
        <v>2088545.4820323745</v>
      </c>
      <c r="Q52" s="60">
        <f t="shared" si="6"/>
        <v>1630750</v>
      </c>
      <c r="R52" s="60">
        <f t="shared" si="7"/>
        <v>448368</v>
      </c>
      <c r="S52" s="60">
        <f t="shared" si="8"/>
        <v>0</v>
      </c>
    </row>
    <row r="53" spans="1:19" ht="14.45" customHeight="1">
      <c r="A53" s="48">
        <v>220389</v>
      </c>
      <c r="B53" s="47" t="s">
        <v>63</v>
      </c>
      <c r="C53" s="24" t="s">
        <v>50</v>
      </c>
      <c r="D53" s="85" t="s">
        <v>495</v>
      </c>
      <c r="E53" s="34">
        <f>VLOOKUP($A53,'CAF BLS Adjustment'!$B:$H,7,FALSE)</f>
        <v>1526359</v>
      </c>
      <c r="F53" s="5">
        <f>SUMIFS('HCLS Adjustment'!$F:$F,'HCLS Adjustment'!$B:$B,Main!$A53)</f>
        <v>98892</v>
      </c>
      <c r="G53" s="29">
        <f>VLOOKUP(A53,'SVS Adjustment'!$B$3:$E$451,4,FALSE)</f>
        <v>0</v>
      </c>
      <c r="H53" s="29">
        <f t="shared" si="1"/>
        <v>1625251</v>
      </c>
      <c r="I53" s="87">
        <f>'Demand Calcs'!$B$11</f>
        <v>0.85719967561141985</v>
      </c>
      <c r="J53" s="29">
        <f t="shared" si="2"/>
        <v>1393164.6299871358</v>
      </c>
      <c r="K53" s="68">
        <f>IFERROR(VLOOKUP($A53,'NECA 5 year Projections'!$A:$C,3,FALSE),0)</f>
        <v>925491.89817800198</v>
      </c>
      <c r="L53" s="68">
        <f t="shared" si="3"/>
        <v>925491.89817800198</v>
      </c>
      <c r="M53" s="29">
        <f t="shared" si="4"/>
        <v>1393164.6299871358</v>
      </c>
      <c r="N53" s="29">
        <f>VLOOKUP($A53,'CAF BLS Adjustment'!$B51:$I492,8,FALSE)</f>
        <v>-65742</v>
      </c>
      <c r="O53" s="34">
        <f t="shared" si="0"/>
        <v>-65742</v>
      </c>
      <c r="P53" s="60">
        <f t="shared" si="5"/>
        <v>1327422.6299871358</v>
      </c>
      <c r="Q53" s="60">
        <f t="shared" si="6"/>
        <v>1308394.4396665713</v>
      </c>
      <c r="R53" s="60">
        <f t="shared" si="7"/>
        <v>84770.190320564536</v>
      </c>
      <c r="S53" s="60">
        <f t="shared" si="8"/>
        <v>0</v>
      </c>
    </row>
    <row r="54" spans="1:19" ht="14.45" customHeight="1">
      <c r="A54" s="48">
        <v>220392</v>
      </c>
      <c r="B54" s="47" t="s">
        <v>64</v>
      </c>
      <c r="C54" s="24" t="s">
        <v>50</v>
      </c>
      <c r="D54" s="85" t="s">
        <v>495</v>
      </c>
      <c r="E54" s="34">
        <f>VLOOKUP($A54,'CAF BLS Adjustment'!$B:$H,7,FALSE)</f>
        <v>758218</v>
      </c>
      <c r="F54" s="5">
        <f>SUMIFS('HCLS Adjustment'!$F:$F,'HCLS Adjustment'!$B:$B,Main!$A54)</f>
        <v>38532</v>
      </c>
      <c r="G54" s="29">
        <f>VLOOKUP(A54,'SVS Adjustment'!$B$3:$E$451,4,FALSE)</f>
        <v>0</v>
      </c>
      <c r="H54" s="29">
        <f t="shared" si="1"/>
        <v>796750</v>
      </c>
      <c r="I54" s="87">
        <f>'Demand Calcs'!$B$11</f>
        <v>0.85719967561141985</v>
      </c>
      <c r="J54" s="29">
        <f t="shared" si="2"/>
        <v>682973.8415433988</v>
      </c>
      <c r="K54" s="68">
        <f>IFERROR(VLOOKUP($A54,'NECA 5 year Projections'!$A:$C,3,FALSE),0)</f>
        <v>332595.48911192501</v>
      </c>
      <c r="L54" s="68">
        <f t="shared" si="3"/>
        <v>332595.48911192501</v>
      </c>
      <c r="M54" s="29">
        <f t="shared" si="4"/>
        <v>682973.8415433988</v>
      </c>
      <c r="N54" s="29">
        <f>VLOOKUP($A54,'CAF BLS Adjustment'!$B52:$I493,8,FALSE)</f>
        <v>46944</v>
      </c>
      <c r="O54" s="34">
        <f t="shared" si="0"/>
        <v>40240.381571902493</v>
      </c>
      <c r="P54" s="60">
        <f t="shared" si="5"/>
        <v>723214.22311530134</v>
      </c>
      <c r="Q54" s="60">
        <f t="shared" si="6"/>
        <v>649944.22364273958</v>
      </c>
      <c r="R54" s="60">
        <f t="shared" si="7"/>
        <v>33029.617900659228</v>
      </c>
      <c r="S54" s="60">
        <f t="shared" si="8"/>
        <v>0</v>
      </c>
    </row>
    <row r="55" spans="1:19" ht="14.45" customHeight="1">
      <c r="A55" s="48">
        <v>230468</v>
      </c>
      <c r="B55" s="47" t="s">
        <v>66</v>
      </c>
      <c r="C55" s="24" t="s">
        <v>65</v>
      </c>
      <c r="D55" s="85" t="s">
        <v>495</v>
      </c>
      <c r="E55" s="34">
        <f>VLOOKUP($A55,'CAF BLS Adjustment'!$B:$H,7,FALSE)</f>
        <v>15072138</v>
      </c>
      <c r="F55" s="5">
        <f>SUMIFS('HCLS Adjustment'!$F:$F,'HCLS Adjustment'!$B:$B,Main!$A55)</f>
        <v>2275632</v>
      </c>
      <c r="G55" s="29">
        <f>VLOOKUP(A55,'SVS Adjustment'!$B$3:$E$451,4,FALSE)</f>
        <v>0</v>
      </c>
      <c r="H55" s="29">
        <f t="shared" ref="H55:H113" si="9">SUM(E55:G55)</f>
        <v>17347770</v>
      </c>
      <c r="I55" s="87">
        <f>'Demand Calcs'!$B$11</f>
        <v>0.85719967561141985</v>
      </c>
      <c r="J55" s="29">
        <f t="shared" ref="J55:J113" si="10">I55*H55</f>
        <v>14870502.816581521</v>
      </c>
      <c r="K55" s="68">
        <f>IFERROR(VLOOKUP($A55,'NECA 5 year Projections'!$A:$C,3,FALSE),0)</f>
        <v>3949741.9367355299</v>
      </c>
      <c r="L55" s="68">
        <f t="shared" ref="L55:L113" si="11">MIN(H55,K55)</f>
        <v>3949741.9367355299</v>
      </c>
      <c r="M55" s="29">
        <f t="shared" ref="M55:M113" si="12">MAX(J55,L55)</f>
        <v>14870502.816581521</v>
      </c>
      <c r="N55" s="29">
        <f>VLOOKUP($A55,'CAF BLS Adjustment'!$B54:$I495,8,FALSE)</f>
        <v>1668780</v>
      </c>
      <c r="O55" s="34">
        <f t="shared" ref="O55:O112" si="13">IF(N55&lt;0,N55,N55*I55)</f>
        <v>1430477.6746668252</v>
      </c>
      <c r="P55" s="60">
        <f t="shared" ref="P55:P113" si="14">O55+M55</f>
        <v>16300980.491248347</v>
      </c>
      <c r="Q55" s="60">
        <f t="shared" ref="Q55:Q113" si="15">IFERROR((E55/H55)*$M55,0)</f>
        <v>12919831.804370554</v>
      </c>
      <c r="R55" s="60">
        <f t="shared" ref="R55:R113" si="16">IFERROR((F55/$H55)*$M55,0)</f>
        <v>1950671.0122109666</v>
      </c>
      <c r="S55" s="60">
        <f t="shared" ref="S55:S113" si="17">IFERROR((G55/$H55)*$M55,0)</f>
        <v>0</v>
      </c>
    </row>
    <row r="56" spans="1:19" ht="14.45" customHeight="1">
      <c r="A56" s="48">
        <v>230469</v>
      </c>
      <c r="B56" s="47" t="s">
        <v>67</v>
      </c>
      <c r="C56" s="24" t="s">
        <v>65</v>
      </c>
      <c r="D56" s="85" t="s">
        <v>495</v>
      </c>
      <c r="E56" s="34">
        <f>VLOOKUP($A56,'CAF BLS Adjustment'!$B:$H,7,FALSE)</f>
        <v>331520</v>
      </c>
      <c r="F56" s="5">
        <f>SUMIFS('HCLS Adjustment'!$F:$F,'HCLS Adjustment'!$B:$B,Main!$A56)</f>
        <v>213384</v>
      </c>
      <c r="G56" s="29">
        <f>VLOOKUP(A56,'SVS Adjustment'!$B$3:$E$451,4,FALSE)</f>
        <v>0</v>
      </c>
      <c r="H56" s="29">
        <f t="shared" si="9"/>
        <v>544904</v>
      </c>
      <c r="I56" s="87">
        <f>'Demand Calcs'!$B$11</f>
        <v>0.85719967561141985</v>
      </c>
      <c r="J56" s="29">
        <f t="shared" si="10"/>
        <v>467091.53203936515</v>
      </c>
      <c r="K56" s="68">
        <f>IFERROR(VLOOKUP($A56,'NECA 5 year Projections'!$A:$C,3,FALSE),0)</f>
        <v>293167.57686364697</v>
      </c>
      <c r="L56" s="68">
        <f t="shared" si="11"/>
        <v>293167.57686364697</v>
      </c>
      <c r="M56" s="29">
        <f t="shared" si="12"/>
        <v>467091.53203936515</v>
      </c>
      <c r="N56" s="29">
        <f>VLOOKUP($A56,'CAF BLS Adjustment'!$B54:$I496,8,FALSE)</f>
        <v>-22236</v>
      </c>
      <c r="O56" s="34">
        <f t="shared" si="13"/>
        <v>-22236</v>
      </c>
      <c r="P56" s="60">
        <f t="shared" si="14"/>
        <v>444855.53203936515</v>
      </c>
      <c r="Q56" s="60">
        <f t="shared" si="15"/>
        <v>284178.83645869797</v>
      </c>
      <c r="R56" s="60">
        <f t="shared" si="16"/>
        <v>182912.69558066723</v>
      </c>
      <c r="S56" s="60">
        <f t="shared" si="17"/>
        <v>0</v>
      </c>
    </row>
    <row r="57" spans="1:19" ht="14.45" customHeight="1">
      <c r="A57" s="48">
        <v>230473</v>
      </c>
      <c r="B57" s="47" t="s">
        <v>68</v>
      </c>
      <c r="C57" s="24" t="s">
        <v>65</v>
      </c>
      <c r="D57" s="85" t="s">
        <v>495</v>
      </c>
      <c r="E57" s="34">
        <f>VLOOKUP($A57,'CAF BLS Adjustment'!$B:$H,7,FALSE)</f>
        <v>1742329</v>
      </c>
      <c r="F57" s="5">
        <f>SUMIFS('HCLS Adjustment'!$F:$F,'HCLS Adjustment'!$B:$B,Main!$A57)</f>
        <v>77124</v>
      </c>
      <c r="G57" s="29">
        <f>VLOOKUP(A57,'SVS Adjustment'!$B$3:$E$451,4,FALSE)</f>
        <v>0</v>
      </c>
      <c r="H57" s="29">
        <f t="shared" si="9"/>
        <v>1819453</v>
      </c>
      <c r="I57" s="87">
        <f>'Demand Calcs'!$B$11</f>
        <v>0.85719967561141985</v>
      </c>
      <c r="J57" s="29">
        <f t="shared" si="10"/>
        <v>1559634.5213902246</v>
      </c>
      <c r="K57" s="68">
        <f>IFERROR(VLOOKUP($A57,'NECA 5 year Projections'!$A:$C,3,FALSE),0)</f>
        <v>1987285.1786586</v>
      </c>
      <c r="L57" s="68">
        <f t="shared" si="11"/>
        <v>1819453</v>
      </c>
      <c r="M57" s="29">
        <f t="shared" si="12"/>
        <v>1819453</v>
      </c>
      <c r="N57" s="29">
        <f>VLOOKUP($A57,'CAF BLS Adjustment'!$B55:$I497,8,FALSE)</f>
        <v>186768</v>
      </c>
      <c r="O57" s="34">
        <f t="shared" si="13"/>
        <v>160097.46901459366</v>
      </c>
      <c r="P57" s="60">
        <f t="shared" si="14"/>
        <v>1979550.4690145936</v>
      </c>
      <c r="Q57" s="60">
        <f t="shared" si="15"/>
        <v>1742329</v>
      </c>
      <c r="R57" s="60">
        <f t="shared" si="16"/>
        <v>77124</v>
      </c>
      <c r="S57" s="60">
        <f t="shared" si="17"/>
        <v>0</v>
      </c>
    </row>
    <row r="58" spans="1:19" ht="14.45" customHeight="1">
      <c r="A58" s="48">
        <v>230478</v>
      </c>
      <c r="B58" s="47" t="s">
        <v>69</v>
      </c>
      <c r="C58" s="24" t="s">
        <v>65</v>
      </c>
      <c r="D58" s="85" t="s">
        <v>495</v>
      </c>
      <c r="E58" s="34">
        <f>VLOOKUP($A58,'CAF BLS Adjustment'!$B:$H,7,FALSE)</f>
        <v>308017</v>
      </c>
      <c r="F58" s="5">
        <f>SUMIFS('HCLS Adjustment'!$F:$F,'HCLS Adjustment'!$B:$B,Main!$A58)</f>
        <v>0</v>
      </c>
      <c r="G58" s="29">
        <f>VLOOKUP(A58,'SVS Adjustment'!$B$3:$E$451,4,FALSE)</f>
        <v>0</v>
      </c>
      <c r="H58" s="29">
        <f t="shared" si="9"/>
        <v>308017</v>
      </c>
      <c r="I58" s="87">
        <f>'Demand Calcs'!$B$11</f>
        <v>0.85719967561141985</v>
      </c>
      <c r="J58" s="29">
        <f t="shared" si="10"/>
        <v>264032.07248280273</v>
      </c>
      <c r="K58" s="68">
        <f>IFERROR(VLOOKUP($A58,'NECA 5 year Projections'!$A:$C,3,FALSE),0)</f>
        <v>334678.81214984902</v>
      </c>
      <c r="L58" s="68">
        <f t="shared" si="11"/>
        <v>308017</v>
      </c>
      <c r="M58" s="29">
        <f t="shared" si="12"/>
        <v>308017</v>
      </c>
      <c r="N58" s="29">
        <f>VLOOKUP($A58,'CAF BLS Adjustment'!$B56:$I498,8,FALSE)</f>
        <v>-31392</v>
      </c>
      <c r="O58" s="34">
        <f t="shared" si="13"/>
        <v>-31392</v>
      </c>
      <c r="P58" s="60">
        <f t="shared" si="14"/>
        <v>276625</v>
      </c>
      <c r="Q58" s="60">
        <f t="shared" si="15"/>
        <v>308017</v>
      </c>
      <c r="R58" s="60">
        <f t="shared" si="16"/>
        <v>0</v>
      </c>
      <c r="S58" s="60">
        <f t="shared" si="17"/>
        <v>0</v>
      </c>
    </row>
    <row r="59" spans="1:19" ht="14.45" customHeight="1">
      <c r="A59" s="48">
        <v>230496</v>
      </c>
      <c r="B59" s="47" t="s">
        <v>70</v>
      </c>
      <c r="C59" s="24" t="s">
        <v>65</v>
      </c>
      <c r="D59" s="85" t="s">
        <v>495</v>
      </c>
      <c r="E59" s="34">
        <f>VLOOKUP($A59,'CAF BLS Adjustment'!$B:$H,7,FALSE)</f>
        <v>4982513</v>
      </c>
      <c r="F59" s="5">
        <f>SUMIFS('HCLS Adjustment'!$F:$F,'HCLS Adjustment'!$B:$B,Main!$A59)</f>
        <v>203796</v>
      </c>
      <c r="G59" s="29">
        <f>VLOOKUP(A59,'SVS Adjustment'!$B$3:$E$451,4,FALSE)</f>
        <v>0</v>
      </c>
      <c r="H59" s="29">
        <f t="shared" si="9"/>
        <v>5186309</v>
      </c>
      <c r="I59" s="87">
        <f>'Demand Calcs'!$B$11</f>
        <v>0.85719967561141985</v>
      </c>
      <c r="J59" s="29">
        <f t="shared" si="10"/>
        <v>4445702.3924205871</v>
      </c>
      <c r="K59" s="68">
        <f>IFERROR(VLOOKUP($A59,'NECA 5 year Projections'!$A:$C,3,FALSE),0)</f>
        <v>2818571.28007016</v>
      </c>
      <c r="L59" s="68">
        <f t="shared" si="11"/>
        <v>2818571.28007016</v>
      </c>
      <c r="M59" s="29">
        <f t="shared" si="12"/>
        <v>4445702.3924205871</v>
      </c>
      <c r="N59" s="29">
        <f>VLOOKUP($A59,'CAF BLS Adjustment'!$B58:$I500,8,FALSE)</f>
        <v>-56172</v>
      </c>
      <c r="O59" s="34">
        <f t="shared" si="13"/>
        <v>-56172</v>
      </c>
      <c r="P59" s="60">
        <f t="shared" si="14"/>
        <v>4389530.3924205871</v>
      </c>
      <c r="Q59" s="60">
        <f t="shared" si="15"/>
        <v>4271008.5273296824</v>
      </c>
      <c r="R59" s="60">
        <f t="shared" si="16"/>
        <v>174693.8650909049</v>
      </c>
      <c r="S59" s="60">
        <f t="shared" si="17"/>
        <v>0</v>
      </c>
    </row>
    <row r="60" spans="1:19" ht="14.45" customHeight="1">
      <c r="A60" s="48">
        <v>230497</v>
      </c>
      <c r="B60" s="47" t="s">
        <v>71</v>
      </c>
      <c r="C60" s="24" t="s">
        <v>65</v>
      </c>
      <c r="D60" s="85" t="s">
        <v>495</v>
      </c>
      <c r="E60" s="34">
        <f>VLOOKUP($A60,'CAF BLS Adjustment'!$B:$H,7,FALSE)</f>
        <v>604821</v>
      </c>
      <c r="F60" s="5">
        <f>SUMIFS('HCLS Adjustment'!$F:$F,'HCLS Adjustment'!$B:$B,Main!$A60)</f>
        <v>68364</v>
      </c>
      <c r="G60" s="29">
        <f>VLOOKUP(A60,'SVS Adjustment'!$B$3:$E$451,4,FALSE)</f>
        <v>0</v>
      </c>
      <c r="H60" s="29">
        <f t="shared" si="9"/>
        <v>673185</v>
      </c>
      <c r="I60" s="87">
        <f>'Demand Calcs'!$B$11</f>
        <v>0.85719967561141985</v>
      </c>
      <c r="J60" s="29">
        <f t="shared" si="10"/>
        <v>577053.96362647368</v>
      </c>
      <c r="K60" s="68">
        <f>IFERROR(VLOOKUP($A60,'NECA 5 year Projections'!$A:$C,3,FALSE),0)</f>
        <v>519404.05994995701</v>
      </c>
      <c r="L60" s="68">
        <f t="shared" si="11"/>
        <v>519404.05994995701</v>
      </c>
      <c r="M60" s="29">
        <f t="shared" si="12"/>
        <v>577053.96362647368</v>
      </c>
      <c r="N60" s="29">
        <f>VLOOKUP($A60,'CAF BLS Adjustment'!$B58:$I501,8,FALSE)</f>
        <v>14292</v>
      </c>
      <c r="O60" s="34">
        <f t="shared" si="13"/>
        <v>12251.097763838412</v>
      </c>
      <c r="P60" s="60">
        <f t="shared" si="14"/>
        <v>589305.06139031204</v>
      </c>
      <c r="Q60" s="60">
        <f t="shared" si="15"/>
        <v>518452.36500297458</v>
      </c>
      <c r="R60" s="60">
        <f t="shared" si="16"/>
        <v>58601.598623499107</v>
      </c>
      <c r="S60" s="60">
        <f t="shared" si="17"/>
        <v>0</v>
      </c>
    </row>
    <row r="61" spans="1:19" ht="14.45" customHeight="1">
      <c r="A61" s="48">
        <v>230498</v>
      </c>
      <c r="B61" s="47" t="s">
        <v>72</v>
      </c>
      <c r="C61" s="24" t="s">
        <v>65</v>
      </c>
      <c r="D61" s="85" t="s">
        <v>495</v>
      </c>
      <c r="E61" s="34">
        <f>VLOOKUP($A61,'CAF BLS Adjustment'!$B:$H,7,FALSE)</f>
        <v>659084</v>
      </c>
      <c r="F61" s="5">
        <f>SUMIFS('HCLS Adjustment'!$F:$F,'HCLS Adjustment'!$B:$B,Main!$A61)</f>
        <v>339828</v>
      </c>
      <c r="G61" s="29">
        <f>VLOOKUP(A61,'SVS Adjustment'!$B$3:$E$451,4,FALSE)</f>
        <v>0</v>
      </c>
      <c r="H61" s="29">
        <f t="shared" si="9"/>
        <v>998912</v>
      </c>
      <c r="I61" s="87">
        <f>'Demand Calcs'!$B$11</f>
        <v>0.85719967561141985</v>
      </c>
      <c r="J61" s="29">
        <f t="shared" si="10"/>
        <v>856267.04236435459</v>
      </c>
      <c r="K61" s="68">
        <f>IFERROR(VLOOKUP($A61,'NECA 5 year Projections'!$A:$C,3,FALSE),0)</f>
        <v>493876.15684457001</v>
      </c>
      <c r="L61" s="68">
        <f t="shared" si="11"/>
        <v>493876.15684457001</v>
      </c>
      <c r="M61" s="29">
        <f t="shared" si="12"/>
        <v>856267.04236435459</v>
      </c>
      <c r="N61" s="29">
        <f>VLOOKUP($A61,'CAF BLS Adjustment'!$B59:$I502,8,FALSE)</f>
        <v>68526</v>
      </c>
      <c r="O61" s="34">
        <f t="shared" si="13"/>
        <v>58740.46497094816</v>
      </c>
      <c r="P61" s="60">
        <f t="shared" si="14"/>
        <v>915007.50733530277</v>
      </c>
      <c r="Q61" s="60">
        <f t="shared" si="15"/>
        <v>564966.59100067697</v>
      </c>
      <c r="R61" s="60">
        <f t="shared" si="16"/>
        <v>291300.45136367757</v>
      </c>
      <c r="S61" s="60">
        <f t="shared" si="17"/>
        <v>0</v>
      </c>
    </row>
    <row r="62" spans="1:19" ht="14.45" customHeight="1">
      <c r="A62" s="48">
        <v>230500</v>
      </c>
      <c r="B62" s="47" t="s">
        <v>73</v>
      </c>
      <c r="C62" s="24" t="s">
        <v>65</v>
      </c>
      <c r="D62" s="85" t="s">
        <v>495</v>
      </c>
      <c r="E62" s="34">
        <f>VLOOKUP($A62,'CAF BLS Adjustment'!$B:$H,7,FALSE)</f>
        <v>288098</v>
      </c>
      <c r="F62" s="5">
        <f>SUMIFS('HCLS Adjustment'!$F:$F,'HCLS Adjustment'!$B:$B,Main!$A62)</f>
        <v>41040</v>
      </c>
      <c r="G62" s="29">
        <f>VLOOKUP(A62,'SVS Adjustment'!$B$3:$E$451,4,FALSE)</f>
        <v>0</v>
      </c>
      <c r="H62" s="29">
        <f t="shared" si="9"/>
        <v>329138</v>
      </c>
      <c r="I62" s="87">
        <f>'Demand Calcs'!$B$11</f>
        <v>0.85719967561141985</v>
      </c>
      <c r="J62" s="29">
        <f t="shared" si="10"/>
        <v>282136.98683139152</v>
      </c>
      <c r="K62" s="68">
        <f>IFERROR(VLOOKUP($A62,'NECA 5 year Projections'!$A:$C,3,FALSE),0)</f>
        <v>173413.063567701</v>
      </c>
      <c r="L62" s="68">
        <f t="shared" si="11"/>
        <v>173413.063567701</v>
      </c>
      <c r="M62" s="29">
        <f t="shared" si="12"/>
        <v>282136.98683139152</v>
      </c>
      <c r="N62" s="29">
        <f>VLOOKUP($A62,'CAF BLS Adjustment'!$B60:$I503,8,FALSE)</f>
        <v>-3450</v>
      </c>
      <c r="O62" s="34">
        <f t="shared" si="13"/>
        <v>-3450</v>
      </c>
      <c r="P62" s="60">
        <f t="shared" si="14"/>
        <v>278686.98683139152</v>
      </c>
      <c r="Q62" s="60">
        <f t="shared" si="15"/>
        <v>246957.51214429885</v>
      </c>
      <c r="R62" s="60">
        <f t="shared" si="16"/>
        <v>35179.474687092676</v>
      </c>
      <c r="S62" s="60">
        <f t="shared" si="17"/>
        <v>0</v>
      </c>
    </row>
    <row r="63" spans="1:19" ht="14.45" customHeight="1">
      <c r="A63" s="48">
        <v>230501</v>
      </c>
      <c r="B63" s="47" t="s">
        <v>74</v>
      </c>
      <c r="C63" s="24" t="s">
        <v>65</v>
      </c>
      <c r="D63" s="85" t="s">
        <v>495</v>
      </c>
      <c r="E63" s="34">
        <f>VLOOKUP($A63,'CAF BLS Adjustment'!$B:$H,7,FALSE)</f>
        <v>9059309</v>
      </c>
      <c r="F63" s="5">
        <f>SUMIFS('HCLS Adjustment'!$F:$F,'HCLS Adjustment'!$B:$B,Main!$A63)</f>
        <v>0</v>
      </c>
      <c r="G63" s="29">
        <f>VLOOKUP(A63,'SVS Adjustment'!$B$3:$E$451,4,FALSE)</f>
        <v>0</v>
      </c>
      <c r="H63" s="29">
        <f t="shared" si="9"/>
        <v>9059309</v>
      </c>
      <c r="I63" s="87">
        <f>'Demand Calcs'!$B$11</f>
        <v>0.85719967561141985</v>
      </c>
      <c r="J63" s="29">
        <f t="shared" si="10"/>
        <v>7765636.7360636164</v>
      </c>
      <c r="K63" s="68">
        <f>IFERROR(VLOOKUP($A63,'NECA 5 year Projections'!$A:$C,3,FALSE),0)</f>
        <v>6747821.4917251403</v>
      </c>
      <c r="L63" s="68">
        <f t="shared" si="11"/>
        <v>6747821.4917251403</v>
      </c>
      <c r="M63" s="29">
        <f t="shared" si="12"/>
        <v>7765636.7360636164</v>
      </c>
      <c r="N63" s="29">
        <f>VLOOKUP($A63,'CAF BLS Adjustment'!$B61:$I504,8,FALSE)</f>
        <v>320826</v>
      </c>
      <c r="O63" s="34">
        <f t="shared" si="13"/>
        <v>275011.94312770938</v>
      </c>
      <c r="P63" s="60">
        <f t="shared" si="14"/>
        <v>8040648.6791913258</v>
      </c>
      <c r="Q63" s="60">
        <f t="shared" si="15"/>
        <v>7765636.7360636164</v>
      </c>
      <c r="R63" s="60">
        <f t="shared" si="16"/>
        <v>0</v>
      </c>
      <c r="S63" s="60">
        <f t="shared" si="17"/>
        <v>0</v>
      </c>
    </row>
    <row r="64" spans="1:19" ht="14.45" customHeight="1">
      <c r="A64" s="48">
        <v>230502</v>
      </c>
      <c r="B64" s="47" t="s">
        <v>75</v>
      </c>
      <c r="C64" s="24" t="s">
        <v>65</v>
      </c>
      <c r="D64" s="85" t="s">
        <v>495</v>
      </c>
      <c r="E64" s="34">
        <f>VLOOKUP($A64,'CAF BLS Adjustment'!$B:$H,7,FALSE)</f>
        <v>2550006</v>
      </c>
      <c r="F64" s="5">
        <f>SUMIFS('HCLS Adjustment'!$F:$F,'HCLS Adjustment'!$B:$B,Main!$A64)</f>
        <v>0</v>
      </c>
      <c r="G64" s="29">
        <f>VLOOKUP(A64,'SVS Adjustment'!$B$3:$E$451,4,FALSE)</f>
        <v>0</v>
      </c>
      <c r="H64" s="29">
        <f t="shared" si="9"/>
        <v>2550006</v>
      </c>
      <c r="I64" s="87">
        <f>'Demand Calcs'!$B$11</f>
        <v>0.85719967561141985</v>
      </c>
      <c r="J64" s="29">
        <f t="shared" si="10"/>
        <v>2185864.3160071741</v>
      </c>
      <c r="K64" s="68">
        <f>IFERROR(VLOOKUP($A64,'NECA 5 year Projections'!$A:$C,3,FALSE),0)</f>
        <v>2338464.24080612</v>
      </c>
      <c r="L64" s="68">
        <f t="shared" si="11"/>
        <v>2338464.24080612</v>
      </c>
      <c r="M64" s="29">
        <f t="shared" si="12"/>
        <v>2338464.24080612</v>
      </c>
      <c r="N64" s="29">
        <f>VLOOKUP($A64,'CAF BLS Adjustment'!$B62:$I505,8,FALSE)</f>
        <v>-168222</v>
      </c>
      <c r="O64" s="34">
        <f t="shared" si="13"/>
        <v>-168222</v>
      </c>
      <c r="P64" s="60">
        <f t="shared" si="14"/>
        <v>2170242.24080612</v>
      </c>
      <c r="Q64" s="60">
        <f t="shared" si="15"/>
        <v>2338464.24080612</v>
      </c>
      <c r="R64" s="60">
        <f t="shared" si="16"/>
        <v>0</v>
      </c>
      <c r="S64" s="60">
        <f t="shared" si="17"/>
        <v>0</v>
      </c>
    </row>
    <row r="65" spans="1:19" ht="14.45" customHeight="1">
      <c r="A65" s="48">
        <v>230503</v>
      </c>
      <c r="B65" s="47" t="s">
        <v>76</v>
      </c>
      <c r="C65" s="24" t="s">
        <v>65</v>
      </c>
      <c r="D65" s="85" t="s">
        <v>495</v>
      </c>
      <c r="E65" s="34">
        <f>VLOOKUP($A65,'CAF BLS Adjustment'!$B:$H,7,FALSE)</f>
        <v>2805483</v>
      </c>
      <c r="F65" s="5">
        <f>SUMIFS('HCLS Adjustment'!$F:$F,'HCLS Adjustment'!$B:$B,Main!$A65)</f>
        <v>0</v>
      </c>
      <c r="G65" s="29">
        <f>VLOOKUP(A65,'SVS Adjustment'!$B$3:$E$451,4,FALSE)</f>
        <v>0</v>
      </c>
      <c r="H65" s="29">
        <f t="shared" si="9"/>
        <v>2805483</v>
      </c>
      <c r="I65" s="87">
        <f>'Demand Calcs'!$B$11</f>
        <v>0.85719967561141985</v>
      </c>
      <c r="J65" s="29">
        <f t="shared" si="10"/>
        <v>2404859.1175333532</v>
      </c>
      <c r="K65" s="68">
        <f>IFERROR(VLOOKUP($A65,'NECA 5 year Projections'!$A:$C,3,FALSE),0)</f>
        <v>2456202.7039258298</v>
      </c>
      <c r="L65" s="68">
        <f t="shared" si="11"/>
        <v>2456202.7039258298</v>
      </c>
      <c r="M65" s="29">
        <f t="shared" si="12"/>
        <v>2456202.7039258298</v>
      </c>
      <c r="N65" s="29">
        <f>VLOOKUP($A65,'CAF BLS Adjustment'!$B63:$I506,8,FALSE)</f>
        <v>51330</v>
      </c>
      <c r="O65" s="34">
        <f t="shared" si="13"/>
        <v>44000.059349134179</v>
      </c>
      <c r="P65" s="60">
        <f t="shared" si="14"/>
        <v>2500202.7632749639</v>
      </c>
      <c r="Q65" s="60">
        <f t="shared" si="15"/>
        <v>2456202.7039258298</v>
      </c>
      <c r="R65" s="60">
        <f t="shared" si="16"/>
        <v>0</v>
      </c>
      <c r="S65" s="60">
        <f t="shared" si="17"/>
        <v>0</v>
      </c>
    </row>
    <row r="66" spans="1:19" ht="14.45" customHeight="1">
      <c r="A66" s="48">
        <v>230505</v>
      </c>
      <c r="B66" s="47" t="s">
        <v>77</v>
      </c>
      <c r="C66" s="24" t="s">
        <v>65</v>
      </c>
      <c r="D66" s="85" t="s">
        <v>495</v>
      </c>
      <c r="E66" s="34">
        <f>VLOOKUP($A66,'CAF BLS Adjustment'!$B:$H,7,FALSE)</f>
        <v>630693</v>
      </c>
      <c r="F66" s="5">
        <f>SUMIFS('HCLS Adjustment'!$F:$F,'HCLS Adjustment'!$B:$B,Main!$A66)</f>
        <v>127704</v>
      </c>
      <c r="G66" s="29">
        <f>VLOOKUP(A66,'SVS Adjustment'!$B$3:$E$451,4,FALSE)</f>
        <v>0</v>
      </c>
      <c r="H66" s="29">
        <f t="shared" si="9"/>
        <v>758397</v>
      </c>
      <c r="I66" s="87">
        <f>'Demand Calcs'!$B$11</f>
        <v>0.85719967561141985</v>
      </c>
      <c r="J66" s="29">
        <f t="shared" si="10"/>
        <v>650097.66238467395</v>
      </c>
      <c r="K66" s="68">
        <f>IFERROR(VLOOKUP($A66,'NECA 5 year Projections'!$A:$C,3,FALSE),0)</f>
        <v>685208.14283741405</v>
      </c>
      <c r="L66" s="68">
        <f t="shared" si="11"/>
        <v>685208.14283741405</v>
      </c>
      <c r="M66" s="29">
        <f t="shared" si="12"/>
        <v>685208.14283741405</v>
      </c>
      <c r="N66" s="29">
        <f>VLOOKUP($A66,'CAF BLS Adjustment'!$B64:$I507,8,FALSE)</f>
        <v>195882</v>
      </c>
      <c r="O66" s="34">
        <f t="shared" si="13"/>
        <v>167909.98685811614</v>
      </c>
      <c r="P66" s="60">
        <f t="shared" si="14"/>
        <v>853118.12969553017</v>
      </c>
      <c r="Q66" s="60">
        <f t="shared" si="15"/>
        <v>569828.17604837206</v>
      </c>
      <c r="R66" s="60">
        <f t="shared" si="16"/>
        <v>115379.96678904204</v>
      </c>
      <c r="S66" s="60">
        <f t="shared" si="17"/>
        <v>0</v>
      </c>
    </row>
    <row r="67" spans="1:19" ht="14.45" customHeight="1">
      <c r="A67" s="48">
        <v>230510</v>
      </c>
      <c r="B67" s="47" t="s">
        <v>78</v>
      </c>
      <c r="C67" s="24" t="s">
        <v>65</v>
      </c>
      <c r="D67" s="85" t="s">
        <v>495</v>
      </c>
      <c r="E67" s="34">
        <f>VLOOKUP($A67,'CAF BLS Adjustment'!$B:$H,7,FALSE)</f>
        <v>5045548</v>
      </c>
      <c r="F67" s="5">
        <f>SUMIFS('HCLS Adjustment'!$F:$F,'HCLS Adjustment'!$B:$B,Main!$A67)</f>
        <v>1852068</v>
      </c>
      <c r="G67" s="29">
        <f>VLOOKUP(A67,'SVS Adjustment'!$B$3:$E$451,4,FALSE)</f>
        <v>0</v>
      </c>
      <c r="H67" s="29">
        <f t="shared" si="9"/>
        <v>6897616</v>
      </c>
      <c r="I67" s="87">
        <f>'Demand Calcs'!$B$11</f>
        <v>0.85719967561141985</v>
      </c>
      <c r="J67" s="29">
        <f t="shared" si="10"/>
        <v>5912634.1976921391</v>
      </c>
      <c r="K67" s="68">
        <f>IFERROR(VLOOKUP($A67,'NECA 5 year Projections'!$A:$C,3,FALSE),0)</f>
        <v>3210889.1063834801</v>
      </c>
      <c r="L67" s="68">
        <f t="shared" si="11"/>
        <v>3210889.1063834801</v>
      </c>
      <c r="M67" s="29">
        <f t="shared" si="12"/>
        <v>5912634.1976921391</v>
      </c>
      <c r="N67" s="29">
        <f>VLOOKUP($A67,'CAF BLS Adjustment'!$B65:$I508,8,FALSE)</f>
        <v>1510122</v>
      </c>
      <c r="O67" s="34">
        <f t="shared" si="13"/>
        <v>1294476.0885336685</v>
      </c>
      <c r="P67" s="60">
        <f t="shared" si="14"/>
        <v>7207110.2862258079</v>
      </c>
      <c r="Q67" s="60">
        <f t="shared" si="15"/>
        <v>4325042.1088818479</v>
      </c>
      <c r="R67" s="60">
        <f t="shared" si="16"/>
        <v>1587592.0888102909</v>
      </c>
      <c r="S67" s="60">
        <f t="shared" si="17"/>
        <v>0</v>
      </c>
    </row>
    <row r="68" spans="1:19" ht="14.45" customHeight="1">
      <c r="A68" s="48">
        <v>230511</v>
      </c>
      <c r="B68" s="47" t="s">
        <v>79</v>
      </c>
      <c r="C68" s="24" t="s">
        <v>65</v>
      </c>
      <c r="D68" s="85" t="s">
        <v>495</v>
      </c>
      <c r="E68" s="34">
        <f>VLOOKUP($A68,'CAF BLS Adjustment'!$B:$H,7,FALSE)</f>
        <v>7181526</v>
      </c>
      <c r="F68" s="5">
        <f>SUMIFS('HCLS Adjustment'!$F:$F,'HCLS Adjustment'!$B:$B,Main!$A68)</f>
        <v>290328</v>
      </c>
      <c r="G68" s="29">
        <f>VLOOKUP(A68,'SVS Adjustment'!$B$3:$E$451,4,FALSE)</f>
        <v>0</v>
      </c>
      <c r="H68" s="29">
        <f t="shared" si="9"/>
        <v>7471854</v>
      </c>
      <c r="I68" s="87">
        <f>'Demand Calcs'!$B$11</f>
        <v>0.85719967561141985</v>
      </c>
      <c r="J68" s="29">
        <f t="shared" si="10"/>
        <v>6404870.8250158895</v>
      </c>
      <c r="K68" s="68">
        <f>IFERROR(VLOOKUP($A68,'NECA 5 year Projections'!$A:$C,3,FALSE),0)</f>
        <v>5271099.2195612304</v>
      </c>
      <c r="L68" s="68">
        <f t="shared" si="11"/>
        <v>5271099.2195612304</v>
      </c>
      <c r="M68" s="29">
        <f t="shared" si="12"/>
        <v>6404870.8250158895</v>
      </c>
      <c r="N68" s="29">
        <f>VLOOKUP($A68,'CAF BLS Adjustment'!$B66:$I509,8,FALSE)</f>
        <v>-39372</v>
      </c>
      <c r="O68" s="34">
        <f t="shared" si="13"/>
        <v>-39372</v>
      </c>
      <c r="P68" s="60">
        <f t="shared" si="14"/>
        <v>6365498.8250158895</v>
      </c>
      <c r="Q68" s="60">
        <f t="shared" si="15"/>
        <v>6156001.7575949775</v>
      </c>
      <c r="R68" s="60">
        <f t="shared" si="16"/>
        <v>248869.06742091227</v>
      </c>
      <c r="S68" s="60">
        <f t="shared" si="17"/>
        <v>0</v>
      </c>
    </row>
    <row r="69" spans="1:19" ht="14.45" customHeight="1">
      <c r="A69" s="48">
        <v>240512</v>
      </c>
      <c r="B69" s="47" t="s">
        <v>81</v>
      </c>
      <c r="C69" s="24" t="s">
        <v>80</v>
      </c>
      <c r="D69" s="85" t="s">
        <v>495</v>
      </c>
      <c r="E69" s="34">
        <f>VLOOKUP($A69,'CAF BLS Adjustment'!$B:$H,7,FALSE)</f>
        <v>7966485</v>
      </c>
      <c r="F69" s="5">
        <f>SUMIFS('HCLS Adjustment'!$F:$F,'HCLS Adjustment'!$B:$B,Main!$A69)</f>
        <v>5258076</v>
      </c>
      <c r="G69" s="29">
        <f>VLOOKUP(A69,'SVS Adjustment'!$B$3:$E$451,4,FALSE)</f>
        <v>0</v>
      </c>
      <c r="H69" s="29">
        <f t="shared" si="9"/>
        <v>13224561</v>
      </c>
      <c r="I69" s="87">
        <f>'Demand Calcs'!$B$11</f>
        <v>0.85719967561141985</v>
      </c>
      <c r="J69" s="29">
        <f t="shared" si="10"/>
        <v>11336089.399303434</v>
      </c>
      <c r="K69" s="68">
        <f>IFERROR(VLOOKUP($A69,'NECA 5 year Projections'!$A:$C,3,FALSE),0)</f>
        <v>7372487.8796280604</v>
      </c>
      <c r="L69" s="68">
        <f t="shared" si="11"/>
        <v>7372487.8796280604</v>
      </c>
      <c r="M69" s="29">
        <f t="shared" si="12"/>
        <v>11336089.399303434</v>
      </c>
      <c r="N69" s="29">
        <f>VLOOKUP($A69,'CAF BLS Adjustment'!$B67:$I510,8,FALSE)</f>
        <v>138858</v>
      </c>
      <c r="O69" s="34">
        <f t="shared" si="13"/>
        <v>119029.03255605054</v>
      </c>
      <c r="P69" s="60">
        <f t="shared" si="14"/>
        <v>11455118.431859486</v>
      </c>
      <c r="Q69" s="60">
        <f t="shared" si="15"/>
        <v>6828868.3577632429</v>
      </c>
      <c r="R69" s="60">
        <f t="shared" si="16"/>
        <v>4507221.0415401924</v>
      </c>
      <c r="S69" s="60">
        <f t="shared" si="17"/>
        <v>0</v>
      </c>
    </row>
    <row r="70" spans="1:19" ht="14.45" customHeight="1">
      <c r="A70" s="48">
        <v>240515</v>
      </c>
      <c r="B70" s="47" t="s">
        <v>82</v>
      </c>
      <c r="C70" s="24" t="s">
        <v>80</v>
      </c>
      <c r="D70" s="85" t="s">
        <v>495</v>
      </c>
      <c r="E70" s="34">
        <f>VLOOKUP($A70,'CAF BLS Adjustment'!$B:$H,7,FALSE)</f>
        <v>808447</v>
      </c>
      <c r="F70" s="5">
        <f>SUMIFS('HCLS Adjustment'!$F:$F,'HCLS Adjustment'!$B:$B,Main!$A70)</f>
        <v>0</v>
      </c>
      <c r="G70" s="29">
        <f>VLOOKUP(A70,'SVS Adjustment'!$B$3:$E$451,4,FALSE)</f>
        <v>0</v>
      </c>
      <c r="H70" s="29">
        <f t="shared" si="9"/>
        <v>808447</v>
      </c>
      <c r="I70" s="87">
        <f>'Demand Calcs'!$B$11</f>
        <v>0.85719967561141985</v>
      </c>
      <c r="J70" s="29">
        <f t="shared" si="10"/>
        <v>693000.50614902552</v>
      </c>
      <c r="K70" s="68">
        <f>IFERROR(VLOOKUP($A70,'NECA 5 year Projections'!$A:$C,3,FALSE),0)</f>
        <v>666763.62131082895</v>
      </c>
      <c r="L70" s="68">
        <f t="shared" si="11"/>
        <v>666763.62131082895</v>
      </c>
      <c r="M70" s="29">
        <f t="shared" si="12"/>
        <v>693000.50614902552</v>
      </c>
      <c r="N70" s="29">
        <f>VLOOKUP($A70,'CAF BLS Adjustment'!$B68:$I511,8,FALSE)</f>
        <v>1146</v>
      </c>
      <c r="O70" s="34">
        <f t="shared" si="13"/>
        <v>982.35082825068719</v>
      </c>
      <c r="P70" s="60">
        <f t="shared" si="14"/>
        <v>693982.85697727615</v>
      </c>
      <c r="Q70" s="60">
        <f t="shared" si="15"/>
        <v>693000.50614902552</v>
      </c>
      <c r="R70" s="60">
        <f t="shared" si="16"/>
        <v>0</v>
      </c>
      <c r="S70" s="60">
        <f t="shared" si="17"/>
        <v>0</v>
      </c>
    </row>
    <row r="71" spans="1:19" ht="14.45" customHeight="1">
      <c r="A71" s="48">
        <v>240516</v>
      </c>
      <c r="B71" s="47" t="s">
        <v>83</v>
      </c>
      <c r="C71" s="24" t="s">
        <v>80</v>
      </c>
      <c r="D71" s="85" t="s">
        <v>495</v>
      </c>
      <c r="E71" s="34">
        <f>VLOOKUP($A71,'CAF BLS Adjustment'!$B:$H,7,FALSE)</f>
        <v>3645461</v>
      </c>
      <c r="F71" s="5">
        <f>SUMIFS('HCLS Adjustment'!$F:$F,'HCLS Adjustment'!$B:$B,Main!$A71)</f>
        <v>0</v>
      </c>
      <c r="G71" s="29">
        <f>VLOOKUP(A71,'SVS Adjustment'!$B$3:$E$451,4,FALSE)</f>
        <v>0</v>
      </c>
      <c r="H71" s="29">
        <f t="shared" si="9"/>
        <v>3645461</v>
      </c>
      <c r="I71" s="87">
        <f>'Demand Calcs'!$B$11</f>
        <v>0.85719967561141985</v>
      </c>
      <c r="J71" s="29">
        <f t="shared" si="10"/>
        <v>3124887.9866540823</v>
      </c>
      <c r="K71" s="68">
        <f>IFERROR(VLOOKUP($A71,'NECA 5 year Projections'!$A:$C,3,FALSE),0)</f>
        <v>1946223.2807245499</v>
      </c>
      <c r="L71" s="68">
        <f t="shared" si="11"/>
        <v>1946223.2807245499</v>
      </c>
      <c r="M71" s="29">
        <f t="shared" si="12"/>
        <v>3124887.9866540823</v>
      </c>
      <c r="N71" s="29">
        <f>VLOOKUP($A71,'CAF BLS Adjustment'!$B69:$I512,8,FALSE)</f>
        <v>140778</v>
      </c>
      <c r="O71" s="34">
        <f t="shared" si="13"/>
        <v>120674.85593322446</v>
      </c>
      <c r="P71" s="60">
        <f t="shared" si="14"/>
        <v>3245562.8425873066</v>
      </c>
      <c r="Q71" s="60">
        <f t="shared" si="15"/>
        <v>3124887.9866540823</v>
      </c>
      <c r="R71" s="60">
        <f t="shared" si="16"/>
        <v>0</v>
      </c>
      <c r="S71" s="60">
        <f t="shared" si="17"/>
        <v>0</v>
      </c>
    </row>
    <row r="72" spans="1:19" ht="14.45" customHeight="1">
      <c r="A72" s="48">
        <v>240520</v>
      </c>
      <c r="B72" s="47" t="s">
        <v>84</v>
      </c>
      <c r="C72" s="24" t="s">
        <v>80</v>
      </c>
      <c r="D72" s="85" t="s">
        <v>495</v>
      </c>
      <c r="E72" s="34">
        <f>VLOOKUP($A72,'CAF BLS Adjustment'!$B:$H,7,FALSE)</f>
        <v>16012343</v>
      </c>
      <c r="F72" s="5">
        <f>SUMIFS('HCLS Adjustment'!$F:$F,'HCLS Adjustment'!$B:$B,Main!$A72)</f>
        <v>3064896</v>
      </c>
      <c r="G72" s="29">
        <f>VLOOKUP(A72,'SVS Adjustment'!$B$3:$E$451,4,FALSE)</f>
        <v>0</v>
      </c>
      <c r="H72" s="29">
        <f t="shared" si="9"/>
        <v>19077239</v>
      </c>
      <c r="I72" s="87">
        <f>'Demand Calcs'!$B$11</f>
        <v>0.85719967561141985</v>
      </c>
      <c r="J72" s="29">
        <f t="shared" si="10"/>
        <v>16353003.082361527</v>
      </c>
      <c r="K72" s="68">
        <f>IFERROR(VLOOKUP($A72,'NECA 5 year Projections'!$A:$C,3,FALSE),0)</f>
        <v>9179102.7582256608</v>
      </c>
      <c r="L72" s="68">
        <f t="shared" si="11"/>
        <v>9179102.7582256608</v>
      </c>
      <c r="M72" s="29">
        <f t="shared" si="12"/>
        <v>16353003.082361527</v>
      </c>
      <c r="N72" s="29">
        <f>VLOOKUP($A72,'CAF BLS Adjustment'!$B70:$I513,8,FALSE)</f>
        <v>172062</v>
      </c>
      <c r="O72" s="34">
        <f t="shared" si="13"/>
        <v>147491.49058505212</v>
      </c>
      <c r="P72" s="60">
        <f t="shared" si="14"/>
        <v>16500494.572946578</v>
      </c>
      <c r="Q72" s="60">
        <f t="shared" si="15"/>
        <v>13725775.225378789</v>
      </c>
      <c r="R72" s="60">
        <f t="shared" si="16"/>
        <v>2627227.8569827382</v>
      </c>
      <c r="S72" s="60">
        <f t="shared" si="17"/>
        <v>0</v>
      </c>
    </row>
    <row r="73" spans="1:19" ht="14.45" customHeight="1">
      <c r="A73" s="48">
        <v>240521</v>
      </c>
      <c r="B73" s="47" t="s">
        <v>85</v>
      </c>
      <c r="C73" s="24" t="s">
        <v>80</v>
      </c>
      <c r="D73" s="85" t="s">
        <v>495</v>
      </c>
      <c r="E73" s="34">
        <f>VLOOKUP($A73,'CAF BLS Adjustment'!$B:$H,7,FALSE)</f>
        <v>1156373</v>
      </c>
      <c r="F73" s="5">
        <f>SUMIFS('HCLS Adjustment'!$F:$F,'HCLS Adjustment'!$B:$B,Main!$A73)</f>
        <v>0</v>
      </c>
      <c r="G73" s="29">
        <f>VLOOKUP(A73,'SVS Adjustment'!$B$3:$E$451,4,FALSE)</f>
        <v>0</v>
      </c>
      <c r="H73" s="29">
        <f t="shared" si="9"/>
        <v>1156373</v>
      </c>
      <c r="I73" s="87">
        <f>'Demand Calcs'!$B$11</f>
        <v>0.85719967561141985</v>
      </c>
      <c r="J73" s="29">
        <f t="shared" si="10"/>
        <v>991242.56048580445</v>
      </c>
      <c r="K73" s="68">
        <f>IFERROR(VLOOKUP($A73,'NECA 5 year Projections'!$A:$C,3,FALSE),0)</f>
        <v>3633073.4069789499</v>
      </c>
      <c r="L73" s="68">
        <f t="shared" si="11"/>
        <v>1156373</v>
      </c>
      <c r="M73" s="29">
        <f t="shared" si="12"/>
        <v>1156373</v>
      </c>
      <c r="N73" s="29">
        <f>VLOOKUP($A73,'CAF BLS Adjustment'!$B71:$I514,8,FALSE)</f>
        <v>-284376</v>
      </c>
      <c r="O73" s="34">
        <f t="shared" si="13"/>
        <v>-284376</v>
      </c>
      <c r="P73" s="60">
        <f t="shared" si="14"/>
        <v>871997</v>
      </c>
      <c r="Q73" s="60">
        <f t="shared" si="15"/>
        <v>1156373</v>
      </c>
      <c r="R73" s="60">
        <f t="shared" si="16"/>
        <v>0</v>
      </c>
      <c r="S73" s="60">
        <f t="shared" si="17"/>
        <v>0</v>
      </c>
    </row>
    <row r="74" spans="1:19" ht="14.45" customHeight="1">
      <c r="A74" s="48">
        <v>240523</v>
      </c>
      <c r="B74" s="47" t="s">
        <v>86</v>
      </c>
      <c r="C74" s="24" t="s">
        <v>80</v>
      </c>
      <c r="D74" s="85" t="s">
        <v>495</v>
      </c>
      <c r="E74" s="34">
        <f>VLOOKUP($A74,'CAF BLS Adjustment'!$B:$H,7,FALSE)</f>
        <v>13271624</v>
      </c>
      <c r="F74" s="5">
        <f>SUMIFS('HCLS Adjustment'!$F:$F,'HCLS Adjustment'!$B:$B,Main!$A74)</f>
        <v>7307112</v>
      </c>
      <c r="G74" s="29">
        <f>VLOOKUP(A74,'SVS Adjustment'!$B$3:$E$451,4,FALSE)</f>
        <v>0</v>
      </c>
      <c r="H74" s="29">
        <f t="shared" si="9"/>
        <v>20578736</v>
      </c>
      <c r="I74" s="87">
        <f>'Demand Calcs'!$B$11</f>
        <v>0.85719967561141985</v>
      </c>
      <c r="J74" s="29">
        <f t="shared" si="10"/>
        <v>17640085.823693048</v>
      </c>
      <c r="K74" s="68">
        <f>IFERROR(VLOOKUP($A74,'NECA 5 year Projections'!$A:$C,3,FALSE),0)</f>
        <v>10414624.4823185</v>
      </c>
      <c r="L74" s="68">
        <f t="shared" si="11"/>
        <v>10414624.4823185</v>
      </c>
      <c r="M74" s="29">
        <f t="shared" si="12"/>
        <v>17640085.823693048</v>
      </c>
      <c r="N74" s="29">
        <f>VLOOKUP($A74,'CAF BLS Adjustment'!$B72:$I515,8,FALSE)</f>
        <v>250020</v>
      </c>
      <c r="O74" s="34">
        <f t="shared" si="13"/>
        <v>214317.06289636719</v>
      </c>
      <c r="P74" s="60">
        <f t="shared" si="14"/>
        <v>17854402.886589415</v>
      </c>
      <c r="Q74" s="60">
        <f t="shared" si="15"/>
        <v>11376431.787636736</v>
      </c>
      <c r="R74" s="60">
        <f t="shared" si="16"/>
        <v>6263654.0360563137</v>
      </c>
      <c r="S74" s="60">
        <f t="shared" si="17"/>
        <v>0</v>
      </c>
    </row>
    <row r="75" spans="1:19" ht="14.45" customHeight="1">
      <c r="A75" s="48">
        <v>240528</v>
      </c>
      <c r="B75" s="47" t="s">
        <v>88</v>
      </c>
      <c r="C75" s="24" t="s">
        <v>80</v>
      </c>
      <c r="D75" s="85" t="s">
        <v>495</v>
      </c>
      <c r="E75" s="34">
        <f>VLOOKUP($A75,'CAF BLS Adjustment'!$B:$H,7,FALSE)</f>
        <v>12672277</v>
      </c>
      <c r="F75" s="5">
        <f>SUMIFS('HCLS Adjustment'!$F:$F,'HCLS Adjustment'!$B:$B,Main!$A75)</f>
        <v>0</v>
      </c>
      <c r="G75" s="29">
        <f>VLOOKUP(A75,'SVS Adjustment'!$B$3:$E$451,4,FALSE)</f>
        <v>0</v>
      </c>
      <c r="H75" s="29">
        <f t="shared" si="9"/>
        <v>12672277</v>
      </c>
      <c r="I75" s="87">
        <f>'Demand Calcs'!$B$11</f>
        <v>0.85719967561141985</v>
      </c>
      <c r="J75" s="29">
        <f t="shared" si="10"/>
        <v>10862671.733658057</v>
      </c>
      <c r="K75" s="68">
        <f>IFERROR(VLOOKUP($A75,'NECA 5 year Projections'!$A:$C,3,FALSE),0)</f>
        <v>10467027.946861001</v>
      </c>
      <c r="L75" s="68">
        <f t="shared" si="11"/>
        <v>10467027.946861001</v>
      </c>
      <c r="M75" s="29">
        <f t="shared" si="12"/>
        <v>10862671.733658057</v>
      </c>
      <c r="N75" s="29">
        <f>VLOOKUP($A75,'CAF BLS Adjustment'!$B73:$I516,8,FALSE)</f>
        <v>1459848</v>
      </c>
      <c r="O75" s="34">
        <f t="shared" si="13"/>
        <v>1251381.2320419801</v>
      </c>
      <c r="P75" s="60">
        <f t="shared" si="14"/>
        <v>12114052.965700038</v>
      </c>
      <c r="Q75" s="60">
        <f t="shared" si="15"/>
        <v>10862671.733658057</v>
      </c>
      <c r="R75" s="60">
        <f t="shared" si="16"/>
        <v>0</v>
      </c>
      <c r="S75" s="60">
        <f t="shared" si="17"/>
        <v>0</v>
      </c>
    </row>
    <row r="76" spans="1:19" ht="14.45" customHeight="1">
      <c r="A76" s="48">
        <v>240531</v>
      </c>
      <c r="B76" s="47" t="s">
        <v>89</v>
      </c>
      <c r="C76" s="24" t="s">
        <v>80</v>
      </c>
      <c r="D76" s="85" t="s">
        <v>495</v>
      </c>
      <c r="E76" s="34">
        <f>VLOOKUP($A76,'CAF BLS Adjustment'!$B:$H,7,FALSE)</f>
        <v>1784045</v>
      </c>
      <c r="F76" s="5">
        <f>SUMIFS('HCLS Adjustment'!$F:$F,'HCLS Adjustment'!$B:$B,Main!$A76)</f>
        <v>154092</v>
      </c>
      <c r="G76" s="29">
        <f>VLOOKUP(A76,'SVS Adjustment'!$B$3:$E$451,4,FALSE)</f>
        <v>0</v>
      </c>
      <c r="H76" s="29">
        <f t="shared" si="9"/>
        <v>1938137</v>
      </c>
      <c r="I76" s="87">
        <f>'Demand Calcs'!$B$11</f>
        <v>0.85719967561141985</v>
      </c>
      <c r="J76" s="29">
        <f t="shared" si="10"/>
        <v>1661370.4076904904</v>
      </c>
      <c r="K76" s="68">
        <f>IFERROR(VLOOKUP($A76,'NECA 5 year Projections'!$A:$C,3,FALSE),0)</f>
        <v>2020698.77284635</v>
      </c>
      <c r="L76" s="68">
        <f t="shared" si="11"/>
        <v>1938137</v>
      </c>
      <c r="M76" s="29">
        <f t="shared" si="12"/>
        <v>1938137</v>
      </c>
      <c r="N76" s="29">
        <f>VLOOKUP($A76,'CAF BLS Adjustment'!$B74:$I517,8,FALSE)</f>
        <v>285402</v>
      </c>
      <c r="O76" s="34">
        <f t="shared" si="13"/>
        <v>244646.50181885046</v>
      </c>
      <c r="P76" s="60">
        <f t="shared" si="14"/>
        <v>2182783.5018188506</v>
      </c>
      <c r="Q76" s="60">
        <f t="shared" si="15"/>
        <v>1784045</v>
      </c>
      <c r="R76" s="60">
        <f t="shared" si="16"/>
        <v>154092</v>
      </c>
      <c r="S76" s="60">
        <f t="shared" si="17"/>
        <v>0</v>
      </c>
    </row>
    <row r="77" spans="1:19" ht="14.45" customHeight="1">
      <c r="A77" s="48">
        <v>240532</v>
      </c>
      <c r="B77" s="47" t="s">
        <v>90</v>
      </c>
      <c r="C77" s="24" t="s">
        <v>80</v>
      </c>
      <c r="D77" s="85" t="s">
        <v>495</v>
      </c>
      <c r="E77" s="34">
        <f>VLOOKUP($A77,'CAF BLS Adjustment'!$B:$H,7,FALSE)</f>
        <v>111801</v>
      </c>
      <c r="F77" s="5">
        <f>SUMIFS('HCLS Adjustment'!$F:$F,'HCLS Adjustment'!$B:$B,Main!$A77)</f>
        <v>48396</v>
      </c>
      <c r="G77" s="29">
        <f>VLOOKUP(A77,'SVS Adjustment'!$B$3:$E$451,4,FALSE)</f>
        <v>0</v>
      </c>
      <c r="H77" s="29">
        <f t="shared" si="9"/>
        <v>160197</v>
      </c>
      <c r="I77" s="87">
        <f>'Demand Calcs'!$B$11</f>
        <v>0.85719967561141985</v>
      </c>
      <c r="J77" s="29">
        <f t="shared" si="10"/>
        <v>137320.81643392262</v>
      </c>
      <c r="K77" s="68">
        <f>IFERROR(VLOOKUP($A77,'NECA 5 year Projections'!$A:$C,3,FALSE),0)</f>
        <v>119042.549090154</v>
      </c>
      <c r="L77" s="68">
        <f t="shared" si="11"/>
        <v>119042.549090154</v>
      </c>
      <c r="M77" s="29">
        <f t="shared" si="12"/>
        <v>137320.81643392262</v>
      </c>
      <c r="N77" s="29">
        <f>VLOOKUP($A77,'CAF BLS Adjustment'!$B75:$I518,8,FALSE)</f>
        <v>-1080</v>
      </c>
      <c r="O77" s="34">
        <f t="shared" si="13"/>
        <v>-1080</v>
      </c>
      <c r="P77" s="60">
        <f t="shared" si="14"/>
        <v>136240.81643392262</v>
      </c>
      <c r="Q77" s="60">
        <f t="shared" si="15"/>
        <v>95835.780933032351</v>
      </c>
      <c r="R77" s="60">
        <f t="shared" si="16"/>
        <v>41485.035500890277</v>
      </c>
      <c r="S77" s="60">
        <f t="shared" si="17"/>
        <v>0</v>
      </c>
    </row>
    <row r="78" spans="1:19" ht="14.45" customHeight="1">
      <c r="A78" s="48">
        <v>240536</v>
      </c>
      <c r="B78" s="47" t="s">
        <v>91</v>
      </c>
      <c r="C78" s="24" t="s">
        <v>80</v>
      </c>
      <c r="D78" s="85" t="s">
        <v>495</v>
      </c>
      <c r="E78" s="34">
        <f>VLOOKUP($A78,'CAF BLS Adjustment'!$B:$H,7,FALSE)</f>
        <v>6134858</v>
      </c>
      <c r="F78" s="5">
        <f>SUMIFS('HCLS Adjustment'!$F:$F,'HCLS Adjustment'!$B:$B,Main!$A78)</f>
        <v>2155656</v>
      </c>
      <c r="G78" s="29">
        <f>VLOOKUP(A78,'SVS Adjustment'!$B$3:$E$451,4,FALSE)</f>
        <v>0</v>
      </c>
      <c r="H78" s="29">
        <f t="shared" si="9"/>
        <v>8290514</v>
      </c>
      <c r="I78" s="87">
        <f>'Demand Calcs'!$B$11</f>
        <v>0.85719967561141985</v>
      </c>
      <c r="J78" s="29">
        <f t="shared" si="10"/>
        <v>7106625.9114519348</v>
      </c>
      <c r="K78" s="68">
        <f>IFERROR(VLOOKUP($A78,'NECA 5 year Projections'!$A:$C,3,FALSE),0)</f>
        <v>3523937.5885030199</v>
      </c>
      <c r="L78" s="68">
        <f t="shared" si="11"/>
        <v>3523937.5885030199</v>
      </c>
      <c r="M78" s="29">
        <f t="shared" si="12"/>
        <v>7106625.9114519348</v>
      </c>
      <c r="N78" s="29">
        <f>VLOOKUP($A78,'CAF BLS Adjustment'!$B76:$I519,8,FALSE)</f>
        <v>415494</v>
      </c>
      <c r="O78" s="34">
        <f t="shared" si="13"/>
        <v>356161.32201849128</v>
      </c>
      <c r="P78" s="60">
        <f t="shared" si="14"/>
        <v>7462787.2334704259</v>
      </c>
      <c r="Q78" s="60">
        <f t="shared" si="15"/>
        <v>5258798.2875221241</v>
      </c>
      <c r="R78" s="60">
        <f t="shared" si="16"/>
        <v>1847827.6239298109</v>
      </c>
      <c r="S78" s="60">
        <f t="shared" si="17"/>
        <v>0</v>
      </c>
    </row>
    <row r="79" spans="1:19" ht="14.45" customHeight="1">
      <c r="A79" s="48">
        <v>240538</v>
      </c>
      <c r="B79" s="47" t="s">
        <v>92</v>
      </c>
      <c r="C79" s="24" t="s">
        <v>80</v>
      </c>
      <c r="D79" s="85" t="s">
        <v>495</v>
      </c>
      <c r="E79" s="34">
        <f>VLOOKUP($A79,'CAF BLS Adjustment'!$B:$H,7,FALSE)</f>
        <v>3334776</v>
      </c>
      <c r="F79" s="5">
        <f>SUMIFS('HCLS Adjustment'!$F:$F,'HCLS Adjustment'!$B:$B,Main!$A79)</f>
        <v>1707144</v>
      </c>
      <c r="G79" s="29">
        <f>VLOOKUP(A79,'SVS Adjustment'!$B$3:$E$451,4,FALSE)</f>
        <v>0</v>
      </c>
      <c r="H79" s="29">
        <f t="shared" si="9"/>
        <v>5041920</v>
      </c>
      <c r="I79" s="87">
        <f>'Demand Calcs'!$B$11</f>
        <v>0.85719967561141985</v>
      </c>
      <c r="J79" s="29">
        <f t="shared" si="10"/>
        <v>4321932.1884587295</v>
      </c>
      <c r="K79" s="68">
        <f>IFERROR(VLOOKUP($A79,'NECA 5 year Projections'!$A:$C,3,FALSE),0)</f>
        <v>2178654.1927334499</v>
      </c>
      <c r="L79" s="68">
        <f t="shared" si="11"/>
        <v>2178654.1927334499</v>
      </c>
      <c r="M79" s="29">
        <f t="shared" si="12"/>
        <v>4321932.1884587295</v>
      </c>
      <c r="N79" s="29">
        <f>VLOOKUP($A79,'CAF BLS Adjustment'!$B77:$I520,8,FALSE)</f>
        <v>264756</v>
      </c>
      <c r="O79" s="34">
        <f t="shared" si="13"/>
        <v>226948.75731617707</v>
      </c>
      <c r="P79" s="60">
        <f t="shared" si="14"/>
        <v>4548880.9457749063</v>
      </c>
      <c r="Q79" s="60">
        <f t="shared" si="15"/>
        <v>2858568.9054367477</v>
      </c>
      <c r="R79" s="60">
        <f t="shared" si="16"/>
        <v>1463363.2830219816</v>
      </c>
      <c r="S79" s="60">
        <f t="shared" si="17"/>
        <v>0</v>
      </c>
    </row>
    <row r="80" spans="1:19" ht="14.45" customHeight="1">
      <c r="A80" s="48">
        <v>240539</v>
      </c>
      <c r="B80" s="47" t="s">
        <v>93</v>
      </c>
      <c r="C80" s="24" t="s">
        <v>80</v>
      </c>
      <c r="D80" s="85" t="s">
        <v>495</v>
      </c>
      <c r="E80" s="34">
        <f>VLOOKUP($A80,'CAF BLS Adjustment'!$B:$H,7,FALSE)</f>
        <v>4268900</v>
      </c>
      <c r="F80" s="5">
        <f>SUMIFS('HCLS Adjustment'!$F:$F,'HCLS Adjustment'!$B:$B,Main!$A80)</f>
        <v>653904</v>
      </c>
      <c r="G80" s="29">
        <f>VLOOKUP(A80,'SVS Adjustment'!$B$3:$E$451,4,FALSE)</f>
        <v>0</v>
      </c>
      <c r="H80" s="29">
        <f t="shared" si="9"/>
        <v>4922804</v>
      </c>
      <c r="I80" s="87">
        <f>'Demand Calcs'!$B$11</f>
        <v>0.85719967561141985</v>
      </c>
      <c r="J80" s="29">
        <f t="shared" si="10"/>
        <v>4219825.9918986</v>
      </c>
      <c r="K80" s="68">
        <f>IFERROR(VLOOKUP($A80,'NECA 5 year Projections'!$A:$C,3,FALSE),0)</f>
        <v>1520138.78565915</v>
      </c>
      <c r="L80" s="68">
        <f t="shared" si="11"/>
        <v>1520138.78565915</v>
      </c>
      <c r="M80" s="29">
        <f t="shared" si="12"/>
        <v>4219825.9918986</v>
      </c>
      <c r="N80" s="29">
        <f>VLOOKUP($A80,'CAF BLS Adjustment'!$B78:$I521,8,FALSE)</f>
        <v>462186</v>
      </c>
      <c r="O80" s="34">
        <f t="shared" si="13"/>
        <v>396185.68927213969</v>
      </c>
      <c r="P80" s="60">
        <f t="shared" si="14"/>
        <v>4616011.6811707392</v>
      </c>
      <c r="Q80" s="60">
        <f t="shared" si="15"/>
        <v>3659299.6952175903</v>
      </c>
      <c r="R80" s="60">
        <f t="shared" si="16"/>
        <v>560526.29668100993</v>
      </c>
      <c r="S80" s="60">
        <f t="shared" si="17"/>
        <v>0</v>
      </c>
    </row>
    <row r="81" spans="1:19" ht="14.45" customHeight="1">
      <c r="A81" s="48">
        <v>240541</v>
      </c>
      <c r="B81" s="47" t="s">
        <v>94</v>
      </c>
      <c r="C81" s="24" t="s">
        <v>80</v>
      </c>
      <c r="D81" s="85" t="s">
        <v>495</v>
      </c>
      <c r="E81" s="34">
        <f>VLOOKUP($A81,'CAF BLS Adjustment'!$B:$H,7,FALSE)</f>
        <v>647959</v>
      </c>
      <c r="F81" s="5">
        <f>SUMIFS('HCLS Adjustment'!$F:$F,'HCLS Adjustment'!$B:$B,Main!$A81)</f>
        <v>2928</v>
      </c>
      <c r="G81" s="29">
        <f>VLOOKUP(A81,'SVS Adjustment'!$B$3:$E$451,4,FALSE)</f>
        <v>0</v>
      </c>
      <c r="H81" s="29">
        <f t="shared" si="9"/>
        <v>650887</v>
      </c>
      <c r="I81" s="87">
        <f>'Demand Calcs'!$B$11</f>
        <v>0.85719967561141985</v>
      </c>
      <c r="J81" s="29">
        <f t="shared" si="10"/>
        <v>557940.12525969022</v>
      </c>
      <c r="K81" s="68">
        <f>IFERROR(VLOOKUP($A81,'NECA 5 year Projections'!$A:$C,3,FALSE),0)</f>
        <v>443620.07702251599</v>
      </c>
      <c r="L81" s="68">
        <f t="shared" si="11"/>
        <v>443620.07702251599</v>
      </c>
      <c r="M81" s="29">
        <f t="shared" si="12"/>
        <v>557940.12525969022</v>
      </c>
      <c r="N81" s="29">
        <f>VLOOKUP($A81,'CAF BLS Adjustment'!$B79:$I522,8,FALSE)</f>
        <v>23154</v>
      </c>
      <c r="O81" s="34">
        <f t="shared" si="13"/>
        <v>19847.601289106817</v>
      </c>
      <c r="P81" s="60">
        <f t="shared" si="14"/>
        <v>577787.72654879699</v>
      </c>
      <c r="Q81" s="60">
        <f t="shared" si="15"/>
        <v>555430.24460949993</v>
      </c>
      <c r="R81" s="60">
        <f t="shared" si="16"/>
        <v>2509.8806501902372</v>
      </c>
      <c r="S81" s="60">
        <f t="shared" si="17"/>
        <v>0</v>
      </c>
    </row>
    <row r="82" spans="1:19" ht="14.45" customHeight="1">
      <c r="A82" s="48">
        <v>240542</v>
      </c>
      <c r="B82" s="47" t="s">
        <v>95</v>
      </c>
      <c r="C82" s="24" t="s">
        <v>80</v>
      </c>
      <c r="D82" s="85" t="s">
        <v>495</v>
      </c>
      <c r="E82" s="34">
        <f>VLOOKUP($A82,'CAF BLS Adjustment'!$B:$H,7,FALSE)</f>
        <v>5147705</v>
      </c>
      <c r="F82" s="5">
        <f>SUMIFS('HCLS Adjustment'!$F:$F,'HCLS Adjustment'!$B:$B,Main!$A82)</f>
        <v>0</v>
      </c>
      <c r="G82" s="29">
        <f>VLOOKUP(A82,'SVS Adjustment'!$B$3:$E$451,4,FALSE)</f>
        <v>0</v>
      </c>
      <c r="H82" s="29">
        <f t="shared" si="9"/>
        <v>5147705</v>
      </c>
      <c r="I82" s="87">
        <f>'Demand Calcs'!$B$11</f>
        <v>0.85719967561141985</v>
      </c>
      <c r="J82" s="29">
        <f t="shared" si="10"/>
        <v>4412611.0561432838</v>
      </c>
      <c r="K82" s="68">
        <f>IFERROR(VLOOKUP($A82,'NECA 5 year Projections'!$A:$C,3,FALSE),0)</f>
        <v>2698810.1166944499</v>
      </c>
      <c r="L82" s="68">
        <f t="shared" si="11"/>
        <v>2698810.1166944499</v>
      </c>
      <c r="M82" s="29">
        <f t="shared" si="12"/>
        <v>4412611.0561432838</v>
      </c>
      <c r="N82" s="29">
        <f>VLOOKUP($A82,'CAF BLS Adjustment'!$B80:$I523,8,FALSE)</f>
        <v>970026</v>
      </c>
      <c r="O82" s="34">
        <f t="shared" si="13"/>
        <v>831505.97253464314</v>
      </c>
      <c r="P82" s="60">
        <f t="shared" si="14"/>
        <v>5244117.0286779273</v>
      </c>
      <c r="Q82" s="60">
        <f t="shared" si="15"/>
        <v>4412611.0561432838</v>
      </c>
      <c r="R82" s="60">
        <f t="shared" si="16"/>
        <v>0</v>
      </c>
      <c r="S82" s="60">
        <f t="shared" si="17"/>
        <v>0</v>
      </c>
    </row>
    <row r="83" spans="1:19" ht="14.45" customHeight="1">
      <c r="A83" s="48">
        <v>240546</v>
      </c>
      <c r="B83" s="47" t="s">
        <v>96</v>
      </c>
      <c r="C83" s="24" t="s">
        <v>80</v>
      </c>
      <c r="D83" s="85" t="s">
        <v>495</v>
      </c>
      <c r="E83" s="34">
        <f>VLOOKUP($A83,'CAF BLS Adjustment'!$B:$H,7,FALSE)</f>
        <v>5113585</v>
      </c>
      <c r="F83" s="5">
        <f>SUMIFS('HCLS Adjustment'!$F:$F,'HCLS Adjustment'!$B:$B,Main!$A83)</f>
        <v>112860</v>
      </c>
      <c r="G83" s="29">
        <f>VLOOKUP(A83,'SVS Adjustment'!$B$3:$E$451,4,FALSE)</f>
        <v>0</v>
      </c>
      <c r="H83" s="29">
        <f t="shared" si="9"/>
        <v>5226445</v>
      </c>
      <c r="I83" s="87">
        <f>'Demand Calcs'!$B$11</f>
        <v>0.85719967561141985</v>
      </c>
      <c r="J83" s="29">
        <f t="shared" si="10"/>
        <v>4480106.9586009271</v>
      </c>
      <c r="K83" s="68">
        <f>IFERROR(VLOOKUP($A83,'NECA 5 year Projections'!$A:$C,3,FALSE),0)</f>
        <v>2952979.90143531</v>
      </c>
      <c r="L83" s="68">
        <f t="shared" si="11"/>
        <v>2952979.90143531</v>
      </c>
      <c r="M83" s="29">
        <f t="shared" si="12"/>
        <v>4480106.9586009271</v>
      </c>
      <c r="N83" s="29">
        <f>VLOOKUP($A83,'CAF BLS Adjustment'!$B81:$I524,8,FALSE)</f>
        <v>-18384</v>
      </c>
      <c r="O83" s="34">
        <f t="shared" si="13"/>
        <v>-18384</v>
      </c>
      <c r="P83" s="60">
        <f t="shared" si="14"/>
        <v>4461722.9586009271</v>
      </c>
      <c r="Q83" s="60">
        <f t="shared" si="15"/>
        <v>4383363.4032114223</v>
      </c>
      <c r="R83" s="60">
        <f t="shared" si="16"/>
        <v>96743.555389504836</v>
      </c>
      <c r="S83" s="60">
        <f t="shared" si="17"/>
        <v>0</v>
      </c>
    </row>
    <row r="84" spans="1:19" ht="14.45" customHeight="1">
      <c r="A84" s="48">
        <v>250285</v>
      </c>
      <c r="B84" s="47" t="s">
        <v>98</v>
      </c>
      <c r="C84" s="24" t="s">
        <v>97</v>
      </c>
      <c r="D84" s="85" t="s">
        <v>495</v>
      </c>
      <c r="E84" s="34">
        <f>VLOOKUP($A84,'CAF BLS Adjustment'!$B:$H,7,FALSE)</f>
        <v>244455</v>
      </c>
      <c r="F84" s="5">
        <f>SUMIFS('HCLS Adjustment'!$F:$F,'HCLS Adjustment'!$B:$B,Main!$A84)</f>
        <v>58368</v>
      </c>
      <c r="G84" s="29">
        <f>VLOOKUP(A84,'SVS Adjustment'!$B$3:$E$451,4,FALSE)</f>
        <v>0</v>
      </c>
      <c r="H84" s="29">
        <f t="shared" si="9"/>
        <v>302823</v>
      </c>
      <c r="I84" s="87">
        <f>'Demand Calcs'!$B$11</f>
        <v>0.85719967561141985</v>
      </c>
      <c r="J84" s="29">
        <f t="shared" si="10"/>
        <v>259579.77736767699</v>
      </c>
      <c r="K84" s="68">
        <f>IFERROR(VLOOKUP($A84,'NECA 5 year Projections'!$A:$C,3,FALSE),0)</f>
        <v>214301.86896013701</v>
      </c>
      <c r="L84" s="68">
        <f t="shared" si="11"/>
        <v>214301.86896013701</v>
      </c>
      <c r="M84" s="29">
        <f t="shared" si="12"/>
        <v>259579.77736767699</v>
      </c>
      <c r="N84" s="29">
        <f>VLOOKUP($A84,'CAF BLS Adjustment'!$B82:$I525,8,FALSE)</f>
        <v>8718</v>
      </c>
      <c r="O84" s="34">
        <f t="shared" si="13"/>
        <v>7473.0667719803587</v>
      </c>
      <c r="P84" s="60">
        <f t="shared" si="14"/>
        <v>267052.84413965733</v>
      </c>
      <c r="Q84" s="60">
        <f t="shared" si="15"/>
        <v>209546.74670158964</v>
      </c>
      <c r="R84" s="60">
        <f t="shared" si="16"/>
        <v>50033.030666087347</v>
      </c>
      <c r="S84" s="60">
        <f t="shared" si="17"/>
        <v>0</v>
      </c>
    </row>
    <row r="85" spans="1:19" ht="14.45" customHeight="1">
      <c r="A85" s="48">
        <v>250290</v>
      </c>
      <c r="B85" s="47" t="s">
        <v>99</v>
      </c>
      <c r="C85" s="24" t="s">
        <v>97</v>
      </c>
      <c r="D85" s="85" t="s">
        <v>495</v>
      </c>
      <c r="E85" s="34">
        <f>VLOOKUP($A85,'CAF BLS Adjustment'!$B:$H,7,FALSE)</f>
        <v>6105830</v>
      </c>
      <c r="F85" s="5">
        <f>SUMIFS('HCLS Adjustment'!$F:$F,'HCLS Adjustment'!$B:$B,Main!$A85)</f>
        <v>1922604</v>
      </c>
      <c r="G85" s="29">
        <f>VLOOKUP(A85,'SVS Adjustment'!$B$3:$E$451,4,FALSE)</f>
        <v>0</v>
      </c>
      <c r="H85" s="29">
        <f t="shared" si="9"/>
        <v>8028434</v>
      </c>
      <c r="I85" s="87">
        <f>'Demand Calcs'!$B$11</f>
        <v>0.85719967561141985</v>
      </c>
      <c r="J85" s="29">
        <f t="shared" si="10"/>
        <v>6881971.0204676939</v>
      </c>
      <c r="K85" s="68">
        <f>IFERROR(VLOOKUP($A85,'NECA 5 year Projections'!$A:$C,3,FALSE),0)</f>
        <v>3893770.3526377599</v>
      </c>
      <c r="L85" s="68">
        <f t="shared" si="11"/>
        <v>3893770.3526377599</v>
      </c>
      <c r="M85" s="29">
        <f t="shared" si="12"/>
        <v>6881971.0204676939</v>
      </c>
      <c r="N85" s="29">
        <f>VLOOKUP($A85,'CAF BLS Adjustment'!$B83:$I526,8,FALSE)</f>
        <v>258036</v>
      </c>
      <c r="O85" s="34">
        <f t="shared" si="13"/>
        <v>221188.37549606833</v>
      </c>
      <c r="P85" s="60">
        <f t="shared" si="14"/>
        <v>7103159.395963762</v>
      </c>
      <c r="Q85" s="60">
        <f t="shared" si="15"/>
        <v>5233915.4953384753</v>
      </c>
      <c r="R85" s="60">
        <f t="shared" si="16"/>
        <v>1648055.5251292184</v>
      </c>
      <c r="S85" s="60">
        <f t="shared" si="17"/>
        <v>0</v>
      </c>
    </row>
    <row r="86" spans="1:19" ht="14.45" customHeight="1">
      <c r="A86" s="48">
        <v>250295</v>
      </c>
      <c r="B86" s="47" t="s">
        <v>100</v>
      </c>
      <c r="C86" s="24" t="s">
        <v>97</v>
      </c>
      <c r="D86" s="85" t="s">
        <v>495</v>
      </c>
      <c r="E86" s="34">
        <f>VLOOKUP($A86,'CAF BLS Adjustment'!$B:$H,7,FALSE)</f>
        <v>1049843</v>
      </c>
      <c r="F86" s="5">
        <f>SUMIFS('HCLS Adjustment'!$F:$F,'HCLS Adjustment'!$B:$B,Main!$A86)</f>
        <v>399312</v>
      </c>
      <c r="G86" s="29">
        <f>VLOOKUP(A86,'SVS Adjustment'!$B$3:$E$451,4,FALSE)</f>
        <v>0</v>
      </c>
      <c r="H86" s="29">
        <f t="shared" si="9"/>
        <v>1449155</v>
      </c>
      <c r="I86" s="87">
        <f>'Demand Calcs'!$B$11</f>
        <v>0.85719967561141985</v>
      </c>
      <c r="J86" s="29">
        <f t="shared" si="10"/>
        <v>1242215.1959106671</v>
      </c>
      <c r="K86" s="68">
        <f>IFERROR(VLOOKUP($A86,'NECA 5 year Projections'!$A:$C,3,FALSE),0)</f>
        <v>1055279.53462214</v>
      </c>
      <c r="L86" s="68">
        <f t="shared" si="11"/>
        <v>1055279.53462214</v>
      </c>
      <c r="M86" s="29">
        <f t="shared" si="12"/>
        <v>1242215.1959106671</v>
      </c>
      <c r="N86" s="29">
        <f>VLOOKUP($A86,'CAF BLS Adjustment'!$B84:$I527,8,FALSE)</f>
        <v>256746</v>
      </c>
      <c r="O86" s="34">
        <f t="shared" si="13"/>
        <v>220082.58791452961</v>
      </c>
      <c r="P86" s="60">
        <f t="shared" si="14"/>
        <v>1462297.7838251968</v>
      </c>
      <c r="Q86" s="60">
        <f t="shared" si="15"/>
        <v>899925.0790429198</v>
      </c>
      <c r="R86" s="60">
        <f t="shared" si="16"/>
        <v>342290.11686774727</v>
      </c>
      <c r="S86" s="60">
        <f t="shared" si="17"/>
        <v>0</v>
      </c>
    </row>
    <row r="87" spans="1:19" ht="14.45" customHeight="1">
      <c r="A87" s="48">
        <v>250299</v>
      </c>
      <c r="B87" s="47" t="s">
        <v>101</v>
      </c>
      <c r="C87" s="24" t="s">
        <v>97</v>
      </c>
      <c r="D87" s="85" t="s">
        <v>495</v>
      </c>
      <c r="E87" s="34">
        <f>VLOOKUP($A87,'CAF BLS Adjustment'!$B:$H,7,FALSE)</f>
        <v>521186</v>
      </c>
      <c r="F87" s="5">
        <f>SUMIFS('HCLS Adjustment'!$F:$F,'HCLS Adjustment'!$B:$B,Main!$A87)</f>
        <v>91284</v>
      </c>
      <c r="G87" s="29">
        <f>VLOOKUP(A87,'SVS Adjustment'!$B$3:$E$451,4,FALSE)</f>
        <v>0</v>
      </c>
      <c r="H87" s="29">
        <f t="shared" si="9"/>
        <v>612470</v>
      </c>
      <c r="I87" s="87">
        <f>'Demand Calcs'!$B$11</f>
        <v>0.85719967561141985</v>
      </c>
      <c r="J87" s="29">
        <f t="shared" si="10"/>
        <v>525009.08532172628</v>
      </c>
      <c r="K87" s="68">
        <f>IFERROR(VLOOKUP($A87,'NECA 5 year Projections'!$A:$C,3,FALSE),0)</f>
        <v>408139.92468562198</v>
      </c>
      <c r="L87" s="68">
        <f t="shared" si="11"/>
        <v>408139.92468562198</v>
      </c>
      <c r="M87" s="29">
        <f t="shared" si="12"/>
        <v>525009.08532172628</v>
      </c>
      <c r="N87" s="29">
        <f>VLOOKUP($A87,'CAF BLS Adjustment'!$B85:$I528,8,FALSE)</f>
        <v>97038</v>
      </c>
      <c r="O87" s="34">
        <f t="shared" si="13"/>
        <v>83180.942121980959</v>
      </c>
      <c r="P87" s="60">
        <f t="shared" si="14"/>
        <v>608190.02744370722</v>
      </c>
      <c r="Q87" s="60">
        <f t="shared" si="15"/>
        <v>446760.47013321344</v>
      </c>
      <c r="R87" s="60">
        <f t="shared" si="16"/>
        <v>78248.615188512849</v>
      </c>
      <c r="S87" s="60">
        <f t="shared" si="17"/>
        <v>0</v>
      </c>
    </row>
    <row r="88" spans="1:19" ht="14.45" customHeight="1">
      <c r="A88" s="48">
        <v>250305</v>
      </c>
      <c r="B88" s="47" t="s">
        <v>102</v>
      </c>
      <c r="C88" s="24" t="s">
        <v>97</v>
      </c>
      <c r="D88" s="85" t="s">
        <v>495</v>
      </c>
      <c r="E88" s="34">
        <f>VLOOKUP($A88,'CAF BLS Adjustment'!$B:$H,7,FALSE)</f>
        <v>1991699</v>
      </c>
      <c r="F88" s="5">
        <f>SUMIFS('HCLS Adjustment'!$F:$F,'HCLS Adjustment'!$B:$B,Main!$A88)</f>
        <v>1358292</v>
      </c>
      <c r="G88" s="29">
        <f>VLOOKUP(A88,'SVS Adjustment'!$B$3:$E$451,4,FALSE)</f>
        <v>0</v>
      </c>
      <c r="H88" s="29">
        <f t="shared" si="9"/>
        <v>3349991</v>
      </c>
      <c r="I88" s="87">
        <f>'Demand Calcs'!$B$11</f>
        <v>0.85719967561141985</v>
      </c>
      <c r="J88" s="29">
        <f t="shared" si="10"/>
        <v>2871611.1985011762</v>
      </c>
      <c r="K88" s="68">
        <f>IFERROR(VLOOKUP($A88,'NECA 5 year Projections'!$A:$C,3,FALSE),0)</f>
        <v>1443937.1736908499</v>
      </c>
      <c r="L88" s="68">
        <f t="shared" si="11"/>
        <v>1443937.1736908499</v>
      </c>
      <c r="M88" s="29">
        <f t="shared" si="12"/>
        <v>2871611.1985011762</v>
      </c>
      <c r="N88" s="29">
        <f>VLOOKUP($A88,'CAF BLS Adjustment'!$B86:$I529,8,FALSE)</f>
        <v>273396</v>
      </c>
      <c r="O88" s="34">
        <f t="shared" si="13"/>
        <v>234354.96251345973</v>
      </c>
      <c r="P88" s="60">
        <f t="shared" si="14"/>
        <v>3105966.161014636</v>
      </c>
      <c r="Q88" s="60">
        <f t="shared" si="15"/>
        <v>1707283.7367155894</v>
      </c>
      <c r="R88" s="60">
        <f t="shared" si="16"/>
        <v>1164327.4617855868</v>
      </c>
      <c r="S88" s="60">
        <f t="shared" si="17"/>
        <v>0</v>
      </c>
    </row>
    <row r="89" spans="1:19" ht="14.45" customHeight="1">
      <c r="A89" s="48">
        <v>250307</v>
      </c>
      <c r="B89" s="47" t="s">
        <v>103</v>
      </c>
      <c r="C89" s="24" t="s">
        <v>97</v>
      </c>
      <c r="D89" s="85" t="s">
        <v>495</v>
      </c>
      <c r="E89" s="34">
        <f>VLOOKUP($A89,'CAF BLS Adjustment'!$B:$H,7,FALSE)</f>
        <v>497556</v>
      </c>
      <c r="F89" s="5">
        <f>SUMIFS('HCLS Adjustment'!$F:$F,'HCLS Adjustment'!$B:$B,Main!$A89)</f>
        <v>166776</v>
      </c>
      <c r="G89" s="29">
        <f>VLOOKUP(A89,'SVS Adjustment'!$B$3:$E$451,4,FALSE)</f>
        <v>0</v>
      </c>
      <c r="H89" s="29">
        <f t="shared" si="9"/>
        <v>664332</v>
      </c>
      <c r="I89" s="87">
        <f>'Demand Calcs'!$B$11</f>
        <v>0.85719967561141985</v>
      </c>
      <c r="J89" s="29">
        <f t="shared" si="10"/>
        <v>569465.17489828577</v>
      </c>
      <c r="K89" s="68">
        <f>IFERROR(VLOOKUP($A89,'NECA 5 year Projections'!$A:$C,3,FALSE),0)</f>
        <v>501144.50300353899</v>
      </c>
      <c r="L89" s="68">
        <f t="shared" si="11"/>
        <v>501144.50300353899</v>
      </c>
      <c r="M89" s="29">
        <f t="shared" si="12"/>
        <v>569465.17489828577</v>
      </c>
      <c r="N89" s="29">
        <f>VLOOKUP($A89,'CAF BLS Adjustment'!$B87:$I530,8,FALSE)</f>
        <v>79890</v>
      </c>
      <c r="O89" s="34">
        <f t="shared" si="13"/>
        <v>68481.682084596338</v>
      </c>
      <c r="P89" s="60">
        <f t="shared" si="14"/>
        <v>637946.85698288213</v>
      </c>
      <c r="Q89" s="60">
        <f t="shared" si="15"/>
        <v>426504.84179851564</v>
      </c>
      <c r="R89" s="60">
        <f t="shared" si="16"/>
        <v>142960.33309977016</v>
      </c>
      <c r="S89" s="60">
        <f t="shared" si="17"/>
        <v>0</v>
      </c>
    </row>
    <row r="90" spans="1:19" ht="14.45" customHeight="1">
      <c r="A90" s="48">
        <v>250308</v>
      </c>
      <c r="B90" s="47" t="s">
        <v>45</v>
      </c>
      <c r="C90" s="24" t="s">
        <v>97</v>
      </c>
      <c r="D90" s="85" t="s">
        <v>495</v>
      </c>
      <c r="E90" s="34">
        <f>VLOOKUP($A90,'CAF BLS Adjustment'!$B:$H,7,FALSE)</f>
        <v>2974706</v>
      </c>
      <c r="F90" s="5">
        <f>SUMIFS('HCLS Adjustment'!$F:$F,'HCLS Adjustment'!$B:$B,Main!$A90)</f>
        <v>2101116</v>
      </c>
      <c r="G90" s="29">
        <f>VLOOKUP(A90,'SVS Adjustment'!$B$3:$E$451,4,FALSE)</f>
        <v>0</v>
      </c>
      <c r="H90" s="29">
        <f t="shared" si="9"/>
        <v>5075822</v>
      </c>
      <c r="I90" s="87">
        <f>'Demand Calcs'!$B$11</f>
        <v>0.85719967561141985</v>
      </c>
      <c r="J90" s="29">
        <f t="shared" si="10"/>
        <v>4350992.9718613084</v>
      </c>
      <c r="K90" s="68">
        <f>IFERROR(VLOOKUP($A90,'NECA 5 year Projections'!$A:$C,3,FALSE),0)</f>
        <v>2220823.0659210202</v>
      </c>
      <c r="L90" s="68">
        <f t="shared" si="11"/>
        <v>2220823.0659210202</v>
      </c>
      <c r="M90" s="29">
        <f t="shared" si="12"/>
        <v>4350992.9718613084</v>
      </c>
      <c r="N90" s="29">
        <f>VLOOKUP($A90,'CAF BLS Adjustment'!$B88:$I531,8,FALSE)</f>
        <v>-391224</v>
      </c>
      <c r="O90" s="34">
        <f t="shared" si="13"/>
        <v>-391224</v>
      </c>
      <c r="P90" s="60">
        <f t="shared" si="14"/>
        <v>3959768.9718613084</v>
      </c>
      <c r="Q90" s="60">
        <f t="shared" si="15"/>
        <v>2549917.0182393445</v>
      </c>
      <c r="R90" s="60">
        <f t="shared" si="16"/>
        <v>1801075.9536219642</v>
      </c>
      <c r="S90" s="60">
        <f t="shared" si="17"/>
        <v>0</v>
      </c>
    </row>
    <row r="91" spans="1:19" ht="14.45" customHeight="1">
      <c r="A91" s="48">
        <v>250315</v>
      </c>
      <c r="B91" s="47" t="s">
        <v>104</v>
      </c>
      <c r="C91" s="24" t="s">
        <v>97</v>
      </c>
      <c r="D91" s="85" t="s">
        <v>495</v>
      </c>
      <c r="E91" s="34">
        <f>VLOOKUP($A91,'CAF BLS Adjustment'!$B:$H,7,FALSE)</f>
        <v>1405442</v>
      </c>
      <c r="F91" s="5">
        <f>SUMIFS('HCLS Adjustment'!$F:$F,'HCLS Adjustment'!$B:$B,Main!$A91)</f>
        <v>979560</v>
      </c>
      <c r="G91" s="29">
        <f>VLOOKUP(A91,'SVS Adjustment'!$B$3:$E$451,4,FALSE)</f>
        <v>0</v>
      </c>
      <c r="H91" s="29">
        <f t="shared" si="9"/>
        <v>2385002</v>
      </c>
      <c r="I91" s="87">
        <f>'Demand Calcs'!$B$11</f>
        <v>0.85719967561141985</v>
      </c>
      <c r="J91" s="29">
        <f t="shared" si="10"/>
        <v>2044422.9407325876</v>
      </c>
      <c r="K91" s="68">
        <f>IFERROR(VLOOKUP($A91,'NECA 5 year Projections'!$A:$C,3,FALSE),0)</f>
        <v>759991.67179470905</v>
      </c>
      <c r="L91" s="68">
        <f t="shared" si="11"/>
        <v>759991.67179470905</v>
      </c>
      <c r="M91" s="29">
        <f t="shared" si="12"/>
        <v>2044422.9407325876</v>
      </c>
      <c r="N91" s="29">
        <f>VLOOKUP($A91,'CAF BLS Adjustment'!$B89:$I532,8,FALSE)</f>
        <v>-672</v>
      </c>
      <c r="O91" s="34">
        <f t="shared" si="13"/>
        <v>-672</v>
      </c>
      <c r="P91" s="60">
        <f t="shared" si="14"/>
        <v>2043750.9407325876</v>
      </c>
      <c r="Q91" s="60">
        <f t="shared" si="15"/>
        <v>1204744.4264906652</v>
      </c>
      <c r="R91" s="60">
        <f t="shared" si="16"/>
        <v>839678.51424192253</v>
      </c>
      <c r="S91" s="60">
        <f t="shared" si="17"/>
        <v>0</v>
      </c>
    </row>
    <row r="92" spans="1:19" ht="14.45" customHeight="1">
      <c r="A92" s="48">
        <v>250316</v>
      </c>
      <c r="B92" s="47" t="s">
        <v>105</v>
      </c>
      <c r="C92" s="24" t="s">
        <v>97</v>
      </c>
      <c r="D92" s="85" t="s">
        <v>495</v>
      </c>
      <c r="E92" s="34">
        <f>VLOOKUP($A92,'CAF BLS Adjustment'!$B:$H,7,FALSE)</f>
        <v>360747</v>
      </c>
      <c r="F92" s="5">
        <f>SUMIFS('HCLS Adjustment'!$F:$F,'HCLS Adjustment'!$B:$B,Main!$A92)</f>
        <v>356976</v>
      </c>
      <c r="G92" s="29">
        <f>VLOOKUP(A92,'SVS Adjustment'!$B$3:$E$451,4,FALSE)</f>
        <v>0</v>
      </c>
      <c r="H92" s="29">
        <f t="shared" si="9"/>
        <v>717723</v>
      </c>
      <c r="I92" s="87">
        <f>'Demand Calcs'!$B$11</f>
        <v>0.85719967561141985</v>
      </c>
      <c r="J92" s="29">
        <f t="shared" si="10"/>
        <v>615231.92277885508</v>
      </c>
      <c r="K92" s="68">
        <f>IFERROR(VLOOKUP($A92,'NECA 5 year Projections'!$A:$C,3,FALSE),0)</f>
        <v>593311.86271132401</v>
      </c>
      <c r="L92" s="68">
        <f t="shared" si="11"/>
        <v>593311.86271132401</v>
      </c>
      <c r="M92" s="29">
        <f t="shared" si="12"/>
        <v>615231.92277885508</v>
      </c>
      <c r="N92" s="29">
        <f>VLOOKUP($A92,'CAF BLS Adjustment'!$B90:$I533,8,FALSE)</f>
        <v>-4224</v>
      </c>
      <c r="O92" s="34">
        <f t="shared" si="13"/>
        <v>-4224</v>
      </c>
      <c r="P92" s="60">
        <f t="shared" si="14"/>
        <v>611007.92277885508</v>
      </c>
      <c r="Q92" s="60">
        <f t="shared" si="15"/>
        <v>309232.21137779288</v>
      </c>
      <c r="R92" s="60">
        <f t="shared" si="16"/>
        <v>305999.7114010622</v>
      </c>
      <c r="S92" s="60">
        <f t="shared" si="17"/>
        <v>0</v>
      </c>
    </row>
    <row r="93" spans="1:19" ht="14.45" customHeight="1">
      <c r="A93" s="48">
        <v>260396</v>
      </c>
      <c r="B93" s="47" t="s">
        <v>107</v>
      </c>
      <c r="C93" s="24" t="s">
        <v>106</v>
      </c>
      <c r="D93" s="85" t="s">
        <v>495</v>
      </c>
      <c r="E93" s="34">
        <f>VLOOKUP($A93,'CAF BLS Adjustment'!$B:$H,7,FALSE)</f>
        <v>3092207</v>
      </c>
      <c r="F93" s="5">
        <f>SUMIFS('HCLS Adjustment'!$F:$F,'HCLS Adjustment'!$B:$B,Main!$A93)</f>
        <v>1227432</v>
      </c>
      <c r="G93" s="29">
        <f>VLOOKUP(A93,'SVS Adjustment'!$B$3:$E$451,4,FALSE)</f>
        <v>0</v>
      </c>
      <c r="H93" s="29">
        <f t="shared" si="9"/>
        <v>4319639</v>
      </c>
      <c r="I93" s="87">
        <f>'Demand Calcs'!$B$11</f>
        <v>0.85719967561141985</v>
      </c>
      <c r="J93" s="29">
        <f t="shared" si="10"/>
        <v>3702793.149558438</v>
      </c>
      <c r="K93" s="68">
        <f>IFERROR(VLOOKUP($A93,'NECA 5 year Projections'!$A:$C,3,FALSE),0)</f>
        <v>2157611.1012968002</v>
      </c>
      <c r="L93" s="68">
        <f t="shared" si="11"/>
        <v>2157611.1012968002</v>
      </c>
      <c r="M93" s="29">
        <f t="shared" si="12"/>
        <v>3702793.149558438</v>
      </c>
      <c r="N93" s="29">
        <f>VLOOKUP($A93,'CAF BLS Adjustment'!$B92:$I535,8,FALSE)</f>
        <v>22722</v>
      </c>
      <c r="O93" s="34">
        <f t="shared" si="13"/>
        <v>19477.291029242682</v>
      </c>
      <c r="P93" s="60">
        <f t="shared" si="14"/>
        <v>3722270.4405876808</v>
      </c>
      <c r="Q93" s="60">
        <f t="shared" si="15"/>
        <v>2650638.837323362</v>
      </c>
      <c r="R93" s="60">
        <f t="shared" si="16"/>
        <v>1052154.3122350762</v>
      </c>
      <c r="S93" s="60">
        <f t="shared" si="17"/>
        <v>0</v>
      </c>
    </row>
    <row r="94" spans="1:19" ht="14.45" customHeight="1">
      <c r="A94" s="48">
        <v>260398</v>
      </c>
      <c r="B94" s="47" t="s">
        <v>108</v>
      </c>
      <c r="C94" s="24" t="s">
        <v>106</v>
      </c>
      <c r="D94" s="85" t="s">
        <v>495</v>
      </c>
      <c r="E94" s="34">
        <f>VLOOKUP($A94,'CAF BLS Adjustment'!$B:$H,7,FALSE)</f>
        <v>5597487</v>
      </c>
      <c r="F94" s="5">
        <f>SUMIFS('HCLS Adjustment'!$F:$F,'HCLS Adjustment'!$B:$B,Main!$A94)</f>
        <v>176976</v>
      </c>
      <c r="G94" s="29">
        <f>VLOOKUP(A94,'SVS Adjustment'!$B$3:$E$451,4,FALSE)</f>
        <v>0</v>
      </c>
      <c r="H94" s="29">
        <f t="shared" si="9"/>
        <v>5774463</v>
      </c>
      <c r="I94" s="87">
        <f>'Demand Calcs'!$B$11</f>
        <v>0.85719967561141985</v>
      </c>
      <c r="J94" s="29">
        <f t="shared" si="10"/>
        <v>4949867.8104301468</v>
      </c>
      <c r="K94" s="68">
        <f>IFERROR(VLOOKUP($A94,'NECA 5 year Projections'!$A:$C,3,FALSE),0)</f>
        <v>3923603.65771916</v>
      </c>
      <c r="L94" s="68">
        <f t="shared" si="11"/>
        <v>3923603.65771916</v>
      </c>
      <c r="M94" s="29">
        <f t="shared" si="12"/>
        <v>4949867.8104301468</v>
      </c>
      <c r="N94" s="29">
        <f>VLOOKUP($A94,'CAF BLS Adjustment'!$B92:$I536,8,FALSE)</f>
        <v>1091568</v>
      </c>
      <c r="O94" s="34">
        <f t="shared" si="13"/>
        <v>935691.7355078063</v>
      </c>
      <c r="P94" s="60">
        <f t="shared" si="14"/>
        <v>5885559.5459379535</v>
      </c>
      <c r="Q94" s="60">
        <f t="shared" si="15"/>
        <v>4798164.0406391406</v>
      </c>
      <c r="R94" s="60">
        <f t="shared" si="16"/>
        <v>151703.76979100666</v>
      </c>
      <c r="S94" s="60">
        <f t="shared" si="17"/>
        <v>0</v>
      </c>
    </row>
    <row r="95" spans="1:19" ht="14.45" customHeight="1">
      <c r="A95" s="48">
        <v>260401</v>
      </c>
      <c r="B95" s="47" t="s">
        <v>109</v>
      </c>
      <c r="C95" s="24" t="s">
        <v>106</v>
      </c>
      <c r="D95" s="85" t="s">
        <v>495</v>
      </c>
      <c r="E95" s="34">
        <f>VLOOKUP($A95,'CAF BLS Adjustment'!$B:$H,7,FALSE)</f>
        <v>8971319</v>
      </c>
      <c r="F95" s="5">
        <f>SUMIFS('HCLS Adjustment'!$F:$F,'HCLS Adjustment'!$B:$B,Main!$A95)</f>
        <v>1771164</v>
      </c>
      <c r="G95" s="29">
        <f>VLOOKUP(A95,'SVS Adjustment'!$B$3:$E$451,4,FALSE)</f>
        <v>0</v>
      </c>
      <c r="H95" s="29">
        <f t="shared" si="9"/>
        <v>10742483</v>
      </c>
      <c r="I95" s="87">
        <f>'Demand Calcs'!$B$11</f>
        <v>0.85719967561141985</v>
      </c>
      <c r="J95" s="29">
        <f t="shared" si="10"/>
        <v>9208452.9428611919</v>
      </c>
      <c r="K95" s="68">
        <f>IFERROR(VLOOKUP($A95,'NECA 5 year Projections'!$A:$C,3,FALSE),0)</f>
        <v>4515260.4589551697</v>
      </c>
      <c r="L95" s="68">
        <f t="shared" si="11"/>
        <v>4515260.4589551697</v>
      </c>
      <c r="M95" s="29">
        <f t="shared" si="12"/>
        <v>9208452.9428611919</v>
      </c>
      <c r="N95" s="29">
        <f>VLOOKUP($A95,'CAF BLS Adjustment'!$B93:$I537,8,FALSE)</f>
        <v>138582</v>
      </c>
      <c r="O95" s="34">
        <f t="shared" si="13"/>
        <v>118792.44544558179</v>
      </c>
      <c r="P95" s="60">
        <f t="shared" si="14"/>
        <v>9327245.3883067742</v>
      </c>
      <c r="Q95" s="60">
        <f t="shared" si="15"/>
        <v>7690211.7366065672</v>
      </c>
      <c r="R95" s="60">
        <f t="shared" si="16"/>
        <v>1518241.2062546248</v>
      </c>
      <c r="S95" s="60">
        <f t="shared" si="17"/>
        <v>0</v>
      </c>
    </row>
    <row r="96" spans="1:19" ht="14.45" customHeight="1">
      <c r="A96" s="48">
        <v>260406</v>
      </c>
      <c r="B96" s="47" t="s">
        <v>110</v>
      </c>
      <c r="C96" s="24" t="s">
        <v>106</v>
      </c>
      <c r="D96" s="85" t="s">
        <v>495</v>
      </c>
      <c r="E96" s="34">
        <f>VLOOKUP($A96,'CAF BLS Adjustment'!$B:$H,7,FALSE)</f>
        <v>4446753</v>
      </c>
      <c r="F96" s="5">
        <f>SUMIFS('HCLS Adjustment'!$F:$F,'HCLS Adjustment'!$B:$B,Main!$A96)</f>
        <v>1625664</v>
      </c>
      <c r="G96" s="29">
        <f>VLOOKUP(A96,'SVS Adjustment'!$B$3:$E$451,4,FALSE)</f>
        <v>0</v>
      </c>
      <c r="H96" s="29">
        <f t="shared" si="9"/>
        <v>6072417</v>
      </c>
      <c r="I96" s="87">
        <f>'Demand Calcs'!$B$11</f>
        <v>0.85719967561141985</v>
      </c>
      <c r="J96" s="29">
        <f t="shared" si="10"/>
        <v>5205273.8825772712</v>
      </c>
      <c r="K96" s="68">
        <f>IFERROR(VLOOKUP($A96,'NECA 5 year Projections'!$A:$C,3,FALSE),0)</f>
        <v>5364567.2706583599</v>
      </c>
      <c r="L96" s="68">
        <f t="shared" si="11"/>
        <v>5364567.2706583599</v>
      </c>
      <c r="M96" s="29">
        <f t="shared" si="12"/>
        <v>5364567.2706583599</v>
      </c>
      <c r="N96" s="29">
        <f>VLOOKUP($A96,'CAF BLS Adjustment'!$B94:$I538,8,FALSE)</f>
        <v>-454530</v>
      </c>
      <c r="O96" s="34">
        <f t="shared" si="13"/>
        <v>-454530</v>
      </c>
      <c r="P96" s="60">
        <f t="shared" si="14"/>
        <v>4910037.2706583599</v>
      </c>
      <c r="Q96" s="60">
        <f t="shared" si="15"/>
        <v>3928403.731908048</v>
      </c>
      <c r="R96" s="60">
        <f t="shared" si="16"/>
        <v>1436163.5387503118</v>
      </c>
      <c r="S96" s="60">
        <f t="shared" si="17"/>
        <v>0</v>
      </c>
    </row>
    <row r="97" spans="1:19" ht="14.45" customHeight="1">
      <c r="A97" s="48">
        <v>260408</v>
      </c>
      <c r="B97" s="47" t="s">
        <v>111</v>
      </c>
      <c r="C97" s="24" t="s">
        <v>106</v>
      </c>
      <c r="D97" s="85" t="s">
        <v>495</v>
      </c>
      <c r="E97" s="34">
        <f>VLOOKUP($A97,'CAF BLS Adjustment'!$B:$H,7,FALSE)</f>
        <v>1330793</v>
      </c>
      <c r="F97" s="5">
        <f>SUMIFS('HCLS Adjustment'!$F:$F,'HCLS Adjustment'!$B:$B,Main!$A97)</f>
        <v>71124</v>
      </c>
      <c r="G97" s="29">
        <f>VLOOKUP(A97,'SVS Adjustment'!$B$3:$E$451,4,FALSE)</f>
        <v>0</v>
      </c>
      <c r="H97" s="29">
        <f t="shared" si="9"/>
        <v>1401917</v>
      </c>
      <c r="I97" s="87">
        <f>'Demand Calcs'!$B$11</f>
        <v>0.85719967561141985</v>
      </c>
      <c r="J97" s="29">
        <f t="shared" si="10"/>
        <v>1201722.797634135</v>
      </c>
      <c r="K97" s="68">
        <f>IFERROR(VLOOKUP($A97,'NECA 5 year Projections'!$A:$C,3,FALSE),0)</f>
        <v>1228099.8230065999</v>
      </c>
      <c r="L97" s="68">
        <f t="shared" si="11"/>
        <v>1228099.8230065999</v>
      </c>
      <c r="M97" s="29">
        <f t="shared" si="12"/>
        <v>1228099.8230065999</v>
      </c>
      <c r="N97" s="29">
        <f>VLOOKUP($A97,'CAF BLS Adjustment'!$B95:$I539,8,FALSE)</f>
        <v>30894</v>
      </c>
      <c r="O97" s="34">
        <f t="shared" si="13"/>
        <v>26482.326778339204</v>
      </c>
      <c r="P97" s="60">
        <f t="shared" si="14"/>
        <v>1254582.1497849391</v>
      </c>
      <c r="Q97" s="60">
        <f t="shared" si="15"/>
        <v>1165794.157399063</v>
      </c>
      <c r="R97" s="60">
        <f t="shared" si="16"/>
        <v>62305.665607536968</v>
      </c>
      <c r="S97" s="60">
        <f t="shared" si="17"/>
        <v>0</v>
      </c>
    </row>
    <row r="98" spans="1:19" ht="14.45" customHeight="1">
      <c r="A98" s="48">
        <v>260413</v>
      </c>
      <c r="B98" s="47" t="s">
        <v>112</v>
      </c>
      <c r="C98" s="24" t="s">
        <v>106</v>
      </c>
      <c r="D98" s="85" t="s">
        <v>495</v>
      </c>
      <c r="E98" s="34">
        <f>VLOOKUP($A98,'CAF BLS Adjustment'!$B:$H,7,FALSE)</f>
        <v>6064321</v>
      </c>
      <c r="F98" s="5">
        <f>SUMIFS('HCLS Adjustment'!$F:$F,'HCLS Adjustment'!$B:$B,Main!$A98)</f>
        <v>1791168</v>
      </c>
      <c r="G98" s="29">
        <f>VLOOKUP(A98,'SVS Adjustment'!$B$3:$E$451,4,FALSE)</f>
        <v>0</v>
      </c>
      <c r="H98" s="29">
        <f t="shared" si="9"/>
        <v>7855489</v>
      </c>
      <c r="I98" s="87">
        <f>'Demand Calcs'!$B$11</f>
        <v>0.85719967561141985</v>
      </c>
      <c r="J98" s="29">
        <f t="shared" si="10"/>
        <v>6733722.6225690767</v>
      </c>
      <c r="K98" s="68">
        <f>IFERROR(VLOOKUP($A98,'NECA 5 year Projections'!$A:$C,3,FALSE),0)</f>
        <v>2367908.2182197399</v>
      </c>
      <c r="L98" s="68">
        <f t="shared" si="11"/>
        <v>2367908.2182197399</v>
      </c>
      <c r="M98" s="29">
        <f t="shared" si="12"/>
        <v>6733722.6225690767</v>
      </c>
      <c r="N98" s="29">
        <f>VLOOKUP($A98,'CAF BLS Adjustment'!$B96:$I540,8,FALSE)</f>
        <v>406206</v>
      </c>
      <c r="O98" s="34">
        <f t="shared" si="13"/>
        <v>348199.65143141244</v>
      </c>
      <c r="P98" s="60">
        <f t="shared" si="14"/>
        <v>7081922.2740004892</v>
      </c>
      <c r="Q98" s="60">
        <f t="shared" si="15"/>
        <v>5198333.9940035213</v>
      </c>
      <c r="R98" s="60">
        <f t="shared" si="16"/>
        <v>1535388.6285655554</v>
      </c>
      <c r="S98" s="60">
        <f t="shared" si="17"/>
        <v>0</v>
      </c>
    </row>
    <row r="99" spans="1:19" ht="14.45" customHeight="1">
      <c r="A99" s="48">
        <v>260414</v>
      </c>
      <c r="B99" s="47" t="s">
        <v>113</v>
      </c>
      <c r="C99" s="24" t="s">
        <v>106</v>
      </c>
      <c r="D99" s="85" t="s">
        <v>495</v>
      </c>
      <c r="E99" s="34">
        <f>VLOOKUP($A99,'CAF BLS Adjustment'!$B:$H,7,FALSE)</f>
        <v>4915244</v>
      </c>
      <c r="F99" s="5">
        <f>SUMIFS('HCLS Adjustment'!$F:$F,'HCLS Adjustment'!$B:$B,Main!$A99)</f>
        <v>1020840</v>
      </c>
      <c r="G99" s="29">
        <f>VLOOKUP(A99,'SVS Adjustment'!$B$3:$E$451,4,FALSE)</f>
        <v>0</v>
      </c>
      <c r="H99" s="29">
        <f t="shared" si="9"/>
        <v>5936084</v>
      </c>
      <c r="I99" s="87">
        <f>'Demand Calcs'!$B$11</f>
        <v>0.85719967561141985</v>
      </c>
      <c r="J99" s="29">
        <f t="shared" si="10"/>
        <v>5088409.2792021399</v>
      </c>
      <c r="K99" s="68">
        <f>IFERROR(VLOOKUP($A99,'NECA 5 year Projections'!$A:$C,3,FALSE),0)</f>
        <v>4385001.5552059896</v>
      </c>
      <c r="L99" s="68">
        <f t="shared" si="11"/>
        <v>4385001.5552059896</v>
      </c>
      <c r="M99" s="29">
        <f t="shared" si="12"/>
        <v>5088409.2792021399</v>
      </c>
      <c r="N99" s="29">
        <f>VLOOKUP($A99,'CAF BLS Adjustment'!$B97:$I541,8,FALSE)</f>
        <v>-560802</v>
      </c>
      <c r="O99" s="34">
        <f t="shared" si="13"/>
        <v>-560802</v>
      </c>
      <c r="P99" s="60">
        <f t="shared" si="14"/>
        <v>4527607.2792021399</v>
      </c>
      <c r="Q99" s="60">
        <f t="shared" si="15"/>
        <v>4213345.5623509781</v>
      </c>
      <c r="R99" s="60">
        <f t="shared" si="16"/>
        <v>875063.71685116179</v>
      </c>
      <c r="S99" s="60">
        <f t="shared" si="17"/>
        <v>0</v>
      </c>
    </row>
    <row r="100" spans="1:19" ht="14.45" customHeight="1">
      <c r="A100" s="48">
        <v>260415</v>
      </c>
      <c r="B100" s="47" t="s">
        <v>114</v>
      </c>
      <c r="C100" s="24" t="s">
        <v>106</v>
      </c>
      <c r="D100" s="85" t="s">
        <v>495</v>
      </c>
      <c r="E100" s="34">
        <f>VLOOKUP($A100,'CAF BLS Adjustment'!$B:$H,7,FALSE)</f>
        <v>3734438</v>
      </c>
      <c r="F100" s="5">
        <f>SUMIFS('HCLS Adjustment'!$F:$F,'HCLS Adjustment'!$B:$B,Main!$A100)</f>
        <v>1521636</v>
      </c>
      <c r="G100" s="29">
        <f>VLOOKUP(A100,'SVS Adjustment'!$B$3:$E$451,4,FALSE)</f>
        <v>0</v>
      </c>
      <c r="H100" s="29">
        <f t="shared" si="9"/>
        <v>5256074</v>
      </c>
      <c r="I100" s="87">
        <f>'Demand Calcs'!$B$11</f>
        <v>0.85719967561141985</v>
      </c>
      <c r="J100" s="29">
        <f t="shared" si="10"/>
        <v>4505504.9277896183</v>
      </c>
      <c r="K100" s="68">
        <f>IFERROR(VLOOKUP($A100,'NECA 5 year Projections'!$A:$C,3,FALSE),0)</f>
        <v>3092908.0475161802</v>
      </c>
      <c r="L100" s="68">
        <f t="shared" si="11"/>
        <v>3092908.0475161802</v>
      </c>
      <c r="M100" s="29">
        <f t="shared" si="12"/>
        <v>4505504.9277896183</v>
      </c>
      <c r="N100" s="29">
        <f>VLOOKUP($A100,'CAF BLS Adjustment'!$B98:$I542,8,FALSE)</f>
        <v>-300360</v>
      </c>
      <c r="O100" s="34">
        <f t="shared" si="13"/>
        <v>-300360</v>
      </c>
      <c r="P100" s="60">
        <f t="shared" si="14"/>
        <v>4205144.9277896183</v>
      </c>
      <c r="Q100" s="60">
        <f t="shared" si="15"/>
        <v>3201159.0421909597</v>
      </c>
      <c r="R100" s="60">
        <f t="shared" si="16"/>
        <v>1304345.8855986584</v>
      </c>
      <c r="S100" s="60">
        <f t="shared" si="17"/>
        <v>0</v>
      </c>
    </row>
    <row r="101" spans="1:19" ht="14.45" customHeight="1">
      <c r="A101" s="48">
        <v>260418</v>
      </c>
      <c r="B101" s="47" t="s">
        <v>115</v>
      </c>
      <c r="C101" s="24" t="s">
        <v>106</v>
      </c>
      <c r="D101" s="85" t="s">
        <v>495</v>
      </c>
      <c r="E101" s="34">
        <f>VLOOKUP($A101,'CAF BLS Adjustment'!$B:$H,7,FALSE)</f>
        <v>5826597</v>
      </c>
      <c r="F101" s="5">
        <f>SUMIFS('HCLS Adjustment'!$F:$F,'HCLS Adjustment'!$B:$B,Main!$A101)</f>
        <v>6962064</v>
      </c>
      <c r="G101" s="29">
        <f>VLOOKUP(A101,'SVS Adjustment'!$B$3:$E$451,4,FALSE)</f>
        <v>0</v>
      </c>
      <c r="H101" s="29">
        <f t="shared" si="9"/>
        <v>12788661</v>
      </c>
      <c r="I101" s="87">
        <f>'Demand Calcs'!$B$11</f>
        <v>0.85719967561141985</v>
      </c>
      <c r="J101" s="29">
        <f t="shared" si="10"/>
        <v>10962436.060704416</v>
      </c>
      <c r="K101" s="68">
        <f>IFERROR(VLOOKUP($A101,'NECA 5 year Projections'!$A:$C,3,FALSE),0)</f>
        <v>5209918.8483326901</v>
      </c>
      <c r="L101" s="68">
        <f t="shared" si="11"/>
        <v>5209918.8483326901</v>
      </c>
      <c r="M101" s="29">
        <f t="shared" si="12"/>
        <v>10962436.060704416</v>
      </c>
      <c r="N101" s="29">
        <f>VLOOKUP($A101,'CAF BLS Adjustment'!$B99:$I543,8,FALSE)</f>
        <v>710820</v>
      </c>
      <c r="O101" s="34">
        <f t="shared" si="13"/>
        <v>609314.67341810942</v>
      </c>
      <c r="P101" s="60">
        <f t="shared" si="14"/>
        <v>11571750.734122526</v>
      </c>
      <c r="Q101" s="60">
        <f t="shared" si="15"/>
        <v>4994557.0583184715</v>
      </c>
      <c r="R101" s="60">
        <f t="shared" si="16"/>
        <v>5967879.0023859432</v>
      </c>
      <c r="S101" s="60">
        <f t="shared" si="17"/>
        <v>0</v>
      </c>
    </row>
    <row r="102" spans="1:19" ht="14.45" customHeight="1">
      <c r="A102" s="48">
        <v>260419</v>
      </c>
      <c r="B102" s="47" t="s">
        <v>116</v>
      </c>
      <c r="C102" s="24" t="s">
        <v>106</v>
      </c>
      <c r="D102" s="85" t="s">
        <v>495</v>
      </c>
      <c r="E102" s="34">
        <f>VLOOKUP($A102,'CAF BLS Adjustment'!$B:$H,7,FALSE)</f>
        <v>3454549</v>
      </c>
      <c r="F102" s="5">
        <f>SUMIFS('HCLS Adjustment'!$F:$F,'HCLS Adjustment'!$B:$B,Main!$A102)</f>
        <v>1261200</v>
      </c>
      <c r="G102" s="29">
        <f>VLOOKUP(A102,'SVS Adjustment'!$B$3:$E$451,4,FALSE)</f>
        <v>0</v>
      </c>
      <c r="H102" s="29">
        <f t="shared" si="9"/>
        <v>4715749</v>
      </c>
      <c r="I102" s="87">
        <f>'Demand Calcs'!$B$11</f>
        <v>0.85719967561141985</v>
      </c>
      <c r="J102" s="29">
        <f t="shared" si="10"/>
        <v>4042338.5130648776</v>
      </c>
      <c r="K102" s="68">
        <f>IFERROR(VLOOKUP($A102,'NECA 5 year Projections'!$A:$C,3,FALSE),0)</f>
        <v>1410925.2846119499</v>
      </c>
      <c r="L102" s="68">
        <f t="shared" si="11"/>
        <v>1410925.2846119499</v>
      </c>
      <c r="M102" s="29">
        <f t="shared" si="12"/>
        <v>4042338.5130648776</v>
      </c>
      <c r="N102" s="29">
        <f>VLOOKUP($A102,'CAF BLS Adjustment'!$B100:$I544,8,FALSE)</f>
        <v>183606</v>
      </c>
      <c r="O102" s="34">
        <f t="shared" si="13"/>
        <v>157387.00364031034</v>
      </c>
      <c r="P102" s="60">
        <f t="shared" si="14"/>
        <v>4199725.516705188</v>
      </c>
      <c r="Q102" s="60">
        <f t="shared" si="15"/>
        <v>2961238.2821837547</v>
      </c>
      <c r="R102" s="60">
        <f t="shared" si="16"/>
        <v>1081100.2308811226</v>
      </c>
      <c r="S102" s="60">
        <f t="shared" si="17"/>
        <v>0</v>
      </c>
    </row>
    <row r="103" spans="1:19" ht="14.45" customHeight="1">
      <c r="A103" s="48">
        <v>260421</v>
      </c>
      <c r="B103" s="47" t="s">
        <v>117</v>
      </c>
      <c r="C103" s="24" t="s">
        <v>106</v>
      </c>
      <c r="D103" s="85" t="s">
        <v>495</v>
      </c>
      <c r="E103" s="34">
        <f>VLOOKUP($A103,'CAF BLS Adjustment'!$B:$H,7,FALSE)</f>
        <v>5996350</v>
      </c>
      <c r="F103" s="5">
        <f>SUMIFS('HCLS Adjustment'!$F:$F,'HCLS Adjustment'!$B:$B,Main!$A103)</f>
        <v>1361988</v>
      </c>
      <c r="G103" s="29">
        <f>VLOOKUP(A103,'SVS Adjustment'!$B$3:$E$451,4,FALSE)</f>
        <v>0</v>
      </c>
      <c r="H103" s="29">
        <f t="shared" si="9"/>
        <v>7358338</v>
      </c>
      <c r="I103" s="87">
        <f>'Demand Calcs'!$B$11</f>
        <v>0.85719967561141985</v>
      </c>
      <c r="J103" s="29">
        <f t="shared" si="10"/>
        <v>6307564.9466391839</v>
      </c>
      <c r="K103" s="68">
        <f>IFERROR(VLOOKUP($A103,'NECA 5 year Projections'!$A:$C,3,FALSE),0)</f>
        <v>4307755.2690669298</v>
      </c>
      <c r="L103" s="68">
        <f t="shared" si="11"/>
        <v>4307755.2690669298</v>
      </c>
      <c r="M103" s="29">
        <f t="shared" si="12"/>
        <v>6307564.9466391839</v>
      </c>
      <c r="N103" s="29">
        <f>VLOOKUP($A103,'CAF BLS Adjustment'!$B101:$I545,8,FALSE)</f>
        <v>-497394</v>
      </c>
      <c r="O103" s="34">
        <f t="shared" si="13"/>
        <v>-497394</v>
      </c>
      <c r="P103" s="60">
        <f t="shared" si="14"/>
        <v>5810170.9466391839</v>
      </c>
      <c r="Q103" s="60">
        <f t="shared" si="15"/>
        <v>5140069.2748525376</v>
      </c>
      <c r="R103" s="60">
        <f t="shared" si="16"/>
        <v>1167495.6717866466</v>
      </c>
      <c r="S103" s="60">
        <f t="shared" si="17"/>
        <v>0</v>
      </c>
    </row>
    <row r="104" spans="1:19" ht="14.45" customHeight="1">
      <c r="A104" s="48">
        <v>270428</v>
      </c>
      <c r="B104" s="47" t="s">
        <v>119</v>
      </c>
      <c r="C104" s="24" t="s">
        <v>118</v>
      </c>
      <c r="D104" s="85" t="s">
        <v>495</v>
      </c>
      <c r="E104" s="34">
        <f>VLOOKUP($A104,'CAF BLS Adjustment'!$B:$H,7,FALSE)</f>
        <v>534226</v>
      </c>
      <c r="F104" s="5">
        <f>SUMIFS('HCLS Adjustment'!$F:$F,'HCLS Adjustment'!$B:$B,Main!$A104)</f>
        <v>57384</v>
      </c>
      <c r="G104" s="29">
        <f>VLOOKUP(A104,'SVS Adjustment'!$B$3:$E$451,4,FALSE)</f>
        <v>0</v>
      </c>
      <c r="H104" s="29">
        <f t="shared" si="9"/>
        <v>591610</v>
      </c>
      <c r="I104" s="87">
        <f>'Demand Calcs'!$B$11</f>
        <v>0.85719967561141985</v>
      </c>
      <c r="J104" s="29">
        <f t="shared" si="10"/>
        <v>507127.90008847212</v>
      </c>
      <c r="K104" s="68">
        <f>IFERROR(VLOOKUP($A104,'NECA 5 year Projections'!$A:$C,3,FALSE),0)</f>
        <v>256768.65848468599</v>
      </c>
      <c r="L104" s="68">
        <f t="shared" si="11"/>
        <v>256768.65848468599</v>
      </c>
      <c r="M104" s="29">
        <f t="shared" si="12"/>
        <v>507127.90008847212</v>
      </c>
      <c r="N104" s="29">
        <f>VLOOKUP($A104,'CAF BLS Adjustment'!$B103:$I547,8,FALSE)</f>
        <v>33090</v>
      </c>
      <c r="O104" s="34">
        <f t="shared" si="13"/>
        <v>28364.737265981883</v>
      </c>
      <c r="P104" s="60">
        <f t="shared" si="14"/>
        <v>535492.63735445403</v>
      </c>
      <c r="Q104" s="60">
        <f t="shared" si="15"/>
        <v>457938.35390318639</v>
      </c>
      <c r="R104" s="60">
        <f t="shared" si="16"/>
        <v>49189.546185285719</v>
      </c>
      <c r="S104" s="60">
        <f t="shared" si="17"/>
        <v>0</v>
      </c>
    </row>
    <row r="105" spans="1:19" ht="14.45" customHeight="1">
      <c r="A105" s="48">
        <v>270429</v>
      </c>
      <c r="B105" s="47" t="s">
        <v>120</v>
      </c>
      <c r="C105" s="24" t="s">
        <v>118</v>
      </c>
      <c r="D105" s="85" t="s">
        <v>495</v>
      </c>
      <c r="E105" s="34">
        <f>VLOOKUP($A105,'CAF BLS Adjustment'!$B:$H,7,FALSE)</f>
        <v>2702968</v>
      </c>
      <c r="F105" s="5">
        <f>SUMIFS('HCLS Adjustment'!$F:$F,'HCLS Adjustment'!$B:$B,Main!$A105)</f>
        <v>0</v>
      </c>
      <c r="G105" s="29">
        <f>VLOOKUP(A105,'SVS Adjustment'!$B$3:$E$451,4,FALSE)</f>
        <v>0</v>
      </c>
      <c r="H105" s="29">
        <f t="shared" si="9"/>
        <v>2702968</v>
      </c>
      <c r="I105" s="87">
        <f>'Demand Calcs'!$B$11</f>
        <v>0.85719967561141985</v>
      </c>
      <c r="J105" s="29">
        <f t="shared" si="10"/>
        <v>2316983.2927880483</v>
      </c>
      <c r="K105" s="68">
        <f>IFERROR(VLOOKUP($A105,'NECA 5 year Projections'!$A:$C,3,FALSE),0)</f>
        <v>15649989.3808257</v>
      </c>
      <c r="L105" s="68">
        <f t="shared" si="11"/>
        <v>2702968</v>
      </c>
      <c r="M105" s="29">
        <f t="shared" si="12"/>
        <v>2702968</v>
      </c>
      <c r="N105" s="29">
        <f>VLOOKUP($A105,'CAF BLS Adjustment'!$B103:$I548,8,FALSE)</f>
        <v>-461184</v>
      </c>
      <c r="O105" s="34">
        <f t="shared" si="13"/>
        <v>-461184</v>
      </c>
      <c r="P105" s="60">
        <f t="shared" si="14"/>
        <v>2241784</v>
      </c>
      <c r="Q105" s="60">
        <f t="shared" si="15"/>
        <v>2702968</v>
      </c>
      <c r="R105" s="60">
        <f t="shared" si="16"/>
        <v>0</v>
      </c>
      <c r="S105" s="60">
        <f t="shared" si="17"/>
        <v>0</v>
      </c>
    </row>
    <row r="106" spans="1:19" ht="14.45" customHeight="1">
      <c r="A106" s="48">
        <v>270432</v>
      </c>
      <c r="B106" s="47" t="s">
        <v>121</v>
      </c>
      <c r="C106" s="24" t="s">
        <v>118</v>
      </c>
      <c r="D106" s="85" t="s">
        <v>495</v>
      </c>
      <c r="E106" s="34">
        <f>VLOOKUP($A106,'CAF BLS Adjustment'!$B:$H,7,FALSE)</f>
        <v>1463008</v>
      </c>
      <c r="F106" s="5">
        <f>SUMIFS('HCLS Adjustment'!$F:$F,'HCLS Adjustment'!$B:$B,Main!$A106)</f>
        <v>542160</v>
      </c>
      <c r="G106" s="29">
        <f>VLOOKUP(A106,'SVS Adjustment'!$B$3:$E$451,4,FALSE)</f>
        <v>0</v>
      </c>
      <c r="H106" s="29">
        <f t="shared" si="9"/>
        <v>2005168</v>
      </c>
      <c r="I106" s="87">
        <f>'Demand Calcs'!$B$11</f>
        <v>0.85719967561141985</v>
      </c>
      <c r="J106" s="29">
        <f t="shared" si="10"/>
        <v>1718829.3591463994</v>
      </c>
      <c r="K106" s="68">
        <f>IFERROR(VLOOKUP($A106,'NECA 5 year Projections'!$A:$C,3,FALSE),0)</f>
        <v>1682984.5520516699</v>
      </c>
      <c r="L106" s="68">
        <f t="shared" si="11"/>
        <v>1682984.5520516699</v>
      </c>
      <c r="M106" s="29">
        <f t="shared" si="12"/>
        <v>1718829.3591463994</v>
      </c>
      <c r="N106" s="29">
        <f>VLOOKUP($A106,'CAF BLS Adjustment'!$B105:$I550,8,FALSE)</f>
        <v>281976</v>
      </c>
      <c r="O106" s="34">
        <f t="shared" si="13"/>
        <v>241709.73573020572</v>
      </c>
      <c r="P106" s="60">
        <f t="shared" si="14"/>
        <v>1960539.0948766051</v>
      </c>
      <c r="Q106" s="60">
        <f t="shared" si="15"/>
        <v>1254089.9830169121</v>
      </c>
      <c r="R106" s="60">
        <f t="shared" si="16"/>
        <v>464739.37612948735</v>
      </c>
      <c r="S106" s="60">
        <f t="shared" si="17"/>
        <v>0</v>
      </c>
    </row>
    <row r="107" spans="1:19" ht="14.45" customHeight="1">
      <c r="A107" s="48">
        <v>270433</v>
      </c>
      <c r="B107" s="47" t="s">
        <v>122</v>
      </c>
      <c r="C107" s="24" t="s">
        <v>118</v>
      </c>
      <c r="D107" s="85" t="s">
        <v>495</v>
      </c>
      <c r="E107" s="34">
        <f>VLOOKUP($A107,'CAF BLS Adjustment'!$B:$H,7,FALSE)</f>
        <v>4136634</v>
      </c>
      <c r="F107" s="5">
        <f>SUMIFS('HCLS Adjustment'!$F:$F,'HCLS Adjustment'!$B:$B,Main!$A107)</f>
        <v>1002984</v>
      </c>
      <c r="G107" s="29">
        <f>VLOOKUP(A107,'SVS Adjustment'!$B$3:$E$451,4,FALSE)</f>
        <v>0</v>
      </c>
      <c r="H107" s="29">
        <f t="shared" si="9"/>
        <v>5139618</v>
      </c>
      <c r="I107" s="87">
        <f>'Demand Calcs'!$B$11</f>
        <v>0.85719967561141985</v>
      </c>
      <c r="J107" s="29">
        <f t="shared" si="10"/>
        <v>4405678.8823666144</v>
      </c>
      <c r="K107" s="68">
        <f>IFERROR(VLOOKUP($A107,'NECA 5 year Projections'!$A:$C,3,FALSE),0)</f>
        <v>1483618.2001597099</v>
      </c>
      <c r="L107" s="68">
        <f t="shared" si="11"/>
        <v>1483618.2001597099</v>
      </c>
      <c r="M107" s="29">
        <f t="shared" si="12"/>
        <v>4405678.8823666144</v>
      </c>
      <c r="N107" s="29">
        <f>VLOOKUP($A107,'CAF BLS Adjustment'!$B105:$I551,8,FALSE)</f>
        <v>-175368</v>
      </c>
      <c r="O107" s="34">
        <f t="shared" si="13"/>
        <v>-175368</v>
      </c>
      <c r="P107" s="60">
        <f t="shared" si="14"/>
        <v>4230310.8823666144</v>
      </c>
      <c r="Q107" s="60">
        <f t="shared" si="15"/>
        <v>3545921.3229231699</v>
      </c>
      <c r="R107" s="60">
        <f t="shared" si="16"/>
        <v>859757.55944344425</v>
      </c>
      <c r="S107" s="60">
        <f t="shared" si="17"/>
        <v>0</v>
      </c>
    </row>
    <row r="108" spans="1:19" ht="14.45" customHeight="1">
      <c r="A108" s="48">
        <v>270435</v>
      </c>
      <c r="B108" s="47" t="s">
        <v>123</v>
      </c>
      <c r="C108" s="24" t="s">
        <v>118</v>
      </c>
      <c r="D108" s="85" t="s">
        <v>495</v>
      </c>
      <c r="E108" s="34">
        <f>VLOOKUP($A108,'CAF BLS Adjustment'!$B:$H,7,FALSE)</f>
        <v>1303213</v>
      </c>
      <c r="F108" s="5">
        <f>SUMIFS('HCLS Adjustment'!$F:$F,'HCLS Adjustment'!$B:$B,Main!$A108)</f>
        <v>271308</v>
      </c>
      <c r="G108" s="29">
        <f>VLOOKUP(A108,'SVS Adjustment'!$B$3:$E$451,4,FALSE)</f>
        <v>0</v>
      </c>
      <c r="H108" s="29">
        <f t="shared" si="9"/>
        <v>1574521</v>
      </c>
      <c r="I108" s="87">
        <f>'Demand Calcs'!$B$11</f>
        <v>0.85719967561141985</v>
      </c>
      <c r="J108" s="29">
        <f t="shared" si="10"/>
        <v>1349678.8904433683</v>
      </c>
      <c r="K108" s="68">
        <f>IFERROR(VLOOKUP($A108,'NECA 5 year Projections'!$A:$C,3,FALSE),0)</f>
        <v>1242805.77296043</v>
      </c>
      <c r="L108" s="68">
        <f t="shared" si="11"/>
        <v>1242805.77296043</v>
      </c>
      <c r="M108" s="29">
        <f t="shared" si="12"/>
        <v>1349678.8904433683</v>
      </c>
      <c r="N108" s="29">
        <f>VLOOKUP($A108,'CAF BLS Adjustment'!$B106:$I552,8,FALSE)</f>
        <v>90558</v>
      </c>
      <c r="O108" s="34">
        <f t="shared" si="13"/>
        <v>77626.288224018965</v>
      </c>
      <c r="P108" s="60">
        <f t="shared" si="14"/>
        <v>1427305.1786673872</v>
      </c>
      <c r="Q108" s="60">
        <f t="shared" si="15"/>
        <v>1117113.7608525853</v>
      </c>
      <c r="R108" s="60">
        <f t="shared" si="16"/>
        <v>232565.12959078309</v>
      </c>
      <c r="S108" s="60">
        <f t="shared" si="17"/>
        <v>0</v>
      </c>
    </row>
    <row r="109" spans="1:19" ht="14.45" customHeight="1">
      <c r="A109" s="48">
        <v>270438</v>
      </c>
      <c r="B109" s="47" t="s">
        <v>124</v>
      </c>
      <c r="C109" s="24" t="s">
        <v>118</v>
      </c>
      <c r="D109" s="85" t="s">
        <v>495</v>
      </c>
      <c r="E109" s="34">
        <f>VLOOKUP($A109,'CAF BLS Adjustment'!$B:$H,7,FALSE)</f>
        <v>501667</v>
      </c>
      <c r="F109" s="5">
        <f>SUMIFS('HCLS Adjustment'!$F:$F,'HCLS Adjustment'!$B:$B,Main!$A109)</f>
        <v>208572</v>
      </c>
      <c r="G109" s="29">
        <f>VLOOKUP(A109,'SVS Adjustment'!$B$3:$E$451,4,FALSE)</f>
        <v>0</v>
      </c>
      <c r="H109" s="29">
        <f t="shared" si="9"/>
        <v>710239</v>
      </c>
      <c r="I109" s="87">
        <f>'Demand Calcs'!$B$11</f>
        <v>0.85719967561141985</v>
      </c>
      <c r="J109" s="29">
        <f t="shared" si="10"/>
        <v>608816.64040657924</v>
      </c>
      <c r="K109" s="68">
        <f>IFERROR(VLOOKUP($A109,'NECA 5 year Projections'!$A:$C,3,FALSE),0)</f>
        <v>624393.98774622497</v>
      </c>
      <c r="L109" s="68">
        <f t="shared" si="11"/>
        <v>624393.98774622497</v>
      </c>
      <c r="M109" s="29">
        <f t="shared" si="12"/>
        <v>624393.98774622497</v>
      </c>
      <c r="N109" s="29">
        <f>VLOOKUP($A109,'CAF BLS Adjustment'!$B107:$I553,8,FALSE)</f>
        <v>25188</v>
      </c>
      <c r="O109" s="34">
        <f t="shared" si="13"/>
        <v>21591.145429300443</v>
      </c>
      <c r="P109" s="60">
        <f t="shared" si="14"/>
        <v>645985.13317552547</v>
      </c>
      <c r="Q109" s="60">
        <f t="shared" si="15"/>
        <v>441031.62266601168</v>
      </c>
      <c r="R109" s="60">
        <f t="shared" si="16"/>
        <v>183362.36508021335</v>
      </c>
      <c r="S109" s="60">
        <f t="shared" si="17"/>
        <v>0</v>
      </c>
    </row>
    <row r="110" spans="1:19" ht="14.45" customHeight="1">
      <c r="A110" s="48">
        <v>270441</v>
      </c>
      <c r="B110" s="47" t="s">
        <v>125</v>
      </c>
      <c r="C110" s="24" t="s">
        <v>118</v>
      </c>
      <c r="D110" s="85" t="s">
        <v>495</v>
      </c>
      <c r="E110" s="34">
        <f>VLOOKUP($A110,'CAF BLS Adjustment'!$B:$H,7,FALSE)</f>
        <v>1438935</v>
      </c>
      <c r="F110" s="5">
        <f>SUMIFS('HCLS Adjustment'!$F:$F,'HCLS Adjustment'!$B:$B,Main!$A110)</f>
        <v>656508</v>
      </c>
      <c r="G110" s="29">
        <f>VLOOKUP(A110,'SVS Adjustment'!$B$3:$E$451,4,FALSE)</f>
        <v>0</v>
      </c>
      <c r="H110" s="29">
        <f t="shared" si="9"/>
        <v>2095443</v>
      </c>
      <c r="I110" s="87">
        <f>'Demand Calcs'!$B$11</f>
        <v>0.85719967561141985</v>
      </c>
      <c r="J110" s="29">
        <f t="shared" si="10"/>
        <v>1796213.0598622204</v>
      </c>
      <c r="K110" s="68">
        <f>IFERROR(VLOOKUP($A110,'NECA 5 year Projections'!$A:$C,3,FALSE),0)</f>
        <v>1184310.6037514701</v>
      </c>
      <c r="L110" s="68">
        <f t="shared" si="11"/>
        <v>1184310.6037514701</v>
      </c>
      <c r="M110" s="29">
        <f t="shared" si="12"/>
        <v>1796213.0598622204</v>
      </c>
      <c r="N110" s="29">
        <f>VLOOKUP($A110,'CAF BLS Adjustment'!$B108:$I554,8,FALSE)</f>
        <v>84192</v>
      </c>
      <c r="O110" s="34">
        <f t="shared" si="13"/>
        <v>72169.355089076664</v>
      </c>
      <c r="P110" s="60">
        <f t="shared" si="14"/>
        <v>1868382.414951297</v>
      </c>
      <c r="Q110" s="60">
        <f t="shared" si="15"/>
        <v>1233454.6152259184</v>
      </c>
      <c r="R110" s="60">
        <f t="shared" si="16"/>
        <v>562758.44463630207</v>
      </c>
      <c r="S110" s="60">
        <f t="shared" si="17"/>
        <v>0</v>
      </c>
    </row>
    <row r="111" spans="1:19" ht="14.45" customHeight="1">
      <c r="A111" s="48">
        <v>280457</v>
      </c>
      <c r="B111" s="47" t="s">
        <v>127</v>
      </c>
      <c r="C111" s="24" t="s">
        <v>126</v>
      </c>
      <c r="D111" s="85" t="s">
        <v>495</v>
      </c>
      <c r="E111" s="34">
        <f>VLOOKUP($A111,'CAF BLS Adjustment'!$B:$H,7,FALSE)</f>
        <v>0</v>
      </c>
      <c r="F111" s="5">
        <f>SUMIFS('HCLS Adjustment'!$F:$F,'HCLS Adjustment'!$B:$B,Main!$A111)</f>
        <v>0</v>
      </c>
      <c r="G111" s="29">
        <f>VLOOKUP(A111,'SVS Adjustment'!$B$3:$E$451,4,FALSE)</f>
        <v>0</v>
      </c>
      <c r="H111" s="29">
        <f t="shared" si="9"/>
        <v>0</v>
      </c>
      <c r="I111" s="87">
        <f>'Demand Calcs'!$B$11</f>
        <v>0.85719967561141985</v>
      </c>
      <c r="J111" s="29">
        <f t="shared" si="10"/>
        <v>0</v>
      </c>
      <c r="K111" s="68">
        <f>IFERROR(VLOOKUP($A111,'NECA 5 year Projections'!$A:$C,3,FALSE),0)</f>
        <v>0</v>
      </c>
      <c r="L111" s="68">
        <f t="shared" si="11"/>
        <v>0</v>
      </c>
      <c r="M111" s="29">
        <f t="shared" si="12"/>
        <v>0</v>
      </c>
      <c r="N111" s="29">
        <f>VLOOKUP($A111,'CAF BLS Adjustment'!$B110:$I556,8,FALSE)</f>
        <v>-111204</v>
      </c>
      <c r="O111" s="34">
        <f t="shared" si="13"/>
        <v>-111204</v>
      </c>
      <c r="P111" s="60">
        <f t="shared" si="14"/>
        <v>-111204</v>
      </c>
      <c r="Q111" s="60">
        <f t="shared" si="15"/>
        <v>0</v>
      </c>
      <c r="R111" s="60">
        <f t="shared" si="16"/>
        <v>0</v>
      </c>
      <c r="S111" s="60">
        <f t="shared" si="17"/>
        <v>0</v>
      </c>
    </row>
    <row r="112" spans="1:19" ht="14.45" customHeight="1">
      <c r="A112" s="48">
        <v>280461</v>
      </c>
      <c r="B112" s="47" t="s">
        <v>128</v>
      </c>
      <c r="C112" s="24" t="s">
        <v>126</v>
      </c>
      <c r="D112" s="85" t="s">
        <v>495</v>
      </c>
      <c r="E112" s="34">
        <f>VLOOKUP($A112,'CAF BLS Adjustment'!$B:$H,7,FALSE)</f>
        <v>394376</v>
      </c>
      <c r="F112" s="5">
        <f>SUMIFS('HCLS Adjustment'!$F:$F,'HCLS Adjustment'!$B:$B,Main!$A112)</f>
        <v>395796</v>
      </c>
      <c r="G112" s="29">
        <f>VLOOKUP(A112,'SVS Adjustment'!$B$3:$E$451,4,FALSE)</f>
        <v>0</v>
      </c>
      <c r="H112" s="29">
        <f t="shared" si="9"/>
        <v>790172</v>
      </c>
      <c r="I112" s="87">
        <f>'Demand Calcs'!$B$11</f>
        <v>0.85719967561141985</v>
      </c>
      <c r="J112" s="29">
        <f t="shared" si="10"/>
        <v>677335.18207722681</v>
      </c>
      <c r="K112" s="68">
        <f>IFERROR(VLOOKUP($A112,'NECA 5 year Projections'!$A:$C,3,FALSE),0)</f>
        <v>507885.47532138502</v>
      </c>
      <c r="L112" s="68">
        <f t="shared" si="11"/>
        <v>507885.47532138502</v>
      </c>
      <c r="M112" s="29">
        <f t="shared" si="12"/>
        <v>677335.18207722681</v>
      </c>
      <c r="N112" s="29">
        <f>VLOOKUP($A112,'CAF BLS Adjustment'!$B110:$I557,8,FALSE)</f>
        <v>7422</v>
      </c>
      <c r="O112" s="34">
        <f t="shared" si="13"/>
        <v>6362.1359923879581</v>
      </c>
      <c r="P112" s="60">
        <f t="shared" si="14"/>
        <v>683697.31806961482</v>
      </c>
      <c r="Q112" s="60">
        <f t="shared" si="15"/>
        <v>338058.97926892934</v>
      </c>
      <c r="R112" s="60">
        <f t="shared" si="16"/>
        <v>339276.20280829747</v>
      </c>
      <c r="S112" s="60">
        <f t="shared" si="17"/>
        <v>0</v>
      </c>
    </row>
    <row r="113" spans="1:19" ht="14.45" customHeight="1">
      <c r="A113" s="48">
        <v>280466</v>
      </c>
      <c r="B113" s="47" t="s">
        <v>129</v>
      </c>
      <c r="C113" s="24" t="s">
        <v>126</v>
      </c>
      <c r="D113" s="85" t="s">
        <v>495</v>
      </c>
      <c r="E113" s="34">
        <f>VLOOKUP($A113,'CAF BLS Adjustment'!$B:$H,7,FALSE)</f>
        <v>926187</v>
      </c>
      <c r="F113" s="5">
        <f>SUMIFS('HCLS Adjustment'!$F:$F,'HCLS Adjustment'!$B:$B,Main!$A113)</f>
        <v>333672</v>
      </c>
      <c r="G113" s="29">
        <f>VLOOKUP(A113,'SVS Adjustment'!$B$3:$E$451,4,FALSE)</f>
        <v>0</v>
      </c>
      <c r="H113" s="29">
        <f t="shared" si="9"/>
        <v>1259859</v>
      </c>
      <c r="I113" s="87">
        <f>'Demand Calcs'!$B$11</f>
        <v>0.85719967561141985</v>
      </c>
      <c r="J113" s="29">
        <f t="shared" si="10"/>
        <v>1079950.7261161278</v>
      </c>
      <c r="K113" s="68">
        <f>IFERROR(VLOOKUP($A113,'NECA 5 year Projections'!$A:$C,3,FALSE),0)</f>
        <v>564453.57900609006</v>
      </c>
      <c r="L113" s="68">
        <f t="shared" si="11"/>
        <v>564453.57900609006</v>
      </c>
      <c r="M113" s="29">
        <f t="shared" si="12"/>
        <v>1079950.7261161278</v>
      </c>
      <c r="N113" s="29">
        <f>VLOOKUP($A113,'CAF BLS Adjustment'!$B111:$I558,8,FALSE)</f>
        <v>152046</v>
      </c>
      <c r="O113" s="34">
        <f t="shared" ref="O113:O166" si="18">IF(N113&lt;0,N113,N113*I113)</f>
        <v>130333.78187801395</v>
      </c>
      <c r="P113" s="60">
        <f t="shared" si="14"/>
        <v>1210284.5079941417</v>
      </c>
      <c r="Q113" s="60">
        <f t="shared" si="15"/>
        <v>793927.19595551421</v>
      </c>
      <c r="R113" s="60">
        <f t="shared" si="16"/>
        <v>286023.53016061371</v>
      </c>
      <c r="S113" s="60">
        <f t="shared" si="17"/>
        <v>0</v>
      </c>
    </row>
    <row r="114" spans="1:19" ht="14.45" customHeight="1">
      <c r="A114" s="48">
        <v>290280</v>
      </c>
      <c r="B114" s="47" t="s">
        <v>132</v>
      </c>
      <c r="C114" s="24" t="s">
        <v>131</v>
      </c>
      <c r="D114" s="85" t="s">
        <v>495</v>
      </c>
      <c r="E114" s="34">
        <f>VLOOKUP($A114,'CAF BLS Adjustment'!$B:$H,7,FALSE)</f>
        <v>2384837</v>
      </c>
      <c r="F114" s="5">
        <f>SUMIFS('HCLS Adjustment'!$F:$F,'HCLS Adjustment'!$B:$B,Main!$A114)</f>
        <v>0</v>
      </c>
      <c r="G114" s="29">
        <f>VLOOKUP(A114,'SVS Adjustment'!$B$3:$E$451,4,FALSE)</f>
        <v>0</v>
      </c>
      <c r="H114" s="29">
        <f t="shared" ref="H114:H167" si="19">SUM(E114:G114)</f>
        <v>2384837</v>
      </c>
      <c r="I114" s="87">
        <f>'Demand Calcs'!$B$11</f>
        <v>0.85719967561141985</v>
      </c>
      <c r="J114" s="29">
        <f t="shared" ref="J114:J167" si="20">I114*H114</f>
        <v>2044281.5027861118</v>
      </c>
      <c r="K114" s="68">
        <f>IFERROR(VLOOKUP($A114,'NECA 5 year Projections'!$A:$C,3,FALSE),0)</f>
        <v>848941.863570277</v>
      </c>
      <c r="L114" s="68">
        <f t="shared" ref="L114:L167" si="21">MIN(H114,K114)</f>
        <v>848941.863570277</v>
      </c>
      <c r="M114" s="29">
        <f t="shared" ref="M114:M167" si="22">MAX(J114,L114)</f>
        <v>2044281.5027861118</v>
      </c>
      <c r="N114" s="29">
        <f>VLOOKUP($A114,'CAF BLS Adjustment'!$B112:$I559,8,FALSE)</f>
        <v>-31212</v>
      </c>
      <c r="O114" s="34">
        <f t="shared" si="18"/>
        <v>-31212</v>
      </c>
      <c r="P114" s="60">
        <f t="shared" ref="P114:P167" si="23">O114+M114</f>
        <v>2013069.5027861118</v>
      </c>
      <c r="Q114" s="60">
        <f t="shared" ref="Q114:Q167" si="24">IFERROR((E114/H114)*$M114,0)</f>
        <v>2044281.5027861118</v>
      </c>
      <c r="R114" s="60">
        <f t="shared" ref="R114:R167" si="25">IFERROR((F114/$H114)*$M114,0)</f>
        <v>0</v>
      </c>
      <c r="S114" s="60">
        <f t="shared" ref="S114:S167" si="26">IFERROR((G114/$H114)*$M114,0)</f>
        <v>0</v>
      </c>
    </row>
    <row r="115" spans="1:19" ht="14.45" customHeight="1">
      <c r="A115" s="48">
        <v>290553</v>
      </c>
      <c r="B115" s="47" t="s">
        <v>133</v>
      </c>
      <c r="C115" s="24" t="s">
        <v>131</v>
      </c>
      <c r="D115" s="85" t="s">
        <v>495</v>
      </c>
      <c r="E115" s="34">
        <f>VLOOKUP($A115,'CAF BLS Adjustment'!$B:$H,7,FALSE)</f>
        <v>8886446</v>
      </c>
      <c r="F115" s="5">
        <f>SUMIFS('HCLS Adjustment'!$F:$F,'HCLS Adjustment'!$B:$B,Main!$A115)</f>
        <v>1555836</v>
      </c>
      <c r="G115" s="29">
        <f>VLOOKUP(A115,'SVS Adjustment'!$B$3:$E$451,4,FALSE)</f>
        <v>0</v>
      </c>
      <c r="H115" s="29">
        <f t="shared" si="19"/>
        <v>10442282</v>
      </c>
      <c r="I115" s="87">
        <f>'Demand Calcs'!$B$11</f>
        <v>0.85719967561141985</v>
      </c>
      <c r="J115" s="29">
        <f t="shared" si="20"/>
        <v>8951120.7430429682</v>
      </c>
      <c r="K115" s="68">
        <f>IFERROR(VLOOKUP($A115,'NECA 5 year Projections'!$A:$C,3,FALSE),0)</f>
        <v>4982044.9488904001</v>
      </c>
      <c r="L115" s="68">
        <f t="shared" si="21"/>
        <v>4982044.9488904001</v>
      </c>
      <c r="M115" s="29">
        <f t="shared" si="22"/>
        <v>8951120.7430429682</v>
      </c>
      <c r="N115" s="29">
        <f>VLOOKUP($A115,'CAF BLS Adjustment'!$B113:$I560,8,FALSE)</f>
        <v>164652</v>
      </c>
      <c r="O115" s="34">
        <f t="shared" si="18"/>
        <v>141139.64098877151</v>
      </c>
      <c r="P115" s="60">
        <f t="shared" si="23"/>
        <v>9092260.3840317391</v>
      </c>
      <c r="Q115" s="60">
        <f t="shared" si="24"/>
        <v>7617458.628538399</v>
      </c>
      <c r="R115" s="60">
        <f t="shared" si="25"/>
        <v>1333662.114504569</v>
      </c>
      <c r="S115" s="60">
        <f t="shared" si="26"/>
        <v>0</v>
      </c>
    </row>
    <row r="116" spans="1:19" ht="14.45" customHeight="1">
      <c r="A116" s="48">
        <v>290554</v>
      </c>
      <c r="B116" s="47" t="s">
        <v>134</v>
      </c>
      <c r="C116" s="24" t="s">
        <v>131</v>
      </c>
      <c r="D116" s="85" t="s">
        <v>495</v>
      </c>
      <c r="E116" s="34">
        <f>VLOOKUP($A116,'CAF BLS Adjustment'!$B:$H,7,FALSE)</f>
        <v>4531770</v>
      </c>
      <c r="F116" s="5">
        <f>SUMIFS('HCLS Adjustment'!$F:$F,'HCLS Adjustment'!$B:$B,Main!$A116)</f>
        <v>532764</v>
      </c>
      <c r="G116" s="29">
        <f>VLOOKUP(A116,'SVS Adjustment'!$B$3:$E$451,4,FALSE)</f>
        <v>0</v>
      </c>
      <c r="H116" s="29">
        <f t="shared" si="19"/>
        <v>5064534</v>
      </c>
      <c r="I116" s="87">
        <f>'Demand Calcs'!$B$11</f>
        <v>0.85719967561141985</v>
      </c>
      <c r="J116" s="29">
        <f t="shared" si="20"/>
        <v>4341316.9019230064</v>
      </c>
      <c r="K116" s="68">
        <f>IFERROR(VLOOKUP($A116,'NECA 5 year Projections'!$A:$C,3,FALSE),0)</f>
        <v>2347657.7449936499</v>
      </c>
      <c r="L116" s="68">
        <f t="shared" si="21"/>
        <v>2347657.7449936499</v>
      </c>
      <c r="M116" s="29">
        <f t="shared" si="22"/>
        <v>4341316.9019230064</v>
      </c>
      <c r="N116" s="29">
        <f>VLOOKUP($A116,'CAF BLS Adjustment'!$B114:$I561,8,FALSE)</f>
        <v>126342</v>
      </c>
      <c r="O116" s="34">
        <f t="shared" si="18"/>
        <v>108300.32141609801</v>
      </c>
      <c r="P116" s="60">
        <f t="shared" si="23"/>
        <v>4449617.2233391041</v>
      </c>
      <c r="Q116" s="60">
        <f t="shared" si="24"/>
        <v>3884631.7739455639</v>
      </c>
      <c r="R116" s="60">
        <f t="shared" si="25"/>
        <v>456685.12797744246</v>
      </c>
      <c r="S116" s="60">
        <f t="shared" si="26"/>
        <v>0</v>
      </c>
    </row>
    <row r="117" spans="1:19" ht="14.45" customHeight="1">
      <c r="A117" s="48">
        <v>290570</v>
      </c>
      <c r="B117" s="47" t="s">
        <v>135</v>
      </c>
      <c r="C117" s="24" t="s">
        <v>131</v>
      </c>
      <c r="D117" s="85" t="s">
        <v>495</v>
      </c>
      <c r="E117" s="34">
        <f>VLOOKUP($A117,'CAF BLS Adjustment'!$B:$H,7,FALSE)</f>
        <v>2019293</v>
      </c>
      <c r="F117" s="5">
        <f>SUMIFS('HCLS Adjustment'!$F:$F,'HCLS Adjustment'!$B:$B,Main!$A117)</f>
        <v>316644</v>
      </c>
      <c r="G117" s="29">
        <f>VLOOKUP(A117,'SVS Adjustment'!$B$3:$E$451,4,FALSE)</f>
        <v>0</v>
      </c>
      <c r="H117" s="29">
        <f t="shared" si="19"/>
        <v>2335937</v>
      </c>
      <c r="I117" s="87">
        <f>'Demand Calcs'!$B$11</f>
        <v>0.85719967561141985</v>
      </c>
      <c r="J117" s="29">
        <f t="shared" si="20"/>
        <v>2002364.4386487133</v>
      </c>
      <c r="K117" s="68">
        <f>IFERROR(VLOOKUP($A117,'NECA 5 year Projections'!$A:$C,3,FALSE),0)</f>
        <v>1108760.24132438</v>
      </c>
      <c r="L117" s="68">
        <f t="shared" si="21"/>
        <v>1108760.24132438</v>
      </c>
      <c r="M117" s="29">
        <f t="shared" si="22"/>
        <v>2002364.4386487133</v>
      </c>
      <c r="N117" s="29">
        <f>VLOOKUP($A117,'CAF BLS Adjustment'!$B116:$I563,8,FALSE)</f>
        <v>7710</v>
      </c>
      <c r="O117" s="34">
        <f t="shared" si="18"/>
        <v>6609.0094989640475</v>
      </c>
      <c r="P117" s="60">
        <f t="shared" si="23"/>
        <v>2008973.4481476774</v>
      </c>
      <c r="Q117" s="60">
        <f t="shared" si="24"/>
        <v>1730937.3045644111</v>
      </c>
      <c r="R117" s="60">
        <f t="shared" si="25"/>
        <v>271427.13408430241</v>
      </c>
      <c r="S117" s="60">
        <f t="shared" si="26"/>
        <v>0</v>
      </c>
    </row>
    <row r="118" spans="1:19" ht="14.45" customHeight="1">
      <c r="A118" s="48">
        <v>290573</v>
      </c>
      <c r="B118" s="47" t="s">
        <v>136</v>
      </c>
      <c r="C118" s="24" t="s">
        <v>131</v>
      </c>
      <c r="D118" s="85" t="s">
        <v>495</v>
      </c>
      <c r="E118" s="34">
        <f>VLOOKUP($A118,'CAF BLS Adjustment'!$B:$H,7,FALSE)</f>
        <v>7371735</v>
      </c>
      <c r="F118" s="5">
        <f>SUMIFS('HCLS Adjustment'!$F:$F,'HCLS Adjustment'!$B:$B,Main!$A118)</f>
        <v>2799072</v>
      </c>
      <c r="G118" s="29">
        <f>VLOOKUP(A118,'SVS Adjustment'!$B$3:$E$451,4,FALSE)</f>
        <v>0</v>
      </c>
      <c r="H118" s="29">
        <f t="shared" si="19"/>
        <v>10170807</v>
      </c>
      <c r="I118" s="87">
        <f>'Demand Calcs'!$B$11</f>
        <v>0.85719967561141985</v>
      </c>
      <c r="J118" s="29">
        <f t="shared" si="20"/>
        <v>8718412.4611063581</v>
      </c>
      <c r="K118" s="68">
        <f>IFERROR(VLOOKUP($A118,'NECA 5 year Projections'!$A:$C,3,FALSE),0)</f>
        <v>5985173.3867165102</v>
      </c>
      <c r="L118" s="68">
        <f t="shared" si="21"/>
        <v>5985173.3867165102</v>
      </c>
      <c r="M118" s="29">
        <f t="shared" si="22"/>
        <v>8718412.4611063581</v>
      </c>
      <c r="N118" s="29">
        <f>VLOOKUP($A118,'CAF BLS Adjustment'!$B117:$I565,8,FALSE)</f>
        <v>-68850</v>
      </c>
      <c r="O118" s="34">
        <f t="shared" si="18"/>
        <v>-68850</v>
      </c>
      <c r="P118" s="60">
        <f t="shared" si="23"/>
        <v>8649562.4611063581</v>
      </c>
      <c r="Q118" s="60">
        <f t="shared" si="24"/>
        <v>6319048.8506933497</v>
      </c>
      <c r="R118" s="60">
        <f t="shared" si="25"/>
        <v>2399363.6104130079</v>
      </c>
      <c r="S118" s="60">
        <f t="shared" si="26"/>
        <v>0</v>
      </c>
    </row>
    <row r="119" spans="1:19" ht="14.45" customHeight="1">
      <c r="A119" s="48">
        <v>290579</v>
      </c>
      <c r="B119" s="47" t="s">
        <v>137</v>
      </c>
      <c r="C119" s="24" t="s">
        <v>131</v>
      </c>
      <c r="D119" s="85" t="s">
        <v>495</v>
      </c>
      <c r="E119" s="34">
        <f>VLOOKUP($A119,'CAF BLS Adjustment'!$B:$H,7,FALSE)</f>
        <v>12698349</v>
      </c>
      <c r="F119" s="5">
        <f>SUMIFS('HCLS Adjustment'!$F:$F,'HCLS Adjustment'!$B:$B,Main!$A119)</f>
        <v>2678532</v>
      </c>
      <c r="G119" s="29">
        <f>VLOOKUP(A119,'SVS Adjustment'!$B$3:$E$451,4,FALSE)</f>
        <v>0</v>
      </c>
      <c r="H119" s="29">
        <f t="shared" si="19"/>
        <v>15376881</v>
      </c>
      <c r="I119" s="87">
        <f>'Demand Calcs'!$B$11</f>
        <v>0.85719967561141985</v>
      </c>
      <c r="J119" s="29">
        <f t="shared" si="20"/>
        <v>13181057.405115405</v>
      </c>
      <c r="K119" s="68">
        <f>IFERROR(VLOOKUP($A119,'NECA 5 year Projections'!$A:$C,3,FALSE),0)</f>
        <v>7434758.2357205404</v>
      </c>
      <c r="L119" s="68">
        <f t="shared" si="21"/>
        <v>7434758.2357205404</v>
      </c>
      <c r="M119" s="29">
        <f t="shared" si="22"/>
        <v>13181057.405115405</v>
      </c>
      <c r="N119" s="29">
        <f>VLOOKUP($A119,'CAF BLS Adjustment'!$B117:$I566,8,FALSE)</f>
        <v>-519528</v>
      </c>
      <c r="O119" s="34">
        <f t="shared" si="18"/>
        <v>-519528</v>
      </c>
      <c r="P119" s="60">
        <f t="shared" si="23"/>
        <v>12661529.405115405</v>
      </c>
      <c r="Q119" s="60">
        <f t="shared" si="24"/>
        <v>10885020.643600596</v>
      </c>
      <c r="R119" s="60">
        <f t="shared" si="25"/>
        <v>2296036.7615148076</v>
      </c>
      <c r="S119" s="60">
        <f t="shared" si="26"/>
        <v>0</v>
      </c>
    </row>
    <row r="120" spans="1:19" ht="14.45" customHeight="1">
      <c r="A120" s="48">
        <v>290581</v>
      </c>
      <c r="B120" s="47" t="s">
        <v>138</v>
      </c>
      <c r="C120" s="24" t="s">
        <v>131</v>
      </c>
      <c r="D120" s="85" t="s">
        <v>495</v>
      </c>
      <c r="E120" s="34">
        <f>VLOOKUP($A120,'CAF BLS Adjustment'!$B:$H,7,FALSE)</f>
        <v>4306897</v>
      </c>
      <c r="F120" s="5">
        <f>SUMIFS('HCLS Adjustment'!$F:$F,'HCLS Adjustment'!$B:$B,Main!$A120)</f>
        <v>815544</v>
      </c>
      <c r="G120" s="29">
        <f>VLOOKUP(A120,'SVS Adjustment'!$B$3:$E$451,4,FALSE)</f>
        <v>0</v>
      </c>
      <c r="H120" s="29">
        <f t="shared" si="19"/>
        <v>5122441</v>
      </c>
      <c r="I120" s="87">
        <f>'Demand Calcs'!$B$11</f>
        <v>0.85719967561141985</v>
      </c>
      <c r="J120" s="29">
        <f t="shared" si="20"/>
        <v>4390954.7635386372</v>
      </c>
      <c r="K120" s="68">
        <f>IFERROR(VLOOKUP($A120,'NECA 5 year Projections'!$A:$C,3,FALSE),0)</f>
        <v>2718991.56108109</v>
      </c>
      <c r="L120" s="68">
        <f t="shared" si="21"/>
        <v>2718991.56108109</v>
      </c>
      <c r="M120" s="29">
        <f t="shared" si="22"/>
        <v>4390954.7635386372</v>
      </c>
      <c r="N120" s="29">
        <f>VLOOKUP($A120,'CAF BLS Adjustment'!$B118:$I567,8,FALSE)</f>
        <v>648246</v>
      </c>
      <c r="O120" s="34">
        <f t="shared" si="18"/>
        <v>555676.26091640047</v>
      </c>
      <c r="P120" s="60">
        <f t="shared" si="23"/>
        <v>4946631.0244550379</v>
      </c>
      <c r="Q120" s="60">
        <f t="shared" si="24"/>
        <v>3691870.7112917975</v>
      </c>
      <c r="R120" s="60">
        <f t="shared" si="25"/>
        <v>699084.05224683986</v>
      </c>
      <c r="S120" s="60">
        <f t="shared" si="26"/>
        <v>0</v>
      </c>
    </row>
    <row r="121" spans="1:19" ht="14.45" customHeight="1">
      <c r="A121" s="48">
        <v>290598</v>
      </c>
      <c r="B121" s="47" t="s">
        <v>139</v>
      </c>
      <c r="C121" s="24" t="s">
        <v>131</v>
      </c>
      <c r="D121" s="85" t="s">
        <v>495</v>
      </c>
      <c r="E121" s="34">
        <f>VLOOKUP($A121,'CAF BLS Adjustment'!$B:$H,7,FALSE)</f>
        <v>921151</v>
      </c>
      <c r="F121" s="5">
        <f>SUMIFS('HCLS Adjustment'!$F:$F,'HCLS Adjustment'!$B:$B,Main!$A121)</f>
        <v>196956</v>
      </c>
      <c r="G121" s="29">
        <f>VLOOKUP(A121,'SVS Adjustment'!$B$3:$E$451,4,FALSE)</f>
        <v>0</v>
      </c>
      <c r="H121" s="29">
        <f t="shared" si="19"/>
        <v>1118107</v>
      </c>
      <c r="I121" s="87">
        <f>'Demand Calcs'!$B$11</f>
        <v>0.85719967561141985</v>
      </c>
      <c r="J121" s="29">
        <f t="shared" si="20"/>
        <v>958440.95769885776</v>
      </c>
      <c r="K121" s="68">
        <f>IFERROR(VLOOKUP($A121,'NECA 5 year Projections'!$A:$C,3,FALSE),0)</f>
        <v>443523.82431538601</v>
      </c>
      <c r="L121" s="68">
        <f t="shared" si="21"/>
        <v>443523.82431538601</v>
      </c>
      <c r="M121" s="29">
        <f t="shared" si="22"/>
        <v>958440.95769885776</v>
      </c>
      <c r="N121" s="29">
        <f>VLOOKUP($A121,'CAF BLS Adjustment'!$B119:$I568,8,FALSE)</f>
        <v>-84378</v>
      </c>
      <c r="O121" s="34">
        <f t="shared" si="18"/>
        <v>-84378</v>
      </c>
      <c r="P121" s="60">
        <f t="shared" si="23"/>
        <v>874062.95769885776</v>
      </c>
      <c r="Q121" s="60">
        <f t="shared" si="24"/>
        <v>789610.33838913497</v>
      </c>
      <c r="R121" s="60">
        <f t="shared" si="25"/>
        <v>168830.6193097228</v>
      </c>
      <c r="S121" s="60">
        <f t="shared" si="26"/>
        <v>0</v>
      </c>
    </row>
    <row r="122" spans="1:19" ht="14.45" customHeight="1">
      <c r="A122" s="48">
        <v>300586</v>
      </c>
      <c r="B122" s="47" t="s">
        <v>141</v>
      </c>
      <c r="C122" s="24" t="s">
        <v>140</v>
      </c>
      <c r="D122" s="85" t="s">
        <v>495</v>
      </c>
      <c r="E122" s="34">
        <f>VLOOKUP($A122,'CAF BLS Adjustment'!$B:$H,7,FALSE)</f>
        <v>247022</v>
      </c>
      <c r="F122" s="5">
        <f>SUMIFS('HCLS Adjustment'!$F:$F,'HCLS Adjustment'!$B:$B,Main!$A122)</f>
        <v>0</v>
      </c>
      <c r="G122" s="29">
        <f>VLOOKUP(A122,'SVS Adjustment'!$B$3:$E$451,4,FALSE)</f>
        <v>0</v>
      </c>
      <c r="H122" s="29">
        <f t="shared" si="19"/>
        <v>247022</v>
      </c>
      <c r="I122" s="87">
        <f>'Demand Calcs'!$B$11</f>
        <v>0.85719967561141985</v>
      </c>
      <c r="J122" s="29">
        <f t="shared" si="20"/>
        <v>211747.17826888416</v>
      </c>
      <c r="K122" s="68">
        <f>IFERROR(VLOOKUP($A122,'NECA 5 year Projections'!$A:$C,3,FALSE),0)</f>
        <v>305567.564296567</v>
      </c>
      <c r="L122" s="68">
        <f t="shared" si="21"/>
        <v>247022</v>
      </c>
      <c r="M122" s="29">
        <f t="shared" si="22"/>
        <v>247022</v>
      </c>
      <c r="N122" s="29">
        <f>VLOOKUP($A122,'CAF BLS Adjustment'!$B120:$I569,8,FALSE)</f>
        <v>-45192</v>
      </c>
      <c r="O122" s="34">
        <f t="shared" si="18"/>
        <v>-45192</v>
      </c>
      <c r="P122" s="60">
        <f t="shared" si="23"/>
        <v>201830</v>
      </c>
      <c r="Q122" s="60">
        <f t="shared" si="24"/>
        <v>247022</v>
      </c>
      <c r="R122" s="60">
        <f t="shared" si="25"/>
        <v>0</v>
      </c>
      <c r="S122" s="60">
        <f t="shared" si="26"/>
        <v>0</v>
      </c>
    </row>
    <row r="123" spans="1:19" ht="14.45" customHeight="1">
      <c r="A123" s="48">
        <v>300588</v>
      </c>
      <c r="B123" s="47" t="s">
        <v>142</v>
      </c>
      <c r="C123" s="24" t="s">
        <v>140</v>
      </c>
      <c r="D123" s="85" t="s">
        <v>495</v>
      </c>
      <c r="E123" s="34">
        <f>VLOOKUP($A123,'CAF BLS Adjustment'!$B:$H,7,FALSE)</f>
        <v>440197</v>
      </c>
      <c r="F123" s="5">
        <f>SUMIFS('HCLS Adjustment'!$F:$F,'HCLS Adjustment'!$B:$B,Main!$A123)</f>
        <v>60648</v>
      </c>
      <c r="G123" s="29">
        <f>VLOOKUP(A123,'SVS Adjustment'!$B$3:$E$451,4,FALSE)</f>
        <v>0</v>
      </c>
      <c r="H123" s="29">
        <f t="shared" si="19"/>
        <v>500845</v>
      </c>
      <c r="I123" s="87">
        <f>'Demand Calcs'!$B$11</f>
        <v>0.85719967561141985</v>
      </c>
      <c r="J123" s="29">
        <f t="shared" si="20"/>
        <v>429324.17153160158</v>
      </c>
      <c r="K123" s="68">
        <f>IFERROR(VLOOKUP($A123,'NECA 5 year Projections'!$A:$C,3,FALSE),0)</f>
        <v>290762.97059977101</v>
      </c>
      <c r="L123" s="68">
        <f t="shared" si="21"/>
        <v>290762.97059977101</v>
      </c>
      <c r="M123" s="29">
        <f t="shared" si="22"/>
        <v>429324.17153160158</v>
      </c>
      <c r="N123" s="29">
        <f>VLOOKUP($A123,'CAF BLS Adjustment'!$B121:$I570,8,FALSE)</f>
        <v>-1896</v>
      </c>
      <c r="O123" s="34">
        <f t="shared" si="18"/>
        <v>-1896</v>
      </c>
      <c r="P123" s="60">
        <f t="shared" si="23"/>
        <v>427428.17153160158</v>
      </c>
      <c r="Q123" s="60">
        <f t="shared" si="24"/>
        <v>377336.72560512018</v>
      </c>
      <c r="R123" s="60">
        <f t="shared" si="25"/>
        <v>51987.445926481385</v>
      </c>
      <c r="S123" s="60">
        <f t="shared" si="26"/>
        <v>0</v>
      </c>
    </row>
    <row r="124" spans="1:19" ht="14.45" customHeight="1">
      <c r="A124" s="48">
        <v>300589</v>
      </c>
      <c r="B124" s="47" t="s">
        <v>143</v>
      </c>
      <c r="C124" s="24" t="s">
        <v>140</v>
      </c>
      <c r="D124" s="85" t="s">
        <v>495</v>
      </c>
      <c r="E124" s="34">
        <f>VLOOKUP($A124,'CAF BLS Adjustment'!$B:$H,7,FALSE)</f>
        <v>364084</v>
      </c>
      <c r="F124" s="5">
        <f>SUMIFS('HCLS Adjustment'!$F:$F,'HCLS Adjustment'!$B:$B,Main!$A124)</f>
        <v>68244</v>
      </c>
      <c r="G124" s="29">
        <f>VLOOKUP(A124,'SVS Adjustment'!$B$3:$E$451,4,FALSE)</f>
        <v>0</v>
      </c>
      <c r="H124" s="29">
        <f t="shared" si="19"/>
        <v>432328</v>
      </c>
      <c r="I124" s="87">
        <f>'Demand Calcs'!$B$11</f>
        <v>0.85719967561141985</v>
      </c>
      <c r="J124" s="29">
        <f t="shared" si="20"/>
        <v>370591.4213577339</v>
      </c>
      <c r="K124" s="68">
        <f>IFERROR(VLOOKUP($A124,'NECA 5 year Projections'!$A:$C,3,FALSE),0)</f>
        <v>280385.460411412</v>
      </c>
      <c r="L124" s="68">
        <f t="shared" si="21"/>
        <v>280385.460411412</v>
      </c>
      <c r="M124" s="29">
        <f t="shared" si="22"/>
        <v>370591.4213577339</v>
      </c>
      <c r="N124" s="29">
        <f>VLOOKUP($A124,'CAF BLS Adjustment'!$B122:$I571,8,FALSE)</f>
        <v>-8370</v>
      </c>
      <c r="O124" s="34">
        <f t="shared" si="18"/>
        <v>-8370</v>
      </c>
      <c r="P124" s="60">
        <f t="shared" si="23"/>
        <v>362221.4213577339</v>
      </c>
      <c r="Q124" s="60">
        <f t="shared" si="24"/>
        <v>312092.68669530813</v>
      </c>
      <c r="R124" s="60">
        <f t="shared" si="25"/>
        <v>58498.734662425733</v>
      </c>
      <c r="S124" s="60">
        <f t="shared" si="26"/>
        <v>0</v>
      </c>
    </row>
    <row r="125" spans="1:19" ht="14.45" customHeight="1">
      <c r="A125" s="48">
        <v>300590</v>
      </c>
      <c r="B125" s="47" t="s">
        <v>144</v>
      </c>
      <c r="C125" s="24" t="s">
        <v>140</v>
      </c>
      <c r="D125" s="85" t="s">
        <v>495</v>
      </c>
      <c r="E125" s="34">
        <f>VLOOKUP($A125,'CAF BLS Adjustment'!$B:$H,7,FALSE)</f>
        <v>387362</v>
      </c>
      <c r="F125" s="5">
        <f>SUMIFS('HCLS Adjustment'!$F:$F,'HCLS Adjustment'!$B:$B,Main!$A125)</f>
        <v>207984</v>
      </c>
      <c r="G125" s="29">
        <f>VLOOKUP(A125,'SVS Adjustment'!$B$3:$E$451,4,FALSE)</f>
        <v>0</v>
      </c>
      <c r="H125" s="29">
        <f t="shared" si="19"/>
        <v>595346</v>
      </c>
      <c r="I125" s="87">
        <f>'Demand Calcs'!$B$11</f>
        <v>0.85719967561141985</v>
      </c>
      <c r="J125" s="29">
        <f t="shared" si="20"/>
        <v>510330.39807655639</v>
      </c>
      <c r="K125" s="68">
        <f>IFERROR(VLOOKUP($A125,'NECA 5 year Projections'!$A:$C,3,FALSE),0)</f>
        <v>427180.80194943701</v>
      </c>
      <c r="L125" s="68">
        <f t="shared" si="21"/>
        <v>427180.80194943701</v>
      </c>
      <c r="M125" s="29">
        <f t="shared" si="22"/>
        <v>510330.39807655639</v>
      </c>
      <c r="N125" s="29">
        <f>VLOOKUP($A125,'CAF BLS Adjustment'!$B123:$I572,8,FALSE)</f>
        <v>-55806</v>
      </c>
      <c r="O125" s="34">
        <f t="shared" si="18"/>
        <v>-55806</v>
      </c>
      <c r="P125" s="60">
        <f t="shared" si="23"/>
        <v>454524.39807655639</v>
      </c>
      <c r="Q125" s="60">
        <f t="shared" si="24"/>
        <v>332046.58074419084</v>
      </c>
      <c r="R125" s="60">
        <f t="shared" si="25"/>
        <v>178283.81733236555</v>
      </c>
      <c r="S125" s="60">
        <f t="shared" si="26"/>
        <v>0</v>
      </c>
    </row>
    <row r="126" spans="1:19" ht="14.45" customHeight="1">
      <c r="A126" s="48">
        <v>300594</v>
      </c>
      <c r="B126" s="47" t="s">
        <v>145</v>
      </c>
      <c r="C126" s="24" t="s">
        <v>140</v>
      </c>
      <c r="D126" s="85" t="s">
        <v>495</v>
      </c>
      <c r="E126" s="34">
        <f>VLOOKUP($A126,'CAF BLS Adjustment'!$B:$H,7,FALSE)</f>
        <v>939708</v>
      </c>
      <c r="F126" s="5">
        <f>SUMIFS('HCLS Adjustment'!$F:$F,'HCLS Adjustment'!$B:$B,Main!$A126)</f>
        <v>0</v>
      </c>
      <c r="G126" s="29">
        <f>VLOOKUP(A126,'SVS Adjustment'!$B$3:$E$451,4,FALSE)</f>
        <v>0</v>
      </c>
      <c r="H126" s="29">
        <f t="shared" si="19"/>
        <v>939708</v>
      </c>
      <c r="I126" s="87">
        <f>'Demand Calcs'!$B$11</f>
        <v>0.85719967561141985</v>
      </c>
      <c r="J126" s="29">
        <f t="shared" si="20"/>
        <v>805517.39276945614</v>
      </c>
      <c r="K126" s="68">
        <f>IFERROR(VLOOKUP($A126,'NECA 5 year Projections'!$A:$C,3,FALSE),0)</f>
        <v>640199.06511780794</v>
      </c>
      <c r="L126" s="68">
        <f t="shared" si="21"/>
        <v>640199.06511780794</v>
      </c>
      <c r="M126" s="29">
        <f t="shared" si="22"/>
        <v>805517.39276945614</v>
      </c>
      <c r="N126" s="29">
        <f>VLOOKUP($A126,'CAF BLS Adjustment'!$B125:$I574,8,FALSE)</f>
        <v>-95148</v>
      </c>
      <c r="O126" s="34">
        <f t="shared" si="18"/>
        <v>-95148</v>
      </c>
      <c r="P126" s="60">
        <f t="shared" si="23"/>
        <v>710369.39276945614</v>
      </c>
      <c r="Q126" s="60">
        <f t="shared" si="24"/>
        <v>805517.39276945614</v>
      </c>
      <c r="R126" s="60">
        <f t="shared" si="25"/>
        <v>0</v>
      </c>
      <c r="S126" s="60">
        <f t="shared" si="26"/>
        <v>0</v>
      </c>
    </row>
    <row r="127" spans="1:19" ht="14.45" customHeight="1">
      <c r="A127" s="48">
        <v>300598</v>
      </c>
      <c r="B127" s="47" t="s">
        <v>146</v>
      </c>
      <c r="C127" s="24" t="s">
        <v>140</v>
      </c>
      <c r="D127" s="85" t="s">
        <v>495</v>
      </c>
      <c r="E127" s="34">
        <f>VLOOKUP($A127,'CAF BLS Adjustment'!$B:$H,7,FALSE)</f>
        <v>768864</v>
      </c>
      <c r="F127" s="5">
        <f>SUMIFS('HCLS Adjustment'!$F:$F,'HCLS Adjustment'!$B:$B,Main!$A127)</f>
        <v>174444</v>
      </c>
      <c r="G127" s="29">
        <f>VLOOKUP(A127,'SVS Adjustment'!$B$3:$E$451,4,FALSE)</f>
        <v>0</v>
      </c>
      <c r="H127" s="29">
        <f t="shared" si="19"/>
        <v>943308</v>
      </c>
      <c r="I127" s="87">
        <f>'Demand Calcs'!$B$11</f>
        <v>0.85719967561141985</v>
      </c>
      <c r="J127" s="29">
        <f t="shared" si="20"/>
        <v>808603.31160165719</v>
      </c>
      <c r="K127" s="68">
        <f>IFERROR(VLOOKUP($A127,'NECA 5 year Projections'!$A:$C,3,FALSE),0)</f>
        <v>467560.31122002099</v>
      </c>
      <c r="L127" s="68">
        <f t="shared" si="21"/>
        <v>467560.31122002099</v>
      </c>
      <c r="M127" s="29">
        <f t="shared" si="22"/>
        <v>808603.31160165719</v>
      </c>
      <c r="N127" s="29">
        <f>VLOOKUP($A127,'CAF BLS Adjustment'!$B125:$I575,8,FALSE)</f>
        <v>59184</v>
      </c>
      <c r="O127" s="34">
        <f t="shared" si="18"/>
        <v>50732.50560138627</v>
      </c>
      <c r="P127" s="60">
        <f t="shared" si="23"/>
        <v>859335.81720304349</v>
      </c>
      <c r="Q127" s="60">
        <f t="shared" si="24"/>
        <v>659069.97138929868</v>
      </c>
      <c r="R127" s="60">
        <f t="shared" si="25"/>
        <v>149533.34021235851</v>
      </c>
      <c r="S127" s="60">
        <f t="shared" si="26"/>
        <v>0</v>
      </c>
    </row>
    <row r="128" spans="1:19" ht="14.45" customHeight="1">
      <c r="A128" s="48">
        <v>300606</v>
      </c>
      <c r="B128" s="47" t="s">
        <v>147</v>
      </c>
      <c r="C128" s="24" t="s">
        <v>140</v>
      </c>
      <c r="D128" s="85" t="s">
        <v>495</v>
      </c>
      <c r="E128" s="34">
        <f>VLOOKUP($A128,'CAF BLS Adjustment'!$B:$H,7,FALSE)</f>
        <v>723333</v>
      </c>
      <c r="F128" s="5">
        <f>SUMIFS('HCLS Adjustment'!$F:$F,'HCLS Adjustment'!$B:$B,Main!$A128)</f>
        <v>0</v>
      </c>
      <c r="G128" s="29">
        <f>VLOOKUP(A128,'SVS Adjustment'!$B$3:$E$451,4,FALSE)</f>
        <v>0</v>
      </c>
      <c r="H128" s="29">
        <f t="shared" si="19"/>
        <v>723333</v>
      </c>
      <c r="I128" s="87">
        <f>'Demand Calcs'!$B$11</f>
        <v>0.85719967561141985</v>
      </c>
      <c r="J128" s="29">
        <f t="shared" si="20"/>
        <v>620040.81295903516</v>
      </c>
      <c r="K128" s="68">
        <f>IFERROR(VLOOKUP($A128,'NECA 5 year Projections'!$A:$C,3,FALSE),0)</f>
        <v>729039.78254277201</v>
      </c>
      <c r="L128" s="68">
        <f t="shared" si="21"/>
        <v>723333</v>
      </c>
      <c r="M128" s="29">
        <f t="shared" si="22"/>
        <v>723333</v>
      </c>
      <c r="N128" s="29">
        <f>VLOOKUP($A128,'CAF BLS Adjustment'!$B126:$I576,8,FALSE)</f>
        <v>-32004</v>
      </c>
      <c r="O128" s="34">
        <f t="shared" si="18"/>
        <v>-32004</v>
      </c>
      <c r="P128" s="60">
        <f t="shared" si="23"/>
        <v>691329</v>
      </c>
      <c r="Q128" s="60">
        <f t="shared" si="24"/>
        <v>723333</v>
      </c>
      <c r="R128" s="60">
        <f t="shared" si="25"/>
        <v>0</v>
      </c>
      <c r="S128" s="60">
        <f t="shared" si="26"/>
        <v>0</v>
      </c>
    </row>
    <row r="129" spans="1:19" ht="14.45" customHeight="1">
      <c r="A129" s="48">
        <v>300609</v>
      </c>
      <c r="B129" s="47" t="s">
        <v>148</v>
      </c>
      <c r="C129" s="24" t="s">
        <v>140</v>
      </c>
      <c r="D129" s="85" t="s">
        <v>495</v>
      </c>
      <c r="E129" s="34">
        <f>VLOOKUP($A129,'CAF BLS Adjustment'!$B:$H,7,FALSE)</f>
        <v>834874</v>
      </c>
      <c r="F129" s="5">
        <f>SUMIFS('HCLS Adjustment'!$F:$F,'HCLS Adjustment'!$B:$B,Main!$A129)</f>
        <v>34464</v>
      </c>
      <c r="G129" s="29">
        <f>VLOOKUP(A129,'SVS Adjustment'!$B$3:$E$451,4,FALSE)</f>
        <v>0</v>
      </c>
      <c r="H129" s="29">
        <f t="shared" si="19"/>
        <v>869338</v>
      </c>
      <c r="I129" s="87">
        <f>'Demand Calcs'!$B$11</f>
        <v>0.85719967561141985</v>
      </c>
      <c r="J129" s="29">
        <f t="shared" si="20"/>
        <v>745196.25159668049</v>
      </c>
      <c r="K129" s="68">
        <f>IFERROR(VLOOKUP($A129,'NECA 5 year Projections'!$A:$C,3,FALSE),0)</f>
        <v>577832.66359043296</v>
      </c>
      <c r="L129" s="68">
        <f t="shared" si="21"/>
        <v>577832.66359043296</v>
      </c>
      <c r="M129" s="29">
        <f t="shared" si="22"/>
        <v>745196.25159668049</v>
      </c>
      <c r="N129" s="29">
        <f>VLOOKUP($A129,'CAF BLS Adjustment'!$B127:$I577,8,FALSE)</f>
        <v>29874</v>
      </c>
      <c r="O129" s="34">
        <f t="shared" si="18"/>
        <v>25607.983109215558</v>
      </c>
      <c r="P129" s="60">
        <f t="shared" si="23"/>
        <v>770804.234705896</v>
      </c>
      <c r="Q129" s="60">
        <f t="shared" si="24"/>
        <v>715653.7219764085</v>
      </c>
      <c r="R129" s="60">
        <f t="shared" si="25"/>
        <v>29542.529620271973</v>
      </c>
      <c r="S129" s="60">
        <f t="shared" si="26"/>
        <v>0</v>
      </c>
    </row>
    <row r="130" spans="1:19" ht="14.45" customHeight="1">
      <c r="A130" s="48">
        <v>300612</v>
      </c>
      <c r="B130" s="47" t="s">
        <v>149</v>
      </c>
      <c r="C130" s="24" t="s">
        <v>140</v>
      </c>
      <c r="D130" s="85" t="s">
        <v>495</v>
      </c>
      <c r="E130" s="34">
        <f>VLOOKUP($A130,'CAF BLS Adjustment'!$B:$H,7,FALSE)</f>
        <v>222414</v>
      </c>
      <c r="F130" s="5">
        <f>SUMIFS('HCLS Adjustment'!$F:$F,'HCLS Adjustment'!$B:$B,Main!$A130)</f>
        <v>116136</v>
      </c>
      <c r="G130" s="29">
        <f>VLOOKUP(A130,'SVS Adjustment'!$B$3:$E$451,4,FALSE)</f>
        <v>0</v>
      </c>
      <c r="H130" s="29">
        <f t="shared" si="19"/>
        <v>338550</v>
      </c>
      <c r="I130" s="87">
        <f>'Demand Calcs'!$B$11</f>
        <v>0.85719967561141985</v>
      </c>
      <c r="J130" s="29">
        <f t="shared" si="20"/>
        <v>290204.95017824619</v>
      </c>
      <c r="K130" s="68">
        <f>IFERROR(VLOOKUP($A130,'NECA 5 year Projections'!$A:$C,3,FALSE),0)</f>
        <v>189711.92362813401</v>
      </c>
      <c r="L130" s="68">
        <f t="shared" si="21"/>
        <v>189711.92362813401</v>
      </c>
      <c r="M130" s="29">
        <f t="shared" si="22"/>
        <v>290204.95017824619</v>
      </c>
      <c r="N130" s="29">
        <f>VLOOKUP($A130,'CAF BLS Adjustment'!$B128:$I578,8,FALSE)</f>
        <v>16470</v>
      </c>
      <c r="O130" s="34">
        <f t="shared" si="18"/>
        <v>14118.078657320086</v>
      </c>
      <c r="P130" s="60">
        <f t="shared" si="23"/>
        <v>304323.02883556625</v>
      </c>
      <c r="Q130" s="60">
        <f t="shared" si="24"/>
        <v>190653.20865143833</v>
      </c>
      <c r="R130" s="60">
        <f t="shared" si="25"/>
        <v>99551.741526807848</v>
      </c>
      <c r="S130" s="60">
        <f t="shared" si="26"/>
        <v>0</v>
      </c>
    </row>
    <row r="131" spans="1:19" ht="14.45" customHeight="1">
      <c r="A131" s="48">
        <v>300614</v>
      </c>
      <c r="B131" s="47" t="s">
        <v>150</v>
      </c>
      <c r="C131" s="24" t="s">
        <v>140</v>
      </c>
      <c r="D131" s="85" t="s">
        <v>495</v>
      </c>
      <c r="E131" s="34">
        <f>VLOOKUP($A131,'CAF BLS Adjustment'!$B:$H,7,FALSE)</f>
        <v>486935</v>
      </c>
      <c r="F131" s="5">
        <f>SUMIFS('HCLS Adjustment'!$F:$F,'HCLS Adjustment'!$B:$B,Main!$A131)</f>
        <v>64428</v>
      </c>
      <c r="G131" s="29">
        <f>VLOOKUP(A131,'SVS Adjustment'!$B$3:$E$451,4,FALSE)</f>
        <v>0</v>
      </c>
      <c r="H131" s="29">
        <f t="shared" si="19"/>
        <v>551363</v>
      </c>
      <c r="I131" s="87">
        <f>'Demand Calcs'!$B$11</f>
        <v>0.85719967561141985</v>
      </c>
      <c r="J131" s="29">
        <f t="shared" si="20"/>
        <v>472628.18474413926</v>
      </c>
      <c r="K131" s="68">
        <f>IFERROR(VLOOKUP($A131,'NECA 5 year Projections'!$A:$C,3,FALSE),0)</f>
        <v>328433.05043634999</v>
      </c>
      <c r="L131" s="68">
        <f t="shared" si="21"/>
        <v>328433.05043634999</v>
      </c>
      <c r="M131" s="29">
        <f t="shared" si="22"/>
        <v>472628.18474413926</v>
      </c>
      <c r="N131" s="29">
        <f>VLOOKUP($A131,'CAF BLS Adjustment'!$B129:$I579,8,FALSE)</f>
        <v>606</v>
      </c>
      <c r="O131" s="34">
        <f t="shared" si="18"/>
        <v>519.46300342052041</v>
      </c>
      <c r="P131" s="60">
        <f t="shared" si="23"/>
        <v>473147.64774755976</v>
      </c>
      <c r="Q131" s="60">
        <f t="shared" si="24"/>
        <v>417400.5240438467</v>
      </c>
      <c r="R131" s="60">
        <f t="shared" si="25"/>
        <v>55227.660700292552</v>
      </c>
      <c r="S131" s="60">
        <f t="shared" si="26"/>
        <v>0</v>
      </c>
    </row>
    <row r="132" spans="1:19" ht="14.45" customHeight="1">
      <c r="A132" s="48">
        <v>300619</v>
      </c>
      <c r="B132" s="47" t="s">
        <v>151</v>
      </c>
      <c r="C132" s="24" t="s">
        <v>140</v>
      </c>
      <c r="D132" s="85" t="s">
        <v>495</v>
      </c>
      <c r="E132" s="34">
        <f>VLOOKUP($A132,'CAF BLS Adjustment'!$B:$H,7,FALSE)</f>
        <v>428699</v>
      </c>
      <c r="F132" s="5">
        <f>SUMIFS('HCLS Adjustment'!$F:$F,'HCLS Adjustment'!$B:$B,Main!$A132)</f>
        <v>31704</v>
      </c>
      <c r="G132" s="29">
        <f>VLOOKUP(A132,'SVS Adjustment'!$B$3:$E$451,4,FALSE)</f>
        <v>0</v>
      </c>
      <c r="H132" s="29">
        <f t="shared" si="19"/>
        <v>460403</v>
      </c>
      <c r="I132" s="87">
        <f>'Demand Calcs'!$B$11</f>
        <v>0.85719967561141985</v>
      </c>
      <c r="J132" s="29">
        <f t="shared" si="20"/>
        <v>394657.30225052452</v>
      </c>
      <c r="K132" s="68">
        <f>IFERROR(VLOOKUP($A132,'NECA 5 year Projections'!$A:$C,3,FALSE),0)</f>
        <v>269356.68173563702</v>
      </c>
      <c r="L132" s="68">
        <f t="shared" si="21"/>
        <v>269356.68173563702</v>
      </c>
      <c r="M132" s="29">
        <f t="shared" si="22"/>
        <v>394657.30225052452</v>
      </c>
      <c r="N132" s="29">
        <f>VLOOKUP($A132,'CAF BLS Adjustment'!$B130:$I580,8,FALSE)</f>
        <v>918</v>
      </c>
      <c r="O132" s="34">
        <f t="shared" si="18"/>
        <v>786.90930221128338</v>
      </c>
      <c r="P132" s="60">
        <f t="shared" si="23"/>
        <v>395444.21155273583</v>
      </c>
      <c r="Q132" s="60">
        <f t="shared" si="24"/>
        <v>367480.64373494004</v>
      </c>
      <c r="R132" s="60">
        <f t="shared" si="25"/>
        <v>27176.658515584451</v>
      </c>
      <c r="S132" s="60">
        <f t="shared" si="26"/>
        <v>0</v>
      </c>
    </row>
    <row r="133" spans="1:19" ht="14.45" customHeight="1">
      <c r="A133" s="48">
        <v>300625</v>
      </c>
      <c r="B133" s="47" t="s">
        <v>152</v>
      </c>
      <c r="C133" s="24" t="s">
        <v>140</v>
      </c>
      <c r="D133" s="85" t="s">
        <v>495</v>
      </c>
      <c r="E133" s="34">
        <f>VLOOKUP($A133,'CAF BLS Adjustment'!$B:$H,7,FALSE)</f>
        <v>510068</v>
      </c>
      <c r="F133" s="5">
        <f>SUMIFS('HCLS Adjustment'!$F:$F,'HCLS Adjustment'!$B:$B,Main!$A133)</f>
        <v>11916</v>
      </c>
      <c r="G133" s="29">
        <f>VLOOKUP(A133,'SVS Adjustment'!$B$3:$E$451,4,FALSE)</f>
        <v>0</v>
      </c>
      <c r="H133" s="29">
        <f t="shared" si="19"/>
        <v>521984</v>
      </c>
      <c r="I133" s="87">
        <f>'Demand Calcs'!$B$11</f>
        <v>0.85719967561141985</v>
      </c>
      <c r="J133" s="29">
        <f t="shared" si="20"/>
        <v>447444.51547435136</v>
      </c>
      <c r="K133" s="68">
        <f>IFERROR(VLOOKUP($A133,'NECA 5 year Projections'!$A:$C,3,FALSE),0)</f>
        <v>428466.11531360098</v>
      </c>
      <c r="L133" s="68">
        <f t="shared" si="21"/>
        <v>428466.11531360098</v>
      </c>
      <c r="M133" s="29">
        <f t="shared" si="22"/>
        <v>447444.51547435136</v>
      </c>
      <c r="N133" s="29">
        <f>VLOOKUP($A133,'CAF BLS Adjustment'!$B131:$I581,8,FALSE)</f>
        <v>816</v>
      </c>
      <c r="O133" s="34">
        <f t="shared" si="18"/>
        <v>699.47493529891858</v>
      </c>
      <c r="P133" s="60">
        <f t="shared" si="23"/>
        <v>448143.99040965026</v>
      </c>
      <c r="Q133" s="60">
        <f t="shared" si="24"/>
        <v>437230.12413976563</v>
      </c>
      <c r="R133" s="60">
        <f t="shared" si="25"/>
        <v>10214.391334585678</v>
      </c>
      <c r="S133" s="60">
        <f t="shared" si="26"/>
        <v>0</v>
      </c>
    </row>
    <row r="134" spans="1:19" ht="14.45" customHeight="1">
      <c r="A134" s="48">
        <v>300634</v>
      </c>
      <c r="B134" s="47" t="s">
        <v>153</v>
      </c>
      <c r="C134" s="24" t="s">
        <v>140</v>
      </c>
      <c r="D134" s="85" t="s">
        <v>495</v>
      </c>
      <c r="E134" s="34">
        <f>VLOOKUP($A134,'CAF BLS Adjustment'!$B:$H,7,FALSE)</f>
        <v>564085</v>
      </c>
      <c r="F134" s="5">
        <f>SUMIFS('HCLS Adjustment'!$F:$F,'HCLS Adjustment'!$B:$B,Main!$A134)</f>
        <v>328392</v>
      </c>
      <c r="G134" s="29">
        <f>VLOOKUP(A134,'SVS Adjustment'!$B$3:$E$451,4,FALSE)</f>
        <v>0</v>
      </c>
      <c r="H134" s="29">
        <f t="shared" si="19"/>
        <v>892477</v>
      </c>
      <c r="I134" s="87">
        <f>'Demand Calcs'!$B$11</f>
        <v>0.85719967561141985</v>
      </c>
      <c r="J134" s="29">
        <f t="shared" si="20"/>
        <v>765030.99489065318</v>
      </c>
      <c r="K134" s="68">
        <f>IFERROR(VLOOKUP($A134,'NECA 5 year Projections'!$A:$C,3,FALSE),0)</f>
        <v>715366.22080180305</v>
      </c>
      <c r="L134" s="68">
        <f t="shared" si="21"/>
        <v>715366.22080180305</v>
      </c>
      <c r="M134" s="29">
        <f t="shared" si="22"/>
        <v>765030.99489065318</v>
      </c>
      <c r="N134" s="29">
        <f>VLOOKUP($A134,'CAF BLS Adjustment'!$B132:$I582,8,FALSE)</f>
        <v>39744</v>
      </c>
      <c r="O134" s="34">
        <f t="shared" si="18"/>
        <v>34068.543907500272</v>
      </c>
      <c r="P134" s="60">
        <f t="shared" si="23"/>
        <v>799099.5387981534</v>
      </c>
      <c r="Q134" s="60">
        <f t="shared" si="24"/>
        <v>483533.47901726782</v>
      </c>
      <c r="R134" s="60">
        <f t="shared" si="25"/>
        <v>281497.51587338542</v>
      </c>
      <c r="S134" s="60">
        <f t="shared" si="26"/>
        <v>0</v>
      </c>
    </row>
    <row r="135" spans="1:19" ht="14.45" customHeight="1">
      <c r="A135" s="48">
        <v>300650</v>
      </c>
      <c r="B135" s="47" t="s">
        <v>154</v>
      </c>
      <c r="C135" s="24" t="s">
        <v>140</v>
      </c>
      <c r="D135" s="85" t="s">
        <v>495</v>
      </c>
      <c r="E135" s="34">
        <f>VLOOKUP($A135,'CAF BLS Adjustment'!$B:$H,7,FALSE)</f>
        <v>471533</v>
      </c>
      <c r="F135" s="5">
        <f>SUMIFS('HCLS Adjustment'!$F:$F,'HCLS Adjustment'!$B:$B,Main!$A135)</f>
        <v>102384</v>
      </c>
      <c r="G135" s="29">
        <f>VLOOKUP(A135,'SVS Adjustment'!$B$3:$E$451,4,FALSE)</f>
        <v>0</v>
      </c>
      <c r="H135" s="29">
        <f t="shared" si="19"/>
        <v>573917</v>
      </c>
      <c r="I135" s="87">
        <f>'Demand Calcs'!$B$11</f>
        <v>0.85719967561141985</v>
      </c>
      <c r="J135" s="29">
        <f t="shared" si="20"/>
        <v>491961.46622787922</v>
      </c>
      <c r="K135" s="68">
        <f>IFERROR(VLOOKUP($A135,'NECA 5 year Projections'!$A:$C,3,FALSE),0)</f>
        <v>398304.901629097</v>
      </c>
      <c r="L135" s="68">
        <f t="shared" si="21"/>
        <v>398304.901629097</v>
      </c>
      <c r="M135" s="29">
        <f t="shared" si="22"/>
        <v>491961.46622787922</v>
      </c>
      <c r="N135" s="29">
        <f>VLOOKUP($A135,'CAF BLS Adjustment'!$B134:$I584,8,FALSE)</f>
        <v>16680</v>
      </c>
      <c r="O135" s="34">
        <f t="shared" si="18"/>
        <v>14298.090589198484</v>
      </c>
      <c r="P135" s="60">
        <f t="shared" si="23"/>
        <v>506259.55681707768</v>
      </c>
      <c r="Q135" s="60">
        <f t="shared" si="24"/>
        <v>404197.93464007962</v>
      </c>
      <c r="R135" s="60">
        <f t="shared" si="25"/>
        <v>87763.531587799604</v>
      </c>
      <c r="S135" s="60">
        <f t="shared" si="26"/>
        <v>0</v>
      </c>
    </row>
    <row r="136" spans="1:19" ht="14.45" customHeight="1">
      <c r="A136" s="48">
        <v>300656</v>
      </c>
      <c r="B136" s="47" t="s">
        <v>155</v>
      </c>
      <c r="C136" s="24" t="s">
        <v>140</v>
      </c>
      <c r="D136" s="85" t="s">
        <v>495</v>
      </c>
      <c r="E136" s="34">
        <f>VLOOKUP($A136,'CAF BLS Adjustment'!$B:$H,7,FALSE)</f>
        <v>658569</v>
      </c>
      <c r="F136" s="5">
        <f>SUMIFS('HCLS Adjustment'!$F:$F,'HCLS Adjustment'!$B:$B,Main!$A136)</f>
        <v>67572</v>
      </c>
      <c r="G136" s="29">
        <f>VLOOKUP(A136,'SVS Adjustment'!$B$3:$E$451,4,FALSE)</f>
        <v>0</v>
      </c>
      <c r="H136" s="29">
        <f t="shared" si="19"/>
        <v>726141</v>
      </c>
      <c r="I136" s="87">
        <f>'Demand Calcs'!$B$11</f>
        <v>0.85719967561141985</v>
      </c>
      <c r="J136" s="29">
        <f t="shared" si="20"/>
        <v>622447.82964815199</v>
      </c>
      <c r="K136" s="68">
        <f>IFERROR(VLOOKUP($A136,'NECA 5 year Projections'!$A:$C,3,FALSE),0)</f>
        <v>349858.98053875001</v>
      </c>
      <c r="L136" s="68">
        <f t="shared" si="21"/>
        <v>349858.98053875001</v>
      </c>
      <c r="M136" s="29">
        <f t="shared" si="22"/>
        <v>622447.82964815199</v>
      </c>
      <c r="N136" s="29">
        <f>VLOOKUP($A136,'CAF BLS Adjustment'!$B134:$I585,8,FALSE)</f>
        <v>36474</v>
      </c>
      <c r="O136" s="34">
        <f t="shared" si="18"/>
        <v>31265.500968250926</v>
      </c>
      <c r="P136" s="60">
        <f t="shared" si="23"/>
        <v>653713.33061640291</v>
      </c>
      <c r="Q136" s="60">
        <f t="shared" si="24"/>
        <v>564525.13316773716</v>
      </c>
      <c r="R136" s="60">
        <f t="shared" si="25"/>
        <v>57922.696480414859</v>
      </c>
      <c r="S136" s="60">
        <f t="shared" si="26"/>
        <v>0</v>
      </c>
    </row>
    <row r="137" spans="1:19" ht="14.45" customHeight="1">
      <c r="A137" s="48">
        <v>300663</v>
      </c>
      <c r="B137" s="47" t="s">
        <v>156</v>
      </c>
      <c r="C137" s="24" t="s">
        <v>140</v>
      </c>
      <c r="D137" s="85" t="s">
        <v>495</v>
      </c>
      <c r="E137" s="34">
        <f>VLOOKUP($A137,'CAF BLS Adjustment'!$B:$H,7,FALSE)</f>
        <v>125055</v>
      </c>
      <c r="F137" s="5">
        <f>SUMIFS('HCLS Adjustment'!$F:$F,'HCLS Adjustment'!$B:$B,Main!$A137)</f>
        <v>40272</v>
      </c>
      <c r="G137" s="29">
        <f>VLOOKUP(A137,'SVS Adjustment'!$B$3:$E$451,4,FALSE)</f>
        <v>0</v>
      </c>
      <c r="H137" s="29">
        <f t="shared" si="19"/>
        <v>165327</v>
      </c>
      <c r="I137" s="87">
        <f>'Demand Calcs'!$B$11</f>
        <v>0.85719967561141985</v>
      </c>
      <c r="J137" s="29">
        <f t="shared" si="20"/>
        <v>141718.25076980921</v>
      </c>
      <c r="K137" s="68">
        <f>IFERROR(VLOOKUP($A137,'NECA 5 year Projections'!$A:$C,3,FALSE),0)</f>
        <v>139494.27882199001</v>
      </c>
      <c r="L137" s="68">
        <f t="shared" si="21"/>
        <v>139494.27882199001</v>
      </c>
      <c r="M137" s="29">
        <f t="shared" si="22"/>
        <v>141718.25076980921</v>
      </c>
      <c r="N137" s="29">
        <f>VLOOKUP($A137,'CAF BLS Adjustment'!$B135:$I586,8,FALSE)</f>
        <v>-21276</v>
      </c>
      <c r="O137" s="34">
        <f t="shared" si="18"/>
        <v>-21276</v>
      </c>
      <c r="P137" s="60">
        <f t="shared" si="23"/>
        <v>120442.25076980921</v>
      </c>
      <c r="Q137" s="60">
        <f t="shared" si="24"/>
        <v>107197.10543358611</v>
      </c>
      <c r="R137" s="60">
        <f t="shared" si="25"/>
        <v>34521.145336223097</v>
      </c>
      <c r="S137" s="60">
        <f t="shared" si="26"/>
        <v>0</v>
      </c>
    </row>
    <row r="138" spans="1:19" ht="14.45" customHeight="1">
      <c r="A138" s="48">
        <v>310669</v>
      </c>
      <c r="B138" s="47" t="s">
        <v>158</v>
      </c>
      <c r="C138" s="24" t="s">
        <v>157</v>
      </c>
      <c r="D138" s="85" t="s">
        <v>495</v>
      </c>
      <c r="E138" s="34">
        <f>VLOOKUP($A138,'CAF BLS Adjustment'!$B:$H,7,FALSE)</f>
        <v>0</v>
      </c>
      <c r="F138" s="5">
        <f>SUMIFS('HCLS Adjustment'!$F:$F,'HCLS Adjustment'!$B:$B,Main!$A138)</f>
        <v>0</v>
      </c>
      <c r="G138" s="29">
        <f>VLOOKUP(A138,'SVS Adjustment'!$B$3:$E$451,4,FALSE)</f>
        <v>0</v>
      </c>
      <c r="H138" s="29">
        <f t="shared" si="19"/>
        <v>0</v>
      </c>
      <c r="I138" s="87">
        <f>'Demand Calcs'!$B$11</f>
        <v>0.85719967561141985</v>
      </c>
      <c r="J138" s="29">
        <f t="shared" si="20"/>
        <v>0</v>
      </c>
      <c r="K138" s="68">
        <f>IFERROR(VLOOKUP($A138,'NECA 5 year Projections'!$A:$C,3,FALSE),0)</f>
        <v>0</v>
      </c>
      <c r="L138" s="68">
        <f t="shared" si="21"/>
        <v>0</v>
      </c>
      <c r="M138" s="29">
        <f t="shared" si="22"/>
        <v>0</v>
      </c>
      <c r="N138" s="29">
        <f>VLOOKUP($A138,'CAF BLS Adjustment'!$B137:$I589,8,FALSE)</f>
        <v>-218262</v>
      </c>
      <c r="O138" s="34">
        <f t="shared" si="18"/>
        <v>-218262</v>
      </c>
      <c r="P138" s="60">
        <f t="shared" si="23"/>
        <v>-218262</v>
      </c>
      <c r="Q138" s="60">
        <f t="shared" si="24"/>
        <v>0</v>
      </c>
      <c r="R138" s="60">
        <f t="shared" si="25"/>
        <v>0</v>
      </c>
      <c r="S138" s="60">
        <f t="shared" si="26"/>
        <v>0</v>
      </c>
    </row>
    <row r="139" spans="1:19" ht="14.45" customHeight="1">
      <c r="A139" s="48">
        <v>310678</v>
      </c>
      <c r="B139" s="47" t="s">
        <v>159</v>
      </c>
      <c r="C139" s="24" t="s">
        <v>157</v>
      </c>
      <c r="D139" s="85" t="s">
        <v>495</v>
      </c>
      <c r="E139" s="34">
        <f>VLOOKUP($A139,'CAF BLS Adjustment'!$B:$H,7,FALSE)</f>
        <v>373592</v>
      </c>
      <c r="F139" s="5">
        <f>SUMIFS('HCLS Adjustment'!$F:$F,'HCLS Adjustment'!$B:$B,Main!$A139)</f>
        <v>56688</v>
      </c>
      <c r="G139" s="29">
        <f>VLOOKUP(A139,'SVS Adjustment'!$B$3:$E$451,4,FALSE)</f>
        <v>0</v>
      </c>
      <c r="H139" s="29">
        <f t="shared" si="19"/>
        <v>430280</v>
      </c>
      <c r="I139" s="87">
        <f>'Demand Calcs'!$B$11</f>
        <v>0.85719967561141985</v>
      </c>
      <c r="J139" s="29">
        <f t="shared" si="20"/>
        <v>368835.87642208172</v>
      </c>
      <c r="K139" s="68">
        <f>IFERROR(VLOOKUP($A139,'NECA 5 year Projections'!$A:$C,3,FALSE),0)</f>
        <v>255961.07520008399</v>
      </c>
      <c r="L139" s="68">
        <f t="shared" si="21"/>
        <v>255961.07520008399</v>
      </c>
      <c r="M139" s="29">
        <f t="shared" si="22"/>
        <v>368835.87642208172</v>
      </c>
      <c r="N139" s="29">
        <f>VLOOKUP($A139,'CAF BLS Adjustment'!$B138:$I592,8,FALSE)</f>
        <v>8418</v>
      </c>
      <c r="O139" s="34">
        <f t="shared" si="18"/>
        <v>7215.9068692969322</v>
      </c>
      <c r="P139" s="60">
        <f t="shared" si="23"/>
        <v>376051.78329137864</v>
      </c>
      <c r="Q139" s="60">
        <f t="shared" si="24"/>
        <v>320242.94121102156</v>
      </c>
      <c r="R139" s="60">
        <f t="shared" si="25"/>
        <v>48592.935211060169</v>
      </c>
      <c r="S139" s="60">
        <f t="shared" si="26"/>
        <v>0</v>
      </c>
    </row>
    <row r="140" spans="1:19" ht="14.45" customHeight="1">
      <c r="A140" s="48">
        <v>310679</v>
      </c>
      <c r="B140" s="47" t="s">
        <v>160</v>
      </c>
      <c r="C140" s="24" t="s">
        <v>157</v>
      </c>
      <c r="D140" s="85" t="s">
        <v>495</v>
      </c>
      <c r="E140" s="34">
        <f>VLOOKUP($A140,'CAF BLS Adjustment'!$B:$H,7,FALSE)</f>
        <v>1653783</v>
      </c>
      <c r="F140" s="5">
        <f>SUMIFS('HCLS Adjustment'!$F:$F,'HCLS Adjustment'!$B:$B,Main!$A140)</f>
        <v>318540</v>
      </c>
      <c r="G140" s="29">
        <f>VLOOKUP(A140,'SVS Adjustment'!$B$3:$E$451,4,FALSE)</f>
        <v>0</v>
      </c>
      <c r="H140" s="29">
        <f t="shared" si="19"/>
        <v>1972323</v>
      </c>
      <c r="I140" s="87">
        <f>'Demand Calcs'!$B$11</f>
        <v>0.85719967561141985</v>
      </c>
      <c r="J140" s="29">
        <f t="shared" si="20"/>
        <v>1690674.6358009425</v>
      </c>
      <c r="K140" s="68">
        <f>IFERROR(VLOOKUP($A140,'NECA 5 year Projections'!$A:$C,3,FALSE),0)</f>
        <v>426851.23522868898</v>
      </c>
      <c r="L140" s="68">
        <f t="shared" si="21"/>
        <v>426851.23522868898</v>
      </c>
      <c r="M140" s="29">
        <f t="shared" si="22"/>
        <v>1690674.6358009425</v>
      </c>
      <c r="N140" s="29">
        <f>VLOOKUP($A140,'CAF BLS Adjustment'!$B138:$I593,8,FALSE)</f>
        <v>46325</v>
      </c>
      <c r="O140" s="34">
        <f t="shared" si="18"/>
        <v>39709.774972699022</v>
      </c>
      <c r="P140" s="60">
        <f t="shared" si="23"/>
        <v>1730384.4107736417</v>
      </c>
      <c r="Q140" s="60">
        <f t="shared" si="24"/>
        <v>1417622.2511316808</v>
      </c>
      <c r="R140" s="60">
        <f t="shared" si="25"/>
        <v>273052.38466926169</v>
      </c>
      <c r="S140" s="60">
        <f t="shared" si="26"/>
        <v>0</v>
      </c>
    </row>
    <row r="141" spans="1:19" ht="14.45" customHeight="1">
      <c r="A141" s="48">
        <v>310688</v>
      </c>
      <c r="B141" s="47" t="s">
        <v>161</v>
      </c>
      <c r="C141" s="24" t="s">
        <v>157</v>
      </c>
      <c r="D141" s="85" t="s">
        <v>495</v>
      </c>
      <c r="E141" s="34">
        <f>VLOOKUP($A141,'CAF BLS Adjustment'!$B:$H,7,FALSE)</f>
        <v>497129</v>
      </c>
      <c r="F141" s="5">
        <f>SUMIFS('HCLS Adjustment'!$F:$F,'HCLS Adjustment'!$B:$B,Main!$A141)</f>
        <v>67764</v>
      </c>
      <c r="G141" s="29">
        <f>VLOOKUP(A141,'SVS Adjustment'!$B$3:$E$451,4,FALSE)</f>
        <v>0</v>
      </c>
      <c r="H141" s="29">
        <f t="shared" si="19"/>
        <v>564893</v>
      </c>
      <c r="I141" s="87">
        <f>'Demand Calcs'!$B$11</f>
        <v>0.85719967561141985</v>
      </c>
      <c r="J141" s="29">
        <f t="shared" si="20"/>
        <v>484226.0963551618</v>
      </c>
      <c r="K141" s="68">
        <f>IFERROR(VLOOKUP($A141,'NECA 5 year Projections'!$A:$C,3,FALSE),0)</f>
        <v>463006.97433988098</v>
      </c>
      <c r="L141" s="68">
        <f t="shared" si="21"/>
        <v>463006.97433988098</v>
      </c>
      <c r="M141" s="29">
        <f t="shared" si="22"/>
        <v>484226.0963551618</v>
      </c>
      <c r="N141" s="29">
        <f>VLOOKUP($A141,'CAF BLS Adjustment'!$B139:$I594,8,FALSE)</f>
        <v>-9240</v>
      </c>
      <c r="O141" s="34">
        <f t="shared" si="18"/>
        <v>-9240</v>
      </c>
      <c r="P141" s="60">
        <f t="shared" si="23"/>
        <v>474986.0963551618</v>
      </c>
      <c r="Q141" s="60">
        <f t="shared" si="24"/>
        <v>426138.81753702956</v>
      </c>
      <c r="R141" s="60">
        <f t="shared" si="25"/>
        <v>58087.278818132254</v>
      </c>
      <c r="S141" s="60">
        <f t="shared" si="26"/>
        <v>0</v>
      </c>
    </row>
    <row r="142" spans="1:19" ht="14.45" customHeight="1">
      <c r="A142" s="48">
        <v>310691</v>
      </c>
      <c r="B142" s="47" t="s">
        <v>162</v>
      </c>
      <c r="C142" s="24" t="s">
        <v>157</v>
      </c>
      <c r="D142" s="85" t="s">
        <v>495</v>
      </c>
      <c r="E142" s="34">
        <f>VLOOKUP($A142,'CAF BLS Adjustment'!$B:$H,7,FALSE)</f>
        <v>584413</v>
      </c>
      <c r="F142" s="5">
        <f>SUMIFS('HCLS Adjustment'!$F:$F,'HCLS Adjustment'!$B:$B,Main!$A142)</f>
        <v>333144</v>
      </c>
      <c r="G142" s="29">
        <f>VLOOKUP(A142,'SVS Adjustment'!$B$3:$E$451,4,FALSE)</f>
        <v>0</v>
      </c>
      <c r="H142" s="29">
        <f t="shared" si="19"/>
        <v>917557</v>
      </c>
      <c r="I142" s="87">
        <f>'Demand Calcs'!$B$11</f>
        <v>0.85719967561141985</v>
      </c>
      <c r="J142" s="29">
        <f t="shared" si="20"/>
        <v>786529.56275498762</v>
      </c>
      <c r="K142" s="68">
        <f>IFERROR(VLOOKUP($A142,'NECA 5 year Projections'!$A:$C,3,FALSE),0)</f>
        <v>935381.15550521004</v>
      </c>
      <c r="L142" s="68">
        <f t="shared" si="21"/>
        <v>917557</v>
      </c>
      <c r="M142" s="29">
        <f t="shared" si="22"/>
        <v>917557</v>
      </c>
      <c r="N142" s="29">
        <f>VLOOKUP($A142,'CAF BLS Adjustment'!$B140:$I595,8,FALSE)</f>
        <v>-19752</v>
      </c>
      <c r="O142" s="34">
        <f t="shared" si="18"/>
        <v>-19752</v>
      </c>
      <c r="P142" s="60">
        <f t="shared" si="23"/>
        <v>897805</v>
      </c>
      <c r="Q142" s="60">
        <f t="shared" si="24"/>
        <v>584413</v>
      </c>
      <c r="R142" s="60">
        <f t="shared" si="25"/>
        <v>333144</v>
      </c>
      <c r="S142" s="60">
        <f t="shared" si="26"/>
        <v>0</v>
      </c>
    </row>
    <row r="143" spans="1:19" ht="14.45" customHeight="1">
      <c r="A143" s="48">
        <v>310692</v>
      </c>
      <c r="B143" s="47" t="s">
        <v>163</v>
      </c>
      <c r="C143" s="24" t="s">
        <v>157</v>
      </c>
      <c r="D143" s="85" t="s">
        <v>495</v>
      </c>
      <c r="E143" s="34">
        <f>VLOOKUP($A143,'CAF BLS Adjustment'!$B:$H,7,FALSE)</f>
        <v>0</v>
      </c>
      <c r="F143" s="5">
        <f>SUMIFS('HCLS Adjustment'!$F:$F,'HCLS Adjustment'!$B:$B,Main!$A143)</f>
        <v>0</v>
      </c>
      <c r="G143" s="29">
        <f>VLOOKUP(A143,'SVS Adjustment'!$B$3:$E$451,4,FALSE)</f>
        <v>0</v>
      </c>
      <c r="H143" s="29">
        <f t="shared" si="19"/>
        <v>0</v>
      </c>
      <c r="I143" s="87">
        <f>'Demand Calcs'!$B$11</f>
        <v>0.85719967561141985</v>
      </c>
      <c r="J143" s="29">
        <f t="shared" si="20"/>
        <v>0</v>
      </c>
      <c r="K143" s="68">
        <f>IFERROR(VLOOKUP($A143,'NECA 5 year Projections'!$A:$C,3,FALSE),0)</f>
        <v>0</v>
      </c>
      <c r="L143" s="68">
        <f t="shared" si="21"/>
        <v>0</v>
      </c>
      <c r="M143" s="29">
        <f t="shared" si="22"/>
        <v>0</v>
      </c>
      <c r="N143" s="29">
        <f>VLOOKUP($A143,'CAF BLS Adjustment'!$B141:$I596,8,FALSE)</f>
        <v>519210</v>
      </c>
      <c r="O143" s="34">
        <f t="shared" si="18"/>
        <v>445066.64357420529</v>
      </c>
      <c r="P143" s="60">
        <f t="shared" si="23"/>
        <v>445066.64357420529</v>
      </c>
      <c r="Q143" s="60">
        <f t="shared" si="24"/>
        <v>0</v>
      </c>
      <c r="R143" s="60">
        <f t="shared" si="25"/>
        <v>0</v>
      </c>
      <c r="S143" s="60">
        <f t="shared" si="26"/>
        <v>0</v>
      </c>
    </row>
    <row r="144" spans="1:19" ht="14.45" customHeight="1">
      <c r="A144" s="48">
        <v>310704</v>
      </c>
      <c r="B144" s="47" t="s">
        <v>164</v>
      </c>
      <c r="C144" s="24" t="s">
        <v>157</v>
      </c>
      <c r="D144" s="85" t="s">
        <v>495</v>
      </c>
      <c r="E144" s="34">
        <f>VLOOKUP($A144,'CAF BLS Adjustment'!$B:$H,7,FALSE)</f>
        <v>7817707</v>
      </c>
      <c r="F144" s="5">
        <f>SUMIFS('HCLS Adjustment'!$F:$F,'HCLS Adjustment'!$B:$B,Main!$A144)</f>
        <v>1201896</v>
      </c>
      <c r="G144" s="29">
        <f>VLOOKUP(A144,'SVS Adjustment'!$B$3:$E$451,4,FALSE)</f>
        <v>0</v>
      </c>
      <c r="H144" s="29">
        <f t="shared" si="19"/>
        <v>9019603</v>
      </c>
      <c r="I144" s="87">
        <f>'Demand Calcs'!$B$11</f>
        <v>0.85719967561141985</v>
      </c>
      <c r="J144" s="29">
        <f t="shared" si="20"/>
        <v>7731600.7657437893</v>
      </c>
      <c r="K144" s="68">
        <f>IFERROR(VLOOKUP($A144,'NECA 5 year Projections'!$A:$C,3,FALSE),0)</f>
        <v>6066506.1907868218</v>
      </c>
      <c r="L144" s="68">
        <f t="shared" si="21"/>
        <v>6066506.1907868218</v>
      </c>
      <c r="M144" s="29">
        <f t="shared" si="22"/>
        <v>7731600.7657437893</v>
      </c>
      <c r="N144" s="29">
        <f>VLOOKUP($A144,'CAF BLS Adjustment'!$B143:$I599,8,FALSE)</f>
        <v>350862</v>
      </c>
      <c r="O144" s="34">
        <f t="shared" si="18"/>
        <v>300758.79258437396</v>
      </c>
      <c r="P144" s="60">
        <f t="shared" si="23"/>
        <v>8032359.5583281629</v>
      </c>
      <c r="Q144" s="60">
        <f t="shared" si="24"/>
        <v>6701335.9044251265</v>
      </c>
      <c r="R144" s="60">
        <f t="shared" si="25"/>
        <v>1030264.8613186631</v>
      </c>
      <c r="S144" s="60">
        <f t="shared" si="26"/>
        <v>0</v>
      </c>
    </row>
    <row r="145" spans="1:19" ht="14.45" customHeight="1">
      <c r="A145" s="48">
        <v>310708</v>
      </c>
      <c r="B145" s="47" t="s">
        <v>165</v>
      </c>
      <c r="C145" s="24" t="s">
        <v>157</v>
      </c>
      <c r="D145" s="85" t="s">
        <v>495</v>
      </c>
      <c r="E145" s="34">
        <f>VLOOKUP($A145,'CAF BLS Adjustment'!$B:$H,7,FALSE)</f>
        <v>163759</v>
      </c>
      <c r="F145" s="5">
        <f>SUMIFS('HCLS Adjustment'!$F:$F,'HCLS Adjustment'!$B:$B,Main!$A145)</f>
        <v>213120</v>
      </c>
      <c r="G145" s="29">
        <f>VLOOKUP(A145,'SVS Adjustment'!$B$3:$E$451,4,FALSE)</f>
        <v>0</v>
      </c>
      <c r="H145" s="29">
        <f t="shared" si="19"/>
        <v>376879</v>
      </c>
      <c r="I145" s="87">
        <f>'Demand Calcs'!$B$11</f>
        <v>0.85719967561141985</v>
      </c>
      <c r="J145" s="29">
        <f t="shared" si="20"/>
        <v>323060.55654475628</v>
      </c>
      <c r="K145" s="68">
        <f>IFERROR(VLOOKUP($A145,'NECA 5 year Projections'!$A:$C,3,FALSE),0)</f>
        <v>316743.75398104702</v>
      </c>
      <c r="L145" s="68">
        <f t="shared" si="21"/>
        <v>316743.75398104702</v>
      </c>
      <c r="M145" s="29">
        <f t="shared" si="22"/>
        <v>323060.55654475628</v>
      </c>
      <c r="N145" s="29">
        <f>VLOOKUP($A145,'CAF BLS Adjustment'!$B143:$I600,8,FALSE)</f>
        <v>86220</v>
      </c>
      <c r="O145" s="34">
        <f t="shared" si="18"/>
        <v>73907.756031216617</v>
      </c>
      <c r="P145" s="60">
        <f t="shared" si="23"/>
        <v>396968.31257597287</v>
      </c>
      <c r="Q145" s="60">
        <f t="shared" si="24"/>
        <v>140374.1616784505</v>
      </c>
      <c r="R145" s="60">
        <f t="shared" si="25"/>
        <v>182686.39486630578</v>
      </c>
      <c r="S145" s="60">
        <f t="shared" si="26"/>
        <v>0</v>
      </c>
    </row>
    <row r="146" spans="1:19" ht="14.45" customHeight="1">
      <c r="A146" s="48">
        <v>310714</v>
      </c>
      <c r="B146" s="47" t="s">
        <v>166</v>
      </c>
      <c r="C146" s="24" t="s">
        <v>157</v>
      </c>
      <c r="D146" s="85" t="s">
        <v>495</v>
      </c>
      <c r="E146" s="34">
        <f>VLOOKUP($A146,'CAF BLS Adjustment'!$B:$H,7,FALSE)</f>
        <v>524977</v>
      </c>
      <c r="F146" s="5">
        <f>SUMIFS('HCLS Adjustment'!$F:$F,'HCLS Adjustment'!$B:$B,Main!$A146)</f>
        <v>125760</v>
      </c>
      <c r="G146" s="29">
        <f>VLOOKUP(A146,'SVS Adjustment'!$B$3:$E$451,4,FALSE)</f>
        <v>0</v>
      </c>
      <c r="H146" s="29">
        <f t="shared" si="19"/>
        <v>650737</v>
      </c>
      <c r="I146" s="87">
        <f>'Demand Calcs'!$B$11</f>
        <v>0.85719967561141985</v>
      </c>
      <c r="J146" s="29">
        <f t="shared" si="20"/>
        <v>557811.54530834849</v>
      </c>
      <c r="K146" s="68">
        <f>IFERROR(VLOOKUP($A146,'NECA 5 year Projections'!$A:$C,3,FALSE),0)</f>
        <v>497936.15428134799</v>
      </c>
      <c r="L146" s="68">
        <f t="shared" si="21"/>
        <v>497936.15428134799</v>
      </c>
      <c r="M146" s="29">
        <f t="shared" si="22"/>
        <v>557811.54530834849</v>
      </c>
      <c r="N146" s="29">
        <f>VLOOKUP($A146,'CAF BLS Adjustment'!$B144:$I601,8,FALSE)</f>
        <v>47028</v>
      </c>
      <c r="O146" s="34">
        <f t="shared" si="18"/>
        <v>40312.386344653853</v>
      </c>
      <c r="P146" s="60">
        <f t="shared" si="23"/>
        <v>598123.93165300239</v>
      </c>
      <c r="Q146" s="60">
        <f t="shared" si="24"/>
        <v>450010.11410345638</v>
      </c>
      <c r="R146" s="60">
        <f t="shared" si="25"/>
        <v>107801.43120489216</v>
      </c>
      <c r="S146" s="60">
        <f t="shared" si="26"/>
        <v>0</v>
      </c>
    </row>
    <row r="147" spans="1:19" ht="14.45" customHeight="1">
      <c r="A147" s="48">
        <v>310721</v>
      </c>
      <c r="B147" s="47" t="s">
        <v>167</v>
      </c>
      <c r="C147" s="24" t="s">
        <v>157</v>
      </c>
      <c r="D147" s="85" t="s">
        <v>495</v>
      </c>
      <c r="E147" s="34">
        <f>VLOOKUP($A147,'CAF BLS Adjustment'!$B:$H,7,FALSE)</f>
        <v>891878</v>
      </c>
      <c r="F147" s="5">
        <f>SUMIFS('HCLS Adjustment'!$F:$F,'HCLS Adjustment'!$B:$B,Main!$A147)</f>
        <v>1082064</v>
      </c>
      <c r="G147" s="29">
        <f>VLOOKUP(A147,'SVS Adjustment'!$B$3:$E$451,4,FALSE)</f>
        <v>0</v>
      </c>
      <c r="H147" s="29">
        <f t="shared" si="19"/>
        <v>1973942</v>
      </c>
      <c r="I147" s="87">
        <f>'Demand Calcs'!$B$11</f>
        <v>0.85719967561141985</v>
      </c>
      <c r="J147" s="29">
        <f t="shared" si="20"/>
        <v>1692062.4420757573</v>
      </c>
      <c r="K147" s="68">
        <f>IFERROR(VLOOKUP($A147,'NECA 5 year Projections'!$A:$C,3,FALSE),0)</f>
        <v>995956.27709612099</v>
      </c>
      <c r="L147" s="68">
        <f t="shared" si="21"/>
        <v>995956.27709612099</v>
      </c>
      <c r="M147" s="29">
        <f t="shared" si="22"/>
        <v>1692062.4420757573</v>
      </c>
      <c r="N147" s="29">
        <f>VLOOKUP($A147,'CAF BLS Adjustment'!$B145:$I602,8,FALSE)</f>
        <v>50088</v>
      </c>
      <c r="O147" s="34">
        <f t="shared" si="18"/>
        <v>42935.4173520248</v>
      </c>
      <c r="P147" s="60">
        <f t="shared" si="23"/>
        <v>1734997.859427782</v>
      </c>
      <c r="Q147" s="60">
        <f t="shared" si="24"/>
        <v>764517.5322849619</v>
      </c>
      <c r="R147" s="60">
        <f t="shared" si="25"/>
        <v>927544.90979079541</v>
      </c>
      <c r="S147" s="60">
        <f t="shared" si="26"/>
        <v>0</v>
      </c>
    </row>
    <row r="148" spans="1:19" ht="14.45" customHeight="1">
      <c r="A148" s="48">
        <v>310728</v>
      </c>
      <c r="B148" s="47" t="s">
        <v>168</v>
      </c>
      <c r="C148" s="24" t="s">
        <v>157</v>
      </c>
      <c r="D148" s="85" t="s">
        <v>495</v>
      </c>
      <c r="E148" s="34">
        <f>VLOOKUP($A148,'CAF BLS Adjustment'!$B:$H,7,FALSE)</f>
        <v>288269</v>
      </c>
      <c r="F148" s="5">
        <f>SUMIFS('HCLS Adjustment'!$F:$F,'HCLS Adjustment'!$B:$B,Main!$A148)</f>
        <v>41268</v>
      </c>
      <c r="G148" s="29">
        <f>VLOOKUP(A148,'SVS Adjustment'!$B$3:$E$451,4,FALSE)</f>
        <v>0</v>
      </c>
      <c r="H148" s="29">
        <f t="shared" si="19"/>
        <v>329537</v>
      </c>
      <c r="I148" s="87">
        <f>'Demand Calcs'!$B$11</f>
        <v>0.85719967561141985</v>
      </c>
      <c r="J148" s="29">
        <f t="shared" si="20"/>
        <v>282479.00950196048</v>
      </c>
      <c r="K148" s="68">
        <f>IFERROR(VLOOKUP($A148,'NECA 5 year Projections'!$A:$C,3,FALSE),0)</f>
        <v>281868.59212729603</v>
      </c>
      <c r="L148" s="68">
        <f t="shared" si="21"/>
        <v>281868.59212729603</v>
      </c>
      <c r="M148" s="29">
        <f t="shared" si="22"/>
        <v>282479.00950196048</v>
      </c>
      <c r="N148" s="29">
        <f>VLOOKUP($A148,'CAF BLS Adjustment'!$B146:$I603,8,FALSE)</f>
        <v>28308</v>
      </c>
      <c r="O148" s="34">
        <f t="shared" si="18"/>
        <v>24265.608417208074</v>
      </c>
      <c r="P148" s="60">
        <f t="shared" si="23"/>
        <v>306744.61791916855</v>
      </c>
      <c r="Q148" s="60">
        <f t="shared" si="24"/>
        <v>247104.09328882842</v>
      </c>
      <c r="R148" s="60">
        <f t="shared" si="25"/>
        <v>35374.916213132077</v>
      </c>
      <c r="S148" s="60">
        <f t="shared" si="26"/>
        <v>0</v>
      </c>
    </row>
    <row r="149" spans="1:19" ht="14.45" customHeight="1">
      <c r="A149" s="48">
        <v>310734</v>
      </c>
      <c r="B149" s="47" t="s">
        <v>169</v>
      </c>
      <c r="C149" s="24" t="s">
        <v>157</v>
      </c>
      <c r="D149" s="85" t="s">
        <v>495</v>
      </c>
      <c r="E149" s="34">
        <f>VLOOKUP($A149,'CAF BLS Adjustment'!$B:$H,7,FALSE)</f>
        <v>250342</v>
      </c>
      <c r="F149" s="5">
        <f>SUMIFS('HCLS Adjustment'!$F:$F,'HCLS Adjustment'!$B:$B,Main!$A149)</f>
        <v>70608</v>
      </c>
      <c r="G149" s="29">
        <f>VLOOKUP(A149,'SVS Adjustment'!$B$3:$E$451,4,FALSE)</f>
        <v>0</v>
      </c>
      <c r="H149" s="29">
        <f t="shared" si="19"/>
        <v>320950</v>
      </c>
      <c r="I149" s="87">
        <f>'Demand Calcs'!$B$11</f>
        <v>0.85719967561141985</v>
      </c>
      <c r="J149" s="29">
        <f t="shared" si="20"/>
        <v>275118.23588748521</v>
      </c>
      <c r="K149" s="68">
        <f>IFERROR(VLOOKUP($A149,'NECA 5 year Projections'!$A:$C,3,FALSE),0)</f>
        <v>197376.005542208</v>
      </c>
      <c r="L149" s="68">
        <f t="shared" si="21"/>
        <v>197376.005542208</v>
      </c>
      <c r="M149" s="29">
        <f t="shared" si="22"/>
        <v>275118.23588748521</v>
      </c>
      <c r="N149" s="29">
        <f>VLOOKUP($A149,'CAF BLS Adjustment'!$B147:$I604,8,FALSE)</f>
        <v>7098</v>
      </c>
      <c r="O149" s="34">
        <f t="shared" si="18"/>
        <v>6084.4032974898582</v>
      </c>
      <c r="P149" s="60">
        <f t="shared" si="23"/>
        <v>281202.63918497507</v>
      </c>
      <c r="Q149" s="60">
        <f t="shared" si="24"/>
        <v>214593.08119191407</v>
      </c>
      <c r="R149" s="60">
        <f t="shared" si="25"/>
        <v>60525.154695571131</v>
      </c>
      <c r="S149" s="60">
        <f t="shared" si="26"/>
        <v>0</v>
      </c>
    </row>
    <row r="150" spans="1:19" ht="14.45" customHeight="1">
      <c r="A150" s="48">
        <v>310737</v>
      </c>
      <c r="B150" s="47" t="s">
        <v>170</v>
      </c>
      <c r="C150" s="24" t="s">
        <v>157</v>
      </c>
      <c r="D150" s="85" t="s">
        <v>495</v>
      </c>
      <c r="E150" s="34">
        <f>VLOOKUP($A150,'CAF BLS Adjustment'!$B:$H,7,FALSE)</f>
        <v>181719</v>
      </c>
      <c r="F150" s="5">
        <f>SUMIFS('HCLS Adjustment'!$F:$F,'HCLS Adjustment'!$B:$B,Main!$A150)</f>
        <v>17448</v>
      </c>
      <c r="G150" s="29">
        <f>VLOOKUP(A150,'SVS Adjustment'!$B$3:$E$451,4,FALSE)</f>
        <v>0</v>
      </c>
      <c r="H150" s="29">
        <f t="shared" si="19"/>
        <v>199167</v>
      </c>
      <c r="I150" s="87">
        <f>'Demand Calcs'!$B$11</f>
        <v>0.85719967561141985</v>
      </c>
      <c r="J150" s="29">
        <f t="shared" si="20"/>
        <v>170725.88779249965</v>
      </c>
      <c r="K150" s="68">
        <f>IFERROR(VLOOKUP($A150,'NECA 5 year Projections'!$A:$C,3,FALSE),0)</f>
        <v>161900.68507850901</v>
      </c>
      <c r="L150" s="68">
        <f t="shared" si="21"/>
        <v>161900.68507850901</v>
      </c>
      <c r="M150" s="29">
        <f t="shared" si="22"/>
        <v>170725.88779249965</v>
      </c>
      <c r="N150" s="29">
        <f>VLOOKUP($A150,'CAF BLS Adjustment'!$B148:$I605,8,FALSE)</f>
        <v>-8526</v>
      </c>
      <c r="O150" s="34">
        <f t="shared" si="18"/>
        <v>-8526</v>
      </c>
      <c r="P150" s="60">
        <f t="shared" si="23"/>
        <v>162199.88779249965</v>
      </c>
      <c r="Q150" s="60">
        <f t="shared" si="24"/>
        <v>155769.46785243161</v>
      </c>
      <c r="R150" s="60">
        <f t="shared" si="25"/>
        <v>14956.419940068052</v>
      </c>
      <c r="S150" s="60">
        <f t="shared" si="26"/>
        <v>0</v>
      </c>
    </row>
    <row r="151" spans="1:19" ht="14.45" customHeight="1">
      <c r="A151" s="48">
        <v>310777</v>
      </c>
      <c r="B151" s="47" t="s">
        <v>171</v>
      </c>
      <c r="C151" s="24" t="s">
        <v>157</v>
      </c>
      <c r="D151" s="85" t="s">
        <v>495</v>
      </c>
      <c r="E151" s="34">
        <f>VLOOKUP($A151,'CAF BLS Adjustment'!$B:$H,7,FALSE)</f>
        <v>0</v>
      </c>
      <c r="F151" s="5">
        <f>SUMIFS('HCLS Adjustment'!$F:$F,'HCLS Adjustment'!$B:$B,Main!$A151)</f>
        <v>0</v>
      </c>
      <c r="G151" s="29">
        <f>VLOOKUP(A151,'SVS Adjustment'!$B$3:$E$451,4,FALSE)</f>
        <v>0</v>
      </c>
      <c r="H151" s="29">
        <f t="shared" si="19"/>
        <v>0</v>
      </c>
      <c r="I151" s="87">
        <f>'Demand Calcs'!$B$11</f>
        <v>0.85719967561141985</v>
      </c>
      <c r="J151" s="29">
        <f t="shared" si="20"/>
        <v>0</v>
      </c>
      <c r="K151" s="68">
        <f>IFERROR(VLOOKUP($A151,'NECA 5 year Projections'!$A:$C,3,FALSE),0)</f>
        <v>0</v>
      </c>
      <c r="L151" s="68">
        <f t="shared" si="21"/>
        <v>0</v>
      </c>
      <c r="M151" s="29">
        <f t="shared" si="22"/>
        <v>0</v>
      </c>
      <c r="N151" s="29">
        <f>VLOOKUP($A151,'CAF BLS Adjustment'!$B149:$I606,8,FALSE)</f>
        <v>404562</v>
      </c>
      <c r="O151" s="34">
        <f t="shared" si="18"/>
        <v>346790.41516470723</v>
      </c>
      <c r="P151" s="60">
        <f t="shared" si="23"/>
        <v>346790.41516470723</v>
      </c>
      <c r="Q151" s="60">
        <f t="shared" si="24"/>
        <v>0</v>
      </c>
      <c r="R151" s="60">
        <f t="shared" si="25"/>
        <v>0</v>
      </c>
      <c r="S151" s="60">
        <f t="shared" si="26"/>
        <v>0</v>
      </c>
    </row>
    <row r="152" spans="1:19" ht="14.45" customHeight="1">
      <c r="A152" s="48">
        <v>320751</v>
      </c>
      <c r="B152" s="47" t="s">
        <v>173</v>
      </c>
      <c r="C152" s="24" t="s">
        <v>172</v>
      </c>
      <c r="D152" s="85" t="s">
        <v>495</v>
      </c>
      <c r="E152" s="34">
        <f>VLOOKUP($A152,'CAF BLS Adjustment'!$B:$H,7,FALSE)</f>
        <v>1158864</v>
      </c>
      <c r="F152" s="5">
        <f>SUMIFS('HCLS Adjustment'!$F:$F,'HCLS Adjustment'!$B:$B,Main!$A152)</f>
        <v>109008</v>
      </c>
      <c r="G152" s="29">
        <f>VLOOKUP(A152,'SVS Adjustment'!$B$3:$E$451,4,FALSE)</f>
        <v>0</v>
      </c>
      <c r="H152" s="29">
        <f t="shared" si="19"/>
        <v>1267872</v>
      </c>
      <c r="I152" s="87">
        <f>'Demand Calcs'!$B$11</f>
        <v>0.85719967561141985</v>
      </c>
      <c r="J152" s="29">
        <f t="shared" si="20"/>
        <v>1086819.467116802</v>
      </c>
      <c r="K152" s="68">
        <f>IFERROR(VLOOKUP($A152,'NECA 5 year Projections'!$A:$C,3,FALSE),0)</f>
        <v>732161.83146842604</v>
      </c>
      <c r="L152" s="68">
        <f t="shared" si="21"/>
        <v>732161.83146842604</v>
      </c>
      <c r="M152" s="29">
        <f t="shared" si="22"/>
        <v>1086819.467116802</v>
      </c>
      <c r="N152" s="29">
        <f>VLOOKUP($A152,'CAF BLS Adjustment'!$B150:$I607,8,FALSE)</f>
        <v>25422</v>
      </c>
      <c r="O152" s="34">
        <f t="shared" si="18"/>
        <v>21791.730153393517</v>
      </c>
      <c r="P152" s="60">
        <f t="shared" si="23"/>
        <v>1108611.1972701955</v>
      </c>
      <c r="Q152" s="60">
        <f t="shared" si="24"/>
        <v>993377.84487775236</v>
      </c>
      <c r="R152" s="60">
        <f t="shared" si="25"/>
        <v>93441.622239049655</v>
      </c>
      <c r="S152" s="60">
        <f t="shared" si="26"/>
        <v>0</v>
      </c>
    </row>
    <row r="153" spans="1:19" ht="14.45" customHeight="1">
      <c r="A153" s="48">
        <v>320753</v>
      </c>
      <c r="B153" s="47" t="s">
        <v>174</v>
      </c>
      <c r="C153" s="24" t="s">
        <v>172</v>
      </c>
      <c r="D153" s="85" t="s">
        <v>495</v>
      </c>
      <c r="E153" s="34">
        <f>VLOOKUP($A153,'CAF BLS Adjustment'!$B:$H,7,FALSE)</f>
        <v>9043279</v>
      </c>
      <c r="F153" s="5">
        <f>SUMIFS('HCLS Adjustment'!$F:$F,'HCLS Adjustment'!$B:$B,Main!$A153)</f>
        <v>1152996</v>
      </c>
      <c r="G153" s="29">
        <f>VLOOKUP(A153,'SVS Adjustment'!$B$3:$E$451,4,FALSE)</f>
        <v>0</v>
      </c>
      <c r="H153" s="29">
        <f t="shared" si="19"/>
        <v>10196275</v>
      </c>
      <c r="I153" s="87">
        <f>'Demand Calcs'!$B$11</f>
        <v>0.85719967561141985</v>
      </c>
      <c r="J153" s="29">
        <f t="shared" si="20"/>
        <v>8740243.6224448308</v>
      </c>
      <c r="K153" s="68">
        <f>IFERROR(VLOOKUP($A153,'NECA 5 year Projections'!$A:$C,3,FALSE),0)</f>
        <v>3393256.64765285</v>
      </c>
      <c r="L153" s="68">
        <f t="shared" si="21"/>
        <v>3393256.64765285</v>
      </c>
      <c r="M153" s="29">
        <f t="shared" si="22"/>
        <v>8740243.6224448308</v>
      </c>
      <c r="N153" s="29">
        <f>VLOOKUP($A153,'CAF BLS Adjustment'!$B151:$I608,8,FALSE)</f>
        <v>1267182</v>
      </c>
      <c r="O153" s="34">
        <f t="shared" si="18"/>
        <v>1086227.9993406301</v>
      </c>
      <c r="P153" s="60">
        <f t="shared" si="23"/>
        <v>9826471.6217854619</v>
      </c>
      <c r="Q153" s="60">
        <f t="shared" si="24"/>
        <v>7751895.8252635663</v>
      </c>
      <c r="R153" s="60">
        <f t="shared" si="25"/>
        <v>988347.79718126473</v>
      </c>
      <c r="S153" s="60">
        <f t="shared" si="26"/>
        <v>0</v>
      </c>
    </row>
    <row r="154" spans="1:19" ht="14.45" customHeight="1">
      <c r="A154" s="48">
        <v>320756</v>
      </c>
      <c r="B154" s="47" t="s">
        <v>175</v>
      </c>
      <c r="C154" s="24" t="s">
        <v>172</v>
      </c>
      <c r="D154" s="85" t="s">
        <v>495</v>
      </c>
      <c r="E154" s="34">
        <f>VLOOKUP($A154,'CAF BLS Adjustment'!$B:$H,7,FALSE)</f>
        <v>654753</v>
      </c>
      <c r="F154" s="5">
        <f>SUMIFS('HCLS Adjustment'!$F:$F,'HCLS Adjustment'!$B:$B,Main!$A154)</f>
        <v>69456</v>
      </c>
      <c r="G154" s="29">
        <f>VLOOKUP(A154,'SVS Adjustment'!$B$3:$E$451,4,FALSE)</f>
        <v>0</v>
      </c>
      <c r="H154" s="29">
        <f t="shared" si="19"/>
        <v>724209</v>
      </c>
      <c r="I154" s="87">
        <f>'Demand Calcs'!$B$11</f>
        <v>0.85719967561141985</v>
      </c>
      <c r="J154" s="29">
        <f t="shared" si="20"/>
        <v>620791.71987487073</v>
      </c>
      <c r="K154" s="68">
        <f>IFERROR(VLOOKUP($A154,'NECA 5 year Projections'!$A:$C,3,FALSE),0)</f>
        <v>412862.942540169</v>
      </c>
      <c r="L154" s="68">
        <f t="shared" si="21"/>
        <v>412862.942540169</v>
      </c>
      <c r="M154" s="29">
        <f t="shared" si="22"/>
        <v>620791.71987487073</v>
      </c>
      <c r="N154" s="29">
        <f>VLOOKUP($A154,'CAF BLS Adjustment'!$B152:$I609,8,FALSE)</f>
        <v>12102</v>
      </c>
      <c r="O154" s="34">
        <f t="shared" si="18"/>
        <v>10373.830474249404</v>
      </c>
      <c r="P154" s="60">
        <f t="shared" si="23"/>
        <v>631165.55034912017</v>
      </c>
      <c r="Q154" s="60">
        <f t="shared" si="24"/>
        <v>561254.05920560402</v>
      </c>
      <c r="R154" s="60">
        <f t="shared" si="25"/>
        <v>59537.660669266777</v>
      </c>
      <c r="S154" s="60">
        <f t="shared" si="26"/>
        <v>0</v>
      </c>
    </row>
    <row r="155" spans="1:19" ht="14.45" customHeight="1">
      <c r="A155" s="48">
        <v>320759</v>
      </c>
      <c r="B155" s="47" t="s">
        <v>176</v>
      </c>
      <c r="C155" s="24" t="s">
        <v>172</v>
      </c>
      <c r="D155" s="85" t="s">
        <v>495</v>
      </c>
      <c r="E155" s="34">
        <f>VLOOKUP($A155,'CAF BLS Adjustment'!$B:$H,7,FALSE)</f>
        <v>3263243</v>
      </c>
      <c r="F155" s="5">
        <f>SUMIFS('HCLS Adjustment'!$F:$F,'HCLS Adjustment'!$B:$B,Main!$A155)</f>
        <v>1456800</v>
      </c>
      <c r="G155" s="29">
        <f>VLOOKUP(A155,'SVS Adjustment'!$B$3:$E$451,4,FALSE)</f>
        <v>0</v>
      </c>
      <c r="H155" s="29">
        <f t="shared" si="19"/>
        <v>4720043</v>
      </c>
      <c r="I155" s="87">
        <f>'Demand Calcs'!$B$11</f>
        <v>0.85719967561141985</v>
      </c>
      <c r="J155" s="29">
        <f t="shared" si="20"/>
        <v>4046019.328471953</v>
      </c>
      <c r="K155" s="68">
        <f>IFERROR(VLOOKUP($A155,'NECA 5 year Projections'!$A:$C,3,FALSE),0)</f>
        <v>1512737.6362065601</v>
      </c>
      <c r="L155" s="68">
        <f t="shared" si="21"/>
        <v>1512737.6362065601</v>
      </c>
      <c r="M155" s="29">
        <f t="shared" si="22"/>
        <v>4046019.328471953</v>
      </c>
      <c r="N155" s="29">
        <f>VLOOKUP($A155,'CAF BLS Adjustment'!$B153:$I610,8,FALSE)</f>
        <v>-194916</v>
      </c>
      <c r="O155" s="34">
        <f t="shared" si="18"/>
        <v>-194916</v>
      </c>
      <c r="P155" s="60">
        <f t="shared" si="23"/>
        <v>3851103.328471953</v>
      </c>
      <c r="Q155" s="60">
        <f t="shared" si="24"/>
        <v>2797250.8410412367</v>
      </c>
      <c r="R155" s="60">
        <f t="shared" si="25"/>
        <v>1248768.4874307164</v>
      </c>
      <c r="S155" s="60">
        <f t="shared" si="26"/>
        <v>0</v>
      </c>
    </row>
    <row r="156" spans="1:19" ht="14.45" customHeight="1">
      <c r="A156" s="48">
        <v>320771</v>
      </c>
      <c r="B156" s="47" t="s">
        <v>177</v>
      </c>
      <c r="C156" s="24" t="s">
        <v>172</v>
      </c>
      <c r="D156" s="85" t="s">
        <v>495</v>
      </c>
      <c r="E156" s="34">
        <f>VLOOKUP($A156,'CAF BLS Adjustment'!$B:$H,7,FALSE)</f>
        <v>355697</v>
      </c>
      <c r="F156" s="5">
        <f>SUMIFS('HCLS Adjustment'!$F:$F,'HCLS Adjustment'!$B:$B,Main!$A156)</f>
        <v>59604</v>
      </c>
      <c r="G156" s="29">
        <f>VLOOKUP(A156,'SVS Adjustment'!$B$3:$E$451,4,FALSE)</f>
        <v>0</v>
      </c>
      <c r="H156" s="29">
        <f t="shared" si="19"/>
        <v>415301</v>
      </c>
      <c r="I156" s="87">
        <f>'Demand Calcs'!$B$11</f>
        <v>0.85719967561141985</v>
      </c>
      <c r="J156" s="29">
        <f t="shared" si="20"/>
        <v>355995.88248109829</v>
      </c>
      <c r="K156" s="68">
        <f>IFERROR(VLOOKUP($A156,'NECA 5 year Projections'!$A:$C,3,FALSE),0)</f>
        <v>285174.41102319403</v>
      </c>
      <c r="L156" s="68">
        <f t="shared" si="21"/>
        <v>285174.41102319403</v>
      </c>
      <c r="M156" s="29">
        <f t="shared" si="22"/>
        <v>355995.88248109829</v>
      </c>
      <c r="N156" s="29">
        <f>VLOOKUP($A156,'CAF BLS Adjustment'!$B154:$I611,8,FALSE)</f>
        <v>7056</v>
      </c>
      <c r="O156" s="34">
        <f t="shared" si="18"/>
        <v>6048.4009111141786</v>
      </c>
      <c r="P156" s="60">
        <f t="shared" si="23"/>
        <v>362044.28339221247</v>
      </c>
      <c r="Q156" s="60">
        <f t="shared" si="24"/>
        <v>304903.35301595519</v>
      </c>
      <c r="R156" s="60">
        <f t="shared" si="25"/>
        <v>51092.529465143074</v>
      </c>
      <c r="S156" s="60">
        <f t="shared" si="26"/>
        <v>0</v>
      </c>
    </row>
    <row r="157" spans="1:19" ht="14.45" customHeight="1">
      <c r="A157" s="48">
        <v>320775</v>
      </c>
      <c r="B157" s="47" t="s">
        <v>178</v>
      </c>
      <c r="C157" s="24" t="s">
        <v>172</v>
      </c>
      <c r="D157" s="85" t="s">
        <v>495</v>
      </c>
      <c r="E157" s="34">
        <f>VLOOKUP($A157,'CAF BLS Adjustment'!$B:$H,7,FALSE)</f>
        <v>3798261</v>
      </c>
      <c r="F157" s="5">
        <f>SUMIFS('HCLS Adjustment'!$F:$F,'HCLS Adjustment'!$B:$B,Main!$A157)</f>
        <v>2157888</v>
      </c>
      <c r="G157" s="29">
        <f>VLOOKUP(A157,'SVS Adjustment'!$B$3:$E$451,4,FALSE)</f>
        <v>0</v>
      </c>
      <c r="H157" s="29">
        <f t="shared" si="19"/>
        <v>5956149</v>
      </c>
      <c r="I157" s="87">
        <f>'Demand Calcs'!$B$11</f>
        <v>0.85719967561141985</v>
      </c>
      <c r="J157" s="29">
        <f t="shared" si="20"/>
        <v>5105608.9906932823</v>
      </c>
      <c r="K157" s="68">
        <f>IFERROR(VLOOKUP($A157,'NECA 5 year Projections'!$A:$C,3,FALSE),0)</f>
        <v>2851787.2057219702</v>
      </c>
      <c r="L157" s="68">
        <f t="shared" si="21"/>
        <v>2851787.2057219702</v>
      </c>
      <c r="M157" s="29">
        <f t="shared" si="22"/>
        <v>5105608.9906932823</v>
      </c>
      <c r="N157" s="29">
        <f>VLOOKUP($A157,'CAF BLS Adjustment'!$B155:$I612,8,FALSE)</f>
        <v>-30948</v>
      </c>
      <c r="O157" s="34">
        <f t="shared" si="18"/>
        <v>-30948</v>
      </c>
      <c r="P157" s="60">
        <f t="shared" si="23"/>
        <v>5074660.9906932823</v>
      </c>
      <c r="Q157" s="60">
        <f t="shared" si="24"/>
        <v>3255868.0970875067</v>
      </c>
      <c r="R157" s="60">
        <f t="shared" si="25"/>
        <v>1849740.8936057754</v>
      </c>
      <c r="S157" s="60">
        <f t="shared" si="26"/>
        <v>0</v>
      </c>
    </row>
    <row r="158" spans="1:19" ht="14.45" customHeight="1">
      <c r="A158" s="48">
        <v>320783</v>
      </c>
      <c r="B158" s="47" t="s">
        <v>179</v>
      </c>
      <c r="C158" s="24" t="s">
        <v>172</v>
      </c>
      <c r="D158" s="85" t="s">
        <v>495</v>
      </c>
      <c r="E158" s="34">
        <f>VLOOKUP($A158,'CAF BLS Adjustment'!$B:$H,7,FALSE)</f>
        <v>1969771</v>
      </c>
      <c r="F158" s="5">
        <f>SUMIFS('HCLS Adjustment'!$F:$F,'HCLS Adjustment'!$B:$B,Main!$A158)</f>
        <v>313680</v>
      </c>
      <c r="G158" s="29">
        <f>VLOOKUP(A158,'SVS Adjustment'!$B$3:$E$451,4,FALSE)</f>
        <v>0</v>
      </c>
      <c r="H158" s="29">
        <f t="shared" si="19"/>
        <v>2283451</v>
      </c>
      <c r="I158" s="87">
        <f>'Demand Calcs'!$B$11</f>
        <v>0.85719967561141985</v>
      </c>
      <c r="J158" s="29">
        <f t="shared" si="20"/>
        <v>1957373.4564745722</v>
      </c>
      <c r="K158" s="68">
        <f>IFERROR(VLOOKUP($A158,'NECA 5 year Projections'!$A:$C,3,FALSE),0)</f>
        <v>2224741.1965525402</v>
      </c>
      <c r="L158" s="68">
        <f t="shared" si="21"/>
        <v>2224741.1965525402</v>
      </c>
      <c r="M158" s="29">
        <f t="shared" si="22"/>
        <v>2224741.1965525402</v>
      </c>
      <c r="N158" s="29">
        <f>VLOOKUP($A158,'CAF BLS Adjustment'!$B156:$I613,8,FALSE)</f>
        <v>-168150</v>
      </c>
      <c r="O158" s="34">
        <f t="shared" si="18"/>
        <v>-168150</v>
      </c>
      <c r="P158" s="60">
        <f t="shared" si="23"/>
        <v>2056591.1965525402</v>
      </c>
      <c r="Q158" s="60">
        <f t="shared" si="24"/>
        <v>1919126.2223163508</v>
      </c>
      <c r="R158" s="60">
        <f t="shared" si="25"/>
        <v>305614.97423618933</v>
      </c>
      <c r="S158" s="60">
        <f t="shared" si="26"/>
        <v>0</v>
      </c>
    </row>
    <row r="159" spans="1:19" ht="14.45" customHeight="1">
      <c r="A159" s="48">
        <v>320790</v>
      </c>
      <c r="B159" s="47" t="s">
        <v>180</v>
      </c>
      <c r="C159" s="24" t="s">
        <v>172</v>
      </c>
      <c r="D159" s="85" t="s">
        <v>495</v>
      </c>
      <c r="E159" s="34">
        <f>VLOOKUP($A159,'CAF BLS Adjustment'!$B:$H,7,FALSE)</f>
        <v>619811</v>
      </c>
      <c r="F159" s="5">
        <f>SUMIFS('HCLS Adjustment'!$F:$F,'HCLS Adjustment'!$B:$B,Main!$A159)</f>
        <v>596448</v>
      </c>
      <c r="G159" s="29">
        <f>VLOOKUP(A159,'SVS Adjustment'!$B$3:$E$451,4,FALSE)</f>
        <v>0</v>
      </c>
      <c r="H159" s="29">
        <f t="shared" si="19"/>
        <v>1216259</v>
      </c>
      <c r="I159" s="87">
        <f>'Demand Calcs'!$B$11</f>
        <v>0.85719967561141985</v>
      </c>
      <c r="J159" s="29">
        <f t="shared" si="20"/>
        <v>1042576.8202594699</v>
      </c>
      <c r="K159" s="68">
        <f>IFERROR(VLOOKUP($A159,'NECA 5 year Projections'!$A:$C,3,FALSE),0)</f>
        <v>662308.52133165405</v>
      </c>
      <c r="L159" s="68">
        <f t="shared" si="21"/>
        <v>662308.52133165405</v>
      </c>
      <c r="M159" s="29">
        <f t="shared" si="22"/>
        <v>1042576.8202594699</v>
      </c>
      <c r="N159" s="29">
        <f>VLOOKUP($A159,'CAF BLS Adjustment'!$B157:$I614,8,FALSE)</f>
        <v>2706</v>
      </c>
      <c r="O159" s="34">
        <f t="shared" si="18"/>
        <v>2319.5823222045019</v>
      </c>
      <c r="P159" s="60">
        <f t="shared" si="23"/>
        <v>1044896.4025816744</v>
      </c>
      <c r="Q159" s="60">
        <f t="shared" si="24"/>
        <v>531301.78814038972</v>
      </c>
      <c r="R159" s="60">
        <f t="shared" si="25"/>
        <v>511275.03211908013</v>
      </c>
      <c r="S159" s="60">
        <f t="shared" si="26"/>
        <v>0</v>
      </c>
    </row>
    <row r="160" spans="1:19" ht="14.45" customHeight="1">
      <c r="A160" s="48">
        <v>320792</v>
      </c>
      <c r="B160" s="47" t="s">
        <v>181</v>
      </c>
      <c r="C160" s="24" t="s">
        <v>172</v>
      </c>
      <c r="D160" s="85" t="s">
        <v>495</v>
      </c>
      <c r="E160" s="34">
        <f>VLOOKUP($A160,'CAF BLS Adjustment'!$B:$H,7,FALSE)</f>
        <v>797629</v>
      </c>
      <c r="F160" s="5">
        <f>SUMIFS('HCLS Adjustment'!$F:$F,'HCLS Adjustment'!$B:$B,Main!$A160)</f>
        <v>29496</v>
      </c>
      <c r="G160" s="29">
        <f>VLOOKUP(A160,'SVS Adjustment'!$B$3:$E$451,4,FALSE)</f>
        <v>0</v>
      </c>
      <c r="H160" s="29">
        <f t="shared" si="19"/>
        <v>827125</v>
      </c>
      <c r="I160" s="87">
        <f>'Demand Calcs'!$B$11</f>
        <v>0.85719967561141985</v>
      </c>
      <c r="J160" s="29">
        <f t="shared" si="20"/>
        <v>709011.28169009567</v>
      </c>
      <c r="K160" s="68">
        <f>IFERROR(VLOOKUP($A160,'NECA 5 year Projections'!$A:$C,3,FALSE),0)</f>
        <v>713783.23275260394</v>
      </c>
      <c r="L160" s="68">
        <f t="shared" si="21"/>
        <v>713783.23275260394</v>
      </c>
      <c r="M160" s="29">
        <f t="shared" si="22"/>
        <v>713783.23275260394</v>
      </c>
      <c r="N160" s="29">
        <f>VLOOKUP($A160,'CAF BLS Adjustment'!$B158:$I615,8,FALSE)</f>
        <v>4698</v>
      </c>
      <c r="O160" s="34">
        <f t="shared" si="18"/>
        <v>4027.1240760224505</v>
      </c>
      <c r="P160" s="60">
        <f t="shared" si="23"/>
        <v>717810.35682862636</v>
      </c>
      <c r="Q160" s="60">
        <f t="shared" si="24"/>
        <v>688329.09917754482</v>
      </c>
      <c r="R160" s="60">
        <f t="shared" si="25"/>
        <v>25454.133575059157</v>
      </c>
      <c r="S160" s="60">
        <f t="shared" si="26"/>
        <v>0</v>
      </c>
    </row>
    <row r="161" spans="1:19" ht="14.45" customHeight="1">
      <c r="A161" s="48">
        <v>320796</v>
      </c>
      <c r="B161" s="47" t="s">
        <v>182</v>
      </c>
      <c r="C161" s="24" t="s">
        <v>172</v>
      </c>
      <c r="D161" s="85" t="s">
        <v>495</v>
      </c>
      <c r="E161" s="34">
        <f>VLOOKUP($A161,'CAF BLS Adjustment'!$B:$H,7,FALSE)</f>
        <v>771221</v>
      </c>
      <c r="F161" s="5">
        <f>SUMIFS('HCLS Adjustment'!$F:$F,'HCLS Adjustment'!$B:$B,Main!$A161)</f>
        <v>141480</v>
      </c>
      <c r="G161" s="29">
        <f>VLOOKUP(A161,'SVS Adjustment'!$B$3:$E$451,4,FALSE)</f>
        <v>0</v>
      </c>
      <c r="H161" s="29">
        <f t="shared" si="19"/>
        <v>912701</v>
      </c>
      <c r="I161" s="87">
        <f>'Demand Calcs'!$B$11</f>
        <v>0.85719967561141985</v>
      </c>
      <c r="J161" s="29">
        <f t="shared" si="20"/>
        <v>782367.0011302185</v>
      </c>
      <c r="K161" s="68">
        <f>IFERROR(VLOOKUP($A161,'NECA 5 year Projections'!$A:$C,3,FALSE),0)</f>
        <v>470121.47860233003</v>
      </c>
      <c r="L161" s="68">
        <f t="shared" si="21"/>
        <v>470121.47860233003</v>
      </c>
      <c r="M161" s="29">
        <f t="shared" si="22"/>
        <v>782367.0011302185</v>
      </c>
      <c r="N161" s="29">
        <f>VLOOKUP($A161,'CAF BLS Adjustment'!$B159:$I616,8,FALSE)</f>
        <v>93030</v>
      </c>
      <c r="O161" s="34">
        <f t="shared" si="18"/>
        <v>79745.28582213039</v>
      </c>
      <c r="P161" s="60">
        <f t="shared" si="23"/>
        <v>862112.28695234889</v>
      </c>
      <c r="Q161" s="60">
        <f t="shared" si="24"/>
        <v>661090.3910247148</v>
      </c>
      <c r="R161" s="60">
        <f t="shared" si="25"/>
        <v>121276.61010550367</v>
      </c>
      <c r="S161" s="60">
        <f t="shared" si="26"/>
        <v>0</v>
      </c>
    </row>
    <row r="162" spans="1:19" ht="14.45" customHeight="1">
      <c r="A162" s="48">
        <v>320797</v>
      </c>
      <c r="B162" s="47" t="s">
        <v>183</v>
      </c>
      <c r="C162" s="24" t="s">
        <v>172</v>
      </c>
      <c r="D162" s="85" t="s">
        <v>495</v>
      </c>
      <c r="E162" s="34">
        <f>VLOOKUP($A162,'CAF BLS Adjustment'!$B:$H,7,FALSE)</f>
        <v>358552</v>
      </c>
      <c r="F162" s="5">
        <f>SUMIFS('HCLS Adjustment'!$F:$F,'HCLS Adjustment'!$B:$B,Main!$A162)</f>
        <v>166416</v>
      </c>
      <c r="G162" s="29">
        <f>VLOOKUP(A162,'SVS Adjustment'!$B$3:$E$451,4,FALSE)</f>
        <v>0</v>
      </c>
      <c r="H162" s="29">
        <f t="shared" si="19"/>
        <v>524968</v>
      </c>
      <c r="I162" s="87">
        <f>'Demand Calcs'!$B$11</f>
        <v>0.85719967561141985</v>
      </c>
      <c r="J162" s="29">
        <f t="shared" si="20"/>
        <v>450002.39930637588</v>
      </c>
      <c r="K162" s="68">
        <f>IFERROR(VLOOKUP($A162,'NECA 5 year Projections'!$A:$C,3,FALSE),0)</f>
        <v>488601.177974477</v>
      </c>
      <c r="L162" s="68">
        <f t="shared" si="21"/>
        <v>488601.177974477</v>
      </c>
      <c r="M162" s="29">
        <f t="shared" si="22"/>
        <v>488601.177974477</v>
      </c>
      <c r="N162" s="29">
        <f>VLOOKUP($A162,'CAF BLS Adjustment'!$B160:$I617,8,FALSE)</f>
        <v>19944</v>
      </c>
      <c r="O162" s="34">
        <f t="shared" si="18"/>
        <v>17095.990330394157</v>
      </c>
      <c r="P162" s="60">
        <f t="shared" si="23"/>
        <v>505697.16830487119</v>
      </c>
      <c r="Q162" s="60">
        <f t="shared" si="24"/>
        <v>333713.53980643523</v>
      </c>
      <c r="R162" s="60">
        <f t="shared" si="25"/>
        <v>154887.6381680418</v>
      </c>
      <c r="S162" s="60">
        <f t="shared" si="26"/>
        <v>0</v>
      </c>
    </row>
    <row r="163" spans="1:19" ht="14.45" customHeight="1">
      <c r="A163" s="48">
        <v>320800</v>
      </c>
      <c r="B163" s="47" t="s">
        <v>184</v>
      </c>
      <c r="C163" s="24" t="s">
        <v>172</v>
      </c>
      <c r="D163" s="85" t="s">
        <v>495</v>
      </c>
      <c r="E163" s="34">
        <f>VLOOKUP($A163,'CAF BLS Adjustment'!$B:$H,7,FALSE)</f>
        <v>1569082</v>
      </c>
      <c r="F163" s="5">
        <f>SUMIFS('HCLS Adjustment'!$F:$F,'HCLS Adjustment'!$B:$B,Main!$A163)</f>
        <v>275868</v>
      </c>
      <c r="G163" s="29">
        <f>VLOOKUP(A163,'SVS Adjustment'!$B$3:$E$451,4,FALSE)</f>
        <v>0</v>
      </c>
      <c r="H163" s="29">
        <f t="shared" si="19"/>
        <v>1844950</v>
      </c>
      <c r="I163" s="87">
        <f>'Demand Calcs'!$B$11</f>
        <v>0.85719967561141985</v>
      </c>
      <c r="J163" s="29">
        <f t="shared" si="20"/>
        <v>1581490.5415192891</v>
      </c>
      <c r="K163" s="68">
        <f>IFERROR(VLOOKUP($A163,'NECA 5 year Projections'!$A:$C,3,FALSE),0)</f>
        <v>1892158.12591882</v>
      </c>
      <c r="L163" s="68">
        <f t="shared" si="21"/>
        <v>1844950</v>
      </c>
      <c r="M163" s="29">
        <f t="shared" si="22"/>
        <v>1844950</v>
      </c>
      <c r="N163" s="29">
        <f>VLOOKUP($A163,'CAF BLS Adjustment'!$B161:$I618,8,FALSE)</f>
        <v>84198</v>
      </c>
      <c r="O163" s="34">
        <f t="shared" si="18"/>
        <v>72174.498287130322</v>
      </c>
      <c r="P163" s="60">
        <f t="shared" si="23"/>
        <v>1917124.4982871304</v>
      </c>
      <c r="Q163" s="60">
        <f t="shared" si="24"/>
        <v>1569082</v>
      </c>
      <c r="R163" s="60">
        <f t="shared" si="25"/>
        <v>275868</v>
      </c>
      <c r="S163" s="60">
        <f t="shared" si="26"/>
        <v>0</v>
      </c>
    </row>
    <row r="164" spans="1:19" ht="14.45" customHeight="1">
      <c r="A164" s="48">
        <v>320807</v>
      </c>
      <c r="B164" s="47" t="s">
        <v>185</v>
      </c>
      <c r="C164" s="24" t="s">
        <v>172</v>
      </c>
      <c r="D164" s="85" t="s">
        <v>495</v>
      </c>
      <c r="E164" s="34">
        <f>VLOOKUP($A164,'CAF BLS Adjustment'!$B:$H,7,FALSE)</f>
        <v>5347180</v>
      </c>
      <c r="F164" s="5">
        <f>SUMIFS('HCLS Adjustment'!$F:$F,'HCLS Adjustment'!$B:$B,Main!$A164)</f>
        <v>1655208</v>
      </c>
      <c r="G164" s="29">
        <f>VLOOKUP(A164,'SVS Adjustment'!$B$3:$E$451,4,FALSE)</f>
        <v>0</v>
      </c>
      <c r="H164" s="29">
        <f t="shared" si="19"/>
        <v>7002388</v>
      </c>
      <c r="I164" s="87">
        <f>'Demand Calcs'!$B$11</f>
        <v>0.85719967561141985</v>
      </c>
      <c r="J164" s="29">
        <f t="shared" si="20"/>
        <v>6002444.7221052991</v>
      </c>
      <c r="K164" s="68">
        <f>IFERROR(VLOOKUP($A164,'NECA 5 year Projections'!$A:$C,3,FALSE),0)</f>
        <v>3730362.9617864299</v>
      </c>
      <c r="L164" s="68">
        <f t="shared" si="21"/>
        <v>3730362.9617864299</v>
      </c>
      <c r="M164" s="29">
        <f t="shared" si="22"/>
        <v>6002444.7221052991</v>
      </c>
      <c r="N164" s="29">
        <f>VLOOKUP($A164,'CAF BLS Adjustment'!$B162:$I619,8,FALSE)</f>
        <v>-303918</v>
      </c>
      <c r="O164" s="34">
        <f t="shared" si="18"/>
        <v>-303918</v>
      </c>
      <c r="P164" s="60">
        <f t="shared" si="23"/>
        <v>5698526.7221052991</v>
      </c>
      <c r="Q164" s="60">
        <f t="shared" si="24"/>
        <v>4583600.9614358721</v>
      </c>
      <c r="R164" s="60">
        <f t="shared" si="25"/>
        <v>1418843.760669427</v>
      </c>
      <c r="S164" s="60">
        <f t="shared" si="26"/>
        <v>0</v>
      </c>
    </row>
    <row r="165" spans="1:19" ht="14.45" customHeight="1">
      <c r="A165" s="48">
        <v>320813</v>
      </c>
      <c r="B165" s="47" t="s">
        <v>186</v>
      </c>
      <c r="C165" s="24" t="s">
        <v>172</v>
      </c>
      <c r="D165" s="85" t="s">
        <v>495</v>
      </c>
      <c r="E165" s="34">
        <f>VLOOKUP($A165,'CAF BLS Adjustment'!$B:$H,7,FALSE)</f>
        <v>1905619</v>
      </c>
      <c r="F165" s="5">
        <f>SUMIFS('HCLS Adjustment'!$F:$F,'HCLS Adjustment'!$B:$B,Main!$A165)</f>
        <v>686364</v>
      </c>
      <c r="G165" s="29">
        <f>VLOOKUP(A165,'SVS Adjustment'!$B$3:$E$451,4,FALSE)</f>
        <v>0</v>
      </c>
      <c r="H165" s="29">
        <f t="shared" si="19"/>
        <v>2591983</v>
      </c>
      <c r="I165" s="87">
        <f>'Demand Calcs'!$B$11</f>
        <v>0.85719967561141985</v>
      </c>
      <c r="J165" s="29">
        <f t="shared" si="20"/>
        <v>2221846.9867903148</v>
      </c>
      <c r="K165" s="68">
        <f>IFERROR(VLOOKUP($A165,'NECA 5 year Projections'!$A:$C,3,FALSE),0)</f>
        <v>762747.48603994399</v>
      </c>
      <c r="L165" s="68">
        <f t="shared" si="21"/>
        <v>762747.48603994399</v>
      </c>
      <c r="M165" s="29">
        <f t="shared" si="22"/>
        <v>2221846.9867903148</v>
      </c>
      <c r="N165" s="29">
        <f>VLOOKUP($A165,'CAF BLS Adjustment'!$B163:$I620,8,FALSE)</f>
        <v>-44418</v>
      </c>
      <c r="O165" s="34">
        <f t="shared" si="18"/>
        <v>-44418</v>
      </c>
      <c r="P165" s="60">
        <f t="shared" si="23"/>
        <v>2177428.9867903148</v>
      </c>
      <c r="Q165" s="60">
        <f t="shared" si="24"/>
        <v>1633495.9886389582</v>
      </c>
      <c r="R165" s="60">
        <f t="shared" si="25"/>
        <v>588350.99815135647</v>
      </c>
      <c r="S165" s="60">
        <f t="shared" si="26"/>
        <v>0</v>
      </c>
    </row>
    <row r="166" spans="1:19" ht="14.45" customHeight="1">
      <c r="A166" s="48">
        <v>320815</v>
      </c>
      <c r="B166" s="47" t="s">
        <v>187</v>
      </c>
      <c r="C166" s="24" t="s">
        <v>172</v>
      </c>
      <c r="D166" s="85" t="s">
        <v>495</v>
      </c>
      <c r="E166" s="34">
        <f>VLOOKUP($A166,'CAF BLS Adjustment'!$B:$H,7,FALSE)</f>
        <v>2236350</v>
      </c>
      <c r="F166" s="5">
        <f>SUMIFS('HCLS Adjustment'!$F:$F,'HCLS Adjustment'!$B:$B,Main!$A166)</f>
        <v>0</v>
      </c>
      <c r="G166" s="29">
        <f>VLOOKUP(A166,'SVS Adjustment'!$B$3:$E$451,4,FALSE)</f>
        <v>0</v>
      </c>
      <c r="H166" s="29">
        <f t="shared" si="19"/>
        <v>2236350</v>
      </c>
      <c r="I166" s="87">
        <f>'Demand Calcs'!$B$11</f>
        <v>0.85719967561141985</v>
      </c>
      <c r="J166" s="29">
        <f t="shared" si="20"/>
        <v>1916998.4945535988</v>
      </c>
      <c r="K166" s="68">
        <f>IFERROR(VLOOKUP($A166,'NECA 5 year Projections'!$A:$C,3,FALSE),0)</f>
        <v>1624251.5356481399</v>
      </c>
      <c r="L166" s="68">
        <f t="shared" si="21"/>
        <v>1624251.5356481399</v>
      </c>
      <c r="M166" s="29">
        <f t="shared" si="22"/>
        <v>1916998.4945535988</v>
      </c>
      <c r="N166" s="29">
        <f>VLOOKUP($A166,'CAF BLS Adjustment'!$B164:$I621,8,FALSE)</f>
        <v>111696</v>
      </c>
      <c r="O166" s="34">
        <f t="shared" si="18"/>
        <v>95745.774967093152</v>
      </c>
      <c r="P166" s="60">
        <f t="shared" si="23"/>
        <v>2012744.2695206921</v>
      </c>
      <c r="Q166" s="60">
        <f t="shared" si="24"/>
        <v>1916998.4945535988</v>
      </c>
      <c r="R166" s="60">
        <f t="shared" si="25"/>
        <v>0</v>
      </c>
      <c r="S166" s="60">
        <f t="shared" si="26"/>
        <v>0</v>
      </c>
    </row>
    <row r="167" spans="1:19" ht="14.45" customHeight="1">
      <c r="A167" s="48">
        <v>320818</v>
      </c>
      <c r="B167" s="47" t="s">
        <v>130</v>
      </c>
      <c r="C167" s="24" t="s">
        <v>172</v>
      </c>
      <c r="D167" s="85" t="s">
        <v>495</v>
      </c>
      <c r="E167" s="34">
        <f>VLOOKUP($A167,'CAF BLS Adjustment'!$B:$H,7,FALSE)</f>
        <v>9570909</v>
      </c>
      <c r="F167" s="5">
        <f>SUMIFS('HCLS Adjustment'!$F:$F,'HCLS Adjustment'!$B:$B,Main!$A167)</f>
        <v>4145064</v>
      </c>
      <c r="G167" s="29">
        <f>VLOOKUP(A167,'SVS Adjustment'!$B$3:$E$451,4,FALSE)</f>
        <v>0</v>
      </c>
      <c r="H167" s="29">
        <f t="shared" si="19"/>
        <v>13715973</v>
      </c>
      <c r="I167" s="87">
        <f>'Demand Calcs'!$B$11</f>
        <v>0.85719967561141985</v>
      </c>
      <c r="J167" s="29">
        <f t="shared" si="20"/>
        <v>11757327.606294993</v>
      </c>
      <c r="K167" s="68">
        <f>IFERROR(VLOOKUP($A167,'NECA 5 year Projections'!$A:$C,3,FALSE),0)</f>
        <v>10719109.915878</v>
      </c>
      <c r="L167" s="68">
        <f t="shared" si="21"/>
        <v>10719109.915878</v>
      </c>
      <c r="M167" s="29">
        <f t="shared" si="22"/>
        <v>11757327.606294993</v>
      </c>
      <c r="N167" s="29">
        <f>VLOOKUP($A167,'CAF BLS Adjustment'!$B165:$I622,8,FALSE)</f>
        <v>712740</v>
      </c>
      <c r="O167" s="34">
        <f t="shared" ref="O167:O208" si="27">IF(N167&lt;0,N167,N167*I167)</f>
        <v>610960.4967952834</v>
      </c>
      <c r="P167" s="60">
        <f t="shared" si="23"/>
        <v>12368288.103090277</v>
      </c>
      <c r="Q167" s="60">
        <f t="shared" si="24"/>
        <v>8204180.0901064184</v>
      </c>
      <c r="R167" s="60">
        <f t="shared" si="25"/>
        <v>3553147.5161885745</v>
      </c>
      <c r="S167" s="60">
        <f t="shared" si="26"/>
        <v>0</v>
      </c>
    </row>
    <row r="168" spans="1:19" ht="14.45" customHeight="1">
      <c r="A168" s="48">
        <v>320819</v>
      </c>
      <c r="B168" s="47" t="s">
        <v>188</v>
      </c>
      <c r="C168" s="24" t="s">
        <v>172</v>
      </c>
      <c r="D168" s="85" t="s">
        <v>495</v>
      </c>
      <c r="E168" s="34">
        <f>VLOOKUP($A168,'CAF BLS Adjustment'!$B:$H,7,FALSE)</f>
        <v>4575505</v>
      </c>
      <c r="F168" s="5">
        <f>SUMIFS('HCLS Adjustment'!$F:$F,'HCLS Adjustment'!$B:$B,Main!$A168)</f>
        <v>2976888</v>
      </c>
      <c r="G168" s="29">
        <f>VLOOKUP(A168,'SVS Adjustment'!$B$3:$E$451,4,FALSE)</f>
        <v>0</v>
      </c>
      <c r="H168" s="29">
        <f t="shared" ref="H168:H208" si="28">SUM(E168:G168)</f>
        <v>7552393</v>
      </c>
      <c r="I168" s="87">
        <f>'Demand Calcs'!$B$11</f>
        <v>0.85719967561141985</v>
      </c>
      <c r="J168" s="29">
        <f t="shared" ref="J168:J208" si="29">I168*H168</f>
        <v>6473908.8296899581</v>
      </c>
      <c r="K168" s="68">
        <f>IFERROR(VLOOKUP($A168,'NECA 5 year Projections'!$A:$C,3,FALSE),0)</f>
        <v>2294328.2340325699</v>
      </c>
      <c r="L168" s="68">
        <f t="shared" ref="L168:L208" si="30">MIN(H168,K168)</f>
        <v>2294328.2340325699</v>
      </c>
      <c r="M168" s="29">
        <f t="shared" ref="M168:M208" si="31">MAX(J168,L168)</f>
        <v>6473908.8296899581</v>
      </c>
      <c r="N168" s="29">
        <f>VLOOKUP($A168,'CAF BLS Adjustment'!$B166:$I623,8,FALSE)</f>
        <v>504282</v>
      </c>
      <c r="O168" s="34">
        <f t="shared" si="27"/>
        <v>432270.36681667803</v>
      </c>
      <c r="P168" s="60">
        <f t="shared" ref="P168:P208" si="32">O168+M168</f>
        <v>6906179.1965066362</v>
      </c>
      <c r="Q168" s="60">
        <f t="shared" ref="Q168:Q208" si="33">IFERROR((E168/H168)*$M168,0)</f>
        <v>3922121.4017584301</v>
      </c>
      <c r="R168" s="60">
        <f t="shared" ref="R168:R208" si="34">IFERROR((F168/$H168)*$M168,0)</f>
        <v>2551787.4279315285</v>
      </c>
      <c r="S168" s="60">
        <f t="shared" ref="S168:S208" si="35">IFERROR((G168/$H168)*$M168,0)</f>
        <v>0</v>
      </c>
    </row>
    <row r="169" spans="1:19" ht="14.45" customHeight="1">
      <c r="A169" s="48">
        <v>320825</v>
      </c>
      <c r="B169" s="47" t="s">
        <v>189</v>
      </c>
      <c r="C169" s="24" t="s">
        <v>172</v>
      </c>
      <c r="D169" s="85" t="s">
        <v>495</v>
      </c>
      <c r="E169" s="34">
        <f>VLOOKUP($A169,'CAF BLS Adjustment'!$B:$H,7,FALSE)</f>
        <v>2751057</v>
      </c>
      <c r="F169" s="5">
        <f>SUMIFS('HCLS Adjustment'!$F:$F,'HCLS Adjustment'!$B:$B,Main!$A169)</f>
        <v>1156320</v>
      </c>
      <c r="G169" s="29">
        <f>VLOOKUP(A169,'SVS Adjustment'!$B$3:$E$451,4,FALSE)</f>
        <v>0</v>
      </c>
      <c r="H169" s="29">
        <f t="shared" si="28"/>
        <v>3907377</v>
      </c>
      <c r="I169" s="87">
        <f>'Demand Calcs'!$B$11</f>
        <v>0.85719967561141985</v>
      </c>
      <c r="J169" s="29">
        <f t="shared" si="29"/>
        <v>3349402.2968915231</v>
      </c>
      <c r="K169" s="68">
        <f>IFERROR(VLOOKUP($A169,'NECA 5 year Projections'!$A:$C,3,FALSE),0)</f>
        <v>1806342.43626763</v>
      </c>
      <c r="L169" s="68">
        <f t="shared" si="30"/>
        <v>1806342.43626763</v>
      </c>
      <c r="M169" s="29">
        <f t="shared" si="31"/>
        <v>3349402.2968915231</v>
      </c>
      <c r="N169" s="29">
        <f>VLOOKUP($A169,'CAF BLS Adjustment'!$B167:$I624,8,FALSE)</f>
        <v>526056</v>
      </c>
      <c r="O169" s="34">
        <f t="shared" si="27"/>
        <v>450935.03255344107</v>
      </c>
      <c r="P169" s="60">
        <f t="shared" si="32"/>
        <v>3800337.329444964</v>
      </c>
      <c r="Q169" s="60">
        <f t="shared" si="33"/>
        <v>2358205.1679885262</v>
      </c>
      <c r="R169" s="60">
        <f t="shared" si="34"/>
        <v>991197.12890299701</v>
      </c>
      <c r="S169" s="60">
        <f t="shared" si="35"/>
        <v>0</v>
      </c>
    </row>
    <row r="170" spans="1:19" ht="14.45" customHeight="1">
      <c r="A170" s="48">
        <v>320826</v>
      </c>
      <c r="B170" s="47" t="s">
        <v>190</v>
      </c>
      <c r="C170" s="24" t="s">
        <v>172</v>
      </c>
      <c r="D170" s="85" t="s">
        <v>495</v>
      </c>
      <c r="E170" s="34">
        <f>VLOOKUP($A170,'CAF BLS Adjustment'!$B:$H,7,FALSE)</f>
        <v>585683</v>
      </c>
      <c r="F170" s="5">
        <f>SUMIFS('HCLS Adjustment'!$F:$F,'HCLS Adjustment'!$B:$B,Main!$A170)</f>
        <v>63696</v>
      </c>
      <c r="G170" s="29">
        <f>VLOOKUP(A170,'SVS Adjustment'!$B$3:$E$451,4,FALSE)</f>
        <v>0</v>
      </c>
      <c r="H170" s="29">
        <f t="shared" si="28"/>
        <v>649379</v>
      </c>
      <c r="I170" s="87">
        <f>'Demand Calcs'!$B$11</f>
        <v>0.85719967561141985</v>
      </c>
      <c r="J170" s="29">
        <f t="shared" si="29"/>
        <v>556647.46814886818</v>
      </c>
      <c r="K170" s="68">
        <f>IFERROR(VLOOKUP($A170,'NECA 5 year Projections'!$A:$C,3,FALSE),0)</f>
        <v>385068.35006836802</v>
      </c>
      <c r="L170" s="68">
        <f t="shared" si="30"/>
        <v>385068.35006836802</v>
      </c>
      <c r="M170" s="29">
        <f t="shared" si="31"/>
        <v>556647.46814886818</v>
      </c>
      <c r="N170" s="29">
        <f>VLOOKUP($A170,'CAF BLS Adjustment'!$B168:$I625,8,FALSE)</f>
        <v>7752</v>
      </c>
      <c r="O170" s="34">
        <f t="shared" si="27"/>
        <v>6645.0118853397271</v>
      </c>
      <c r="P170" s="60">
        <f t="shared" si="32"/>
        <v>563292.48003420793</v>
      </c>
      <c r="Q170" s="60">
        <f t="shared" si="33"/>
        <v>502047.27761112322</v>
      </c>
      <c r="R170" s="60">
        <f t="shared" si="34"/>
        <v>54600.190537744995</v>
      </c>
      <c r="S170" s="60">
        <f t="shared" si="35"/>
        <v>0</v>
      </c>
    </row>
    <row r="171" spans="1:19" ht="14.45" customHeight="1">
      <c r="A171" s="48">
        <v>320827</v>
      </c>
      <c r="B171" s="47" t="s">
        <v>191</v>
      </c>
      <c r="C171" s="24" t="s">
        <v>172</v>
      </c>
      <c r="D171" s="85" t="s">
        <v>495</v>
      </c>
      <c r="E171" s="34">
        <f>VLOOKUP($A171,'CAF BLS Adjustment'!$B:$H,7,FALSE)</f>
        <v>916541</v>
      </c>
      <c r="F171" s="5">
        <f>SUMIFS('HCLS Adjustment'!$F:$F,'HCLS Adjustment'!$B:$B,Main!$A171)</f>
        <v>67236</v>
      </c>
      <c r="G171" s="29">
        <f>VLOOKUP(A171,'SVS Adjustment'!$B$3:$E$451,4,FALSE)</f>
        <v>0</v>
      </c>
      <c r="H171" s="29">
        <f t="shared" si="28"/>
        <v>983777</v>
      </c>
      <c r="I171" s="87">
        <f>'Demand Calcs'!$B$11</f>
        <v>0.85719967561141985</v>
      </c>
      <c r="J171" s="29">
        <f t="shared" si="29"/>
        <v>843293.32527397585</v>
      </c>
      <c r="K171" s="68">
        <f>IFERROR(VLOOKUP($A171,'NECA 5 year Projections'!$A:$C,3,FALSE),0)</f>
        <v>565903.36811003904</v>
      </c>
      <c r="L171" s="68">
        <f t="shared" si="30"/>
        <v>565903.36811003904</v>
      </c>
      <c r="M171" s="29">
        <f t="shared" si="31"/>
        <v>843293.32527397585</v>
      </c>
      <c r="N171" s="29">
        <f>VLOOKUP($A171,'CAF BLS Adjustment'!$B169:$I626,8,FALSE)</f>
        <v>12480</v>
      </c>
      <c r="O171" s="34">
        <f t="shared" si="27"/>
        <v>10697.85195163052</v>
      </c>
      <c r="P171" s="60">
        <f t="shared" si="32"/>
        <v>853991.1772256064</v>
      </c>
      <c r="Q171" s="60">
        <f t="shared" si="33"/>
        <v>785658.64788456634</v>
      </c>
      <c r="R171" s="60">
        <f t="shared" si="34"/>
        <v>57634.677389409429</v>
      </c>
      <c r="S171" s="60">
        <f t="shared" si="35"/>
        <v>0</v>
      </c>
    </row>
    <row r="172" spans="1:19" ht="14.45" customHeight="1">
      <c r="A172" s="48">
        <v>320834</v>
      </c>
      <c r="B172" s="47" t="s">
        <v>192</v>
      </c>
      <c r="C172" s="24" t="s">
        <v>172</v>
      </c>
      <c r="D172" s="85" t="s">
        <v>495</v>
      </c>
      <c r="E172" s="34">
        <f>VLOOKUP($A172,'CAF BLS Adjustment'!$B:$H,7,FALSE)</f>
        <v>2669697</v>
      </c>
      <c r="F172" s="5">
        <f>SUMIFS('HCLS Adjustment'!$F:$F,'HCLS Adjustment'!$B:$B,Main!$A172)</f>
        <v>525600</v>
      </c>
      <c r="G172" s="29">
        <f>VLOOKUP(A172,'SVS Adjustment'!$B$3:$E$451,4,FALSE)</f>
        <v>0</v>
      </c>
      <c r="H172" s="29">
        <f t="shared" si="28"/>
        <v>3195297</v>
      </c>
      <c r="I172" s="87">
        <f>'Demand Calcs'!$B$11</f>
        <v>0.85719967561141985</v>
      </c>
      <c r="J172" s="29">
        <f t="shared" si="29"/>
        <v>2739007.5518821431</v>
      </c>
      <c r="K172" s="68">
        <f>IFERROR(VLOOKUP($A172,'NECA 5 year Projections'!$A:$C,3,FALSE),0)</f>
        <v>1192955.60885718</v>
      </c>
      <c r="L172" s="68">
        <f t="shared" si="30"/>
        <v>1192955.60885718</v>
      </c>
      <c r="M172" s="29">
        <f t="shared" si="31"/>
        <v>2739007.5518821431</v>
      </c>
      <c r="N172" s="29">
        <f>VLOOKUP($A172,'CAF BLS Adjustment'!$B170:$I627,8,FALSE)</f>
        <v>-203604</v>
      </c>
      <c r="O172" s="34">
        <f t="shared" si="27"/>
        <v>-203604</v>
      </c>
      <c r="P172" s="60">
        <f t="shared" si="32"/>
        <v>2535403.5518821431</v>
      </c>
      <c r="Q172" s="60">
        <f t="shared" si="33"/>
        <v>2288463.4023807808</v>
      </c>
      <c r="R172" s="60">
        <f t="shared" si="34"/>
        <v>450544.14950136229</v>
      </c>
      <c r="S172" s="60">
        <f t="shared" si="35"/>
        <v>0</v>
      </c>
    </row>
    <row r="173" spans="1:19" ht="14.45" customHeight="1">
      <c r="A173" s="48">
        <v>320839</v>
      </c>
      <c r="B173" s="47" t="s">
        <v>193</v>
      </c>
      <c r="C173" s="24" t="s">
        <v>172</v>
      </c>
      <c r="D173" s="85" t="s">
        <v>495</v>
      </c>
      <c r="E173" s="34">
        <f>VLOOKUP($A173,'CAF BLS Adjustment'!$B:$H,7,FALSE)</f>
        <v>269324</v>
      </c>
      <c r="F173" s="5">
        <f>SUMIFS('HCLS Adjustment'!$F:$F,'HCLS Adjustment'!$B:$B,Main!$A173)</f>
        <v>38328</v>
      </c>
      <c r="G173" s="29">
        <f>VLOOKUP(A173,'SVS Adjustment'!$B$3:$E$451,4,FALSE)</f>
        <v>0</v>
      </c>
      <c r="H173" s="29">
        <f t="shared" si="28"/>
        <v>307652</v>
      </c>
      <c r="I173" s="87">
        <f>'Demand Calcs'!$B$11</f>
        <v>0.85719967561141985</v>
      </c>
      <c r="J173" s="29">
        <f t="shared" si="29"/>
        <v>263719.19460120454</v>
      </c>
      <c r="K173" s="68">
        <f>IFERROR(VLOOKUP($A173,'NECA 5 year Projections'!$A:$C,3,FALSE),0)</f>
        <v>193008.90215718799</v>
      </c>
      <c r="L173" s="68">
        <f t="shared" si="30"/>
        <v>193008.90215718799</v>
      </c>
      <c r="M173" s="29">
        <f t="shared" si="31"/>
        <v>263719.19460120454</v>
      </c>
      <c r="N173" s="29">
        <f>VLOOKUP($A173,'CAF BLS Adjustment'!$B171:$I628,8,FALSE)</f>
        <v>-1668</v>
      </c>
      <c r="O173" s="34">
        <f t="shared" si="27"/>
        <v>-1668</v>
      </c>
      <c r="P173" s="60">
        <f t="shared" si="32"/>
        <v>262051.19460120454</v>
      </c>
      <c r="Q173" s="60">
        <f t="shared" si="33"/>
        <v>230864.44543437002</v>
      </c>
      <c r="R173" s="60">
        <f t="shared" si="34"/>
        <v>32854.749166834503</v>
      </c>
      <c r="S173" s="60">
        <f t="shared" si="35"/>
        <v>0</v>
      </c>
    </row>
    <row r="174" spans="1:19" ht="14.45" customHeight="1">
      <c r="A174" s="48">
        <v>330860</v>
      </c>
      <c r="B174" s="47" t="s">
        <v>195</v>
      </c>
      <c r="C174" s="24" t="s">
        <v>194</v>
      </c>
      <c r="D174" s="85" t="s">
        <v>495</v>
      </c>
      <c r="E174" s="34">
        <f>VLOOKUP($A174,'CAF BLS Adjustment'!$B:$H,7,FALSE)</f>
        <v>6308288</v>
      </c>
      <c r="F174" s="5">
        <f>SUMIFS('HCLS Adjustment'!$F:$F,'HCLS Adjustment'!$B:$B,Main!$A174)</f>
        <v>1246764</v>
      </c>
      <c r="G174" s="29">
        <f>VLOOKUP(A174,'SVS Adjustment'!$B$3:$E$451,4,FALSE)</f>
        <v>0</v>
      </c>
      <c r="H174" s="29">
        <f t="shared" si="28"/>
        <v>7555052</v>
      </c>
      <c r="I174" s="87">
        <f>'Demand Calcs'!$B$11</f>
        <v>0.85719967561141985</v>
      </c>
      <c r="J174" s="29">
        <f t="shared" si="29"/>
        <v>6476188.1236274084</v>
      </c>
      <c r="K174" s="68">
        <f>IFERROR(VLOOKUP($A174,'NECA 5 year Projections'!$A:$C,3,FALSE),0)</f>
        <v>3240099.8670773599</v>
      </c>
      <c r="L174" s="68">
        <f t="shared" si="30"/>
        <v>3240099.8670773599</v>
      </c>
      <c r="M174" s="29">
        <f t="shared" si="31"/>
        <v>6476188.1236274084</v>
      </c>
      <c r="N174" s="29">
        <f>VLOOKUP($A174,'CAF BLS Adjustment'!$B173:$I634,8,FALSE)</f>
        <v>1269132</v>
      </c>
      <c r="O174" s="34">
        <f t="shared" si="27"/>
        <v>1087899.5387080724</v>
      </c>
      <c r="P174" s="60">
        <f t="shared" si="32"/>
        <v>7564087.6623354806</v>
      </c>
      <c r="Q174" s="60">
        <f t="shared" si="33"/>
        <v>5407462.4272634117</v>
      </c>
      <c r="R174" s="60">
        <f t="shared" si="34"/>
        <v>1068725.696363996</v>
      </c>
      <c r="S174" s="60">
        <f t="shared" si="35"/>
        <v>0</v>
      </c>
    </row>
    <row r="175" spans="1:19" ht="14.45" customHeight="1">
      <c r="A175" s="48">
        <v>330861</v>
      </c>
      <c r="B175" s="47" t="s">
        <v>196</v>
      </c>
      <c r="C175" s="24" t="s">
        <v>194</v>
      </c>
      <c r="D175" s="85" t="s">
        <v>495</v>
      </c>
      <c r="E175" s="34">
        <f>VLOOKUP($A175,'CAF BLS Adjustment'!$B:$H,7,FALSE)</f>
        <v>5607944</v>
      </c>
      <c r="F175" s="5">
        <f>SUMIFS('HCLS Adjustment'!$F:$F,'HCLS Adjustment'!$B:$B,Main!$A175)</f>
        <v>617880</v>
      </c>
      <c r="G175" s="29">
        <f>VLOOKUP(A175,'SVS Adjustment'!$B$3:$E$451,4,FALSE)</f>
        <v>0</v>
      </c>
      <c r="H175" s="29">
        <f t="shared" si="28"/>
        <v>6225824</v>
      </c>
      <c r="I175" s="87">
        <f>'Demand Calcs'!$B$11</f>
        <v>0.85719967561141985</v>
      </c>
      <c r="J175" s="29">
        <f t="shared" si="29"/>
        <v>5336774.3132137926</v>
      </c>
      <c r="K175" s="68">
        <f>IFERROR(VLOOKUP($A175,'NECA 5 year Projections'!$A:$C,3,FALSE),0)</f>
        <v>1794051.0902535799</v>
      </c>
      <c r="L175" s="68">
        <f t="shared" si="30"/>
        <v>1794051.0902535799</v>
      </c>
      <c r="M175" s="29">
        <f t="shared" si="31"/>
        <v>5336774.3132137926</v>
      </c>
      <c r="N175" s="29">
        <f>VLOOKUP($A175,'CAF BLS Adjustment'!$B173:$I635,8,FALSE)</f>
        <v>261480</v>
      </c>
      <c r="O175" s="34">
        <f t="shared" si="27"/>
        <v>224140.57117887406</v>
      </c>
      <c r="P175" s="60">
        <f t="shared" si="32"/>
        <v>5560914.8843926666</v>
      </c>
      <c r="Q175" s="60">
        <f t="shared" si="33"/>
        <v>4807127.7776470091</v>
      </c>
      <c r="R175" s="60">
        <f t="shared" si="34"/>
        <v>529646.53556678409</v>
      </c>
      <c r="S175" s="60">
        <f t="shared" si="35"/>
        <v>0</v>
      </c>
    </row>
    <row r="176" spans="1:19" ht="14.45" customHeight="1">
      <c r="A176" s="48">
        <v>330863</v>
      </c>
      <c r="B176" s="47" t="s">
        <v>197</v>
      </c>
      <c r="C176" s="24" t="s">
        <v>194</v>
      </c>
      <c r="D176" s="85" t="s">
        <v>495</v>
      </c>
      <c r="E176" s="34">
        <f>VLOOKUP($A176,'CAF BLS Adjustment'!$B:$H,7,FALSE)</f>
        <v>1551539</v>
      </c>
      <c r="F176" s="5">
        <f>SUMIFS('HCLS Adjustment'!$F:$F,'HCLS Adjustment'!$B:$B,Main!$A176)</f>
        <v>820728</v>
      </c>
      <c r="G176" s="29">
        <f>VLOOKUP(A176,'SVS Adjustment'!$B$3:$E$451,4,FALSE)</f>
        <v>0</v>
      </c>
      <c r="H176" s="29">
        <f t="shared" si="28"/>
        <v>2372267</v>
      </c>
      <c r="I176" s="87">
        <f>'Demand Calcs'!$B$11</f>
        <v>0.85719967561141985</v>
      </c>
      <c r="J176" s="29">
        <f t="shared" si="29"/>
        <v>2033506.5028636761</v>
      </c>
      <c r="K176" s="68">
        <f>IFERROR(VLOOKUP($A176,'NECA 5 year Projections'!$A:$C,3,FALSE),0)</f>
        <v>1342839.57958603</v>
      </c>
      <c r="L176" s="68">
        <f t="shared" si="30"/>
        <v>1342839.57958603</v>
      </c>
      <c r="M176" s="29">
        <f t="shared" si="31"/>
        <v>2033506.5028636761</v>
      </c>
      <c r="N176" s="29">
        <f>VLOOKUP($A176,'CAF BLS Adjustment'!$B174:$I636,8,FALSE)</f>
        <v>16140</v>
      </c>
      <c r="O176" s="34">
        <f t="shared" si="27"/>
        <v>13835.202764368316</v>
      </c>
      <c r="P176" s="60">
        <f t="shared" si="32"/>
        <v>2047341.7056280444</v>
      </c>
      <c r="Q176" s="60">
        <f t="shared" si="33"/>
        <v>1329978.7274984668</v>
      </c>
      <c r="R176" s="60">
        <f t="shared" si="34"/>
        <v>703527.77536520932</v>
      </c>
      <c r="S176" s="60">
        <f t="shared" si="35"/>
        <v>0</v>
      </c>
    </row>
    <row r="177" spans="1:19" ht="14.45" customHeight="1">
      <c r="A177" s="48">
        <v>330866</v>
      </c>
      <c r="B177" s="47" t="s">
        <v>198</v>
      </c>
      <c r="C177" s="24" t="s">
        <v>194</v>
      </c>
      <c r="D177" s="85" t="s">
        <v>495</v>
      </c>
      <c r="E177" s="34">
        <f>VLOOKUP($A177,'CAF BLS Adjustment'!$B:$H,7,FALSE)</f>
        <v>692688</v>
      </c>
      <c r="F177" s="5">
        <f>SUMIFS('HCLS Adjustment'!$F:$F,'HCLS Adjustment'!$B:$B,Main!$A177)</f>
        <v>307572</v>
      </c>
      <c r="G177" s="29">
        <f>VLOOKUP(A177,'SVS Adjustment'!$B$3:$E$451,4,FALSE)</f>
        <v>0</v>
      </c>
      <c r="H177" s="29">
        <f t="shared" si="28"/>
        <v>1000260</v>
      </c>
      <c r="I177" s="87">
        <f>'Demand Calcs'!$B$11</f>
        <v>0.85719967561141985</v>
      </c>
      <c r="J177" s="29">
        <f t="shared" si="29"/>
        <v>857422.54752707877</v>
      </c>
      <c r="K177" s="68">
        <f>IFERROR(VLOOKUP($A177,'NECA 5 year Projections'!$A:$C,3,FALSE),0)</f>
        <v>501250.26334034099</v>
      </c>
      <c r="L177" s="68">
        <f t="shared" si="30"/>
        <v>501250.26334034099</v>
      </c>
      <c r="M177" s="29">
        <f t="shared" si="31"/>
        <v>857422.54752707877</v>
      </c>
      <c r="N177" s="29">
        <f>VLOOKUP($A177,'CAF BLS Adjustment'!$B175:$I637,8,FALSE)</f>
        <v>-10212</v>
      </c>
      <c r="O177" s="34">
        <f t="shared" si="27"/>
        <v>-10212</v>
      </c>
      <c r="P177" s="60">
        <f t="shared" si="32"/>
        <v>847210.54752707877</v>
      </c>
      <c r="Q177" s="60">
        <f t="shared" si="33"/>
        <v>593771.92889992322</v>
      </c>
      <c r="R177" s="60">
        <f t="shared" si="34"/>
        <v>263650.61862715561</v>
      </c>
      <c r="S177" s="60">
        <f t="shared" si="35"/>
        <v>0</v>
      </c>
    </row>
    <row r="178" spans="1:19" ht="14.45" customHeight="1">
      <c r="A178" s="48">
        <v>330896</v>
      </c>
      <c r="B178" s="47" t="s">
        <v>199</v>
      </c>
      <c r="C178" s="24" t="s">
        <v>194</v>
      </c>
      <c r="D178" s="85" t="s">
        <v>495</v>
      </c>
      <c r="E178" s="34">
        <f>VLOOKUP($A178,'CAF BLS Adjustment'!$B:$H,7,FALSE)</f>
        <v>878765</v>
      </c>
      <c r="F178" s="5">
        <f>SUMIFS('HCLS Adjustment'!$F:$F,'HCLS Adjustment'!$B:$B,Main!$A178)</f>
        <v>139164</v>
      </c>
      <c r="G178" s="29">
        <f>VLOOKUP(A178,'SVS Adjustment'!$B$3:$E$451,4,FALSE)</f>
        <v>0</v>
      </c>
      <c r="H178" s="29">
        <f t="shared" si="28"/>
        <v>1017929</v>
      </c>
      <c r="I178" s="87">
        <f>'Demand Calcs'!$B$11</f>
        <v>0.85719967561141985</v>
      </c>
      <c r="J178" s="29">
        <f t="shared" si="29"/>
        <v>872568.40859545697</v>
      </c>
      <c r="K178" s="68">
        <f>IFERROR(VLOOKUP($A178,'NECA 5 year Projections'!$A:$C,3,FALSE),0)</f>
        <v>636528.198945096</v>
      </c>
      <c r="L178" s="68">
        <f t="shared" si="30"/>
        <v>636528.198945096</v>
      </c>
      <c r="M178" s="29">
        <f t="shared" si="31"/>
        <v>872568.40859545697</v>
      </c>
      <c r="N178" s="29">
        <f>VLOOKUP($A178,'CAF BLS Adjustment'!$B177:$I640,8,FALSE)</f>
        <v>18558</v>
      </c>
      <c r="O178" s="34">
        <f t="shared" si="27"/>
        <v>15907.911579996729</v>
      </c>
      <c r="P178" s="60">
        <f t="shared" si="32"/>
        <v>888476.32017545367</v>
      </c>
      <c r="Q178" s="60">
        <f t="shared" si="33"/>
        <v>753277.07293866936</v>
      </c>
      <c r="R178" s="60">
        <f t="shared" si="34"/>
        <v>119291.33565678763</v>
      </c>
      <c r="S178" s="60">
        <f t="shared" si="35"/>
        <v>0</v>
      </c>
    </row>
    <row r="179" spans="1:19" ht="14.45" customHeight="1">
      <c r="A179" s="48">
        <v>330899</v>
      </c>
      <c r="B179" s="47" t="s">
        <v>200</v>
      </c>
      <c r="C179" s="24" t="s">
        <v>194</v>
      </c>
      <c r="D179" s="85" t="s">
        <v>495</v>
      </c>
      <c r="E179" s="34">
        <f>VLOOKUP($A179,'CAF BLS Adjustment'!$B:$H,7,FALSE)</f>
        <v>1891636</v>
      </c>
      <c r="F179" s="5">
        <f>SUMIFS('HCLS Adjustment'!$F:$F,'HCLS Adjustment'!$B:$B,Main!$A179)</f>
        <v>116976</v>
      </c>
      <c r="G179" s="29">
        <f>VLOOKUP(A179,'SVS Adjustment'!$B$3:$E$451,4,FALSE)</f>
        <v>0</v>
      </c>
      <c r="H179" s="29">
        <f t="shared" si="28"/>
        <v>2008612</v>
      </c>
      <c r="I179" s="87">
        <f>'Demand Calcs'!$B$11</f>
        <v>0.85719967561141985</v>
      </c>
      <c r="J179" s="29">
        <f t="shared" si="29"/>
        <v>1721781.5548292052</v>
      </c>
      <c r="K179" s="68">
        <f>IFERROR(VLOOKUP($A179,'NECA 5 year Projections'!$A:$C,3,FALSE),0)</f>
        <v>1514013.87481603</v>
      </c>
      <c r="L179" s="68">
        <f t="shared" si="30"/>
        <v>1514013.87481603</v>
      </c>
      <c r="M179" s="29">
        <f t="shared" si="31"/>
        <v>1721781.5548292052</v>
      </c>
      <c r="N179" s="29">
        <f>VLOOKUP($A179,'CAF BLS Adjustment'!$B177:$I641,8,FALSE)</f>
        <v>480480</v>
      </c>
      <c r="O179" s="34">
        <f t="shared" si="27"/>
        <v>411867.30013777502</v>
      </c>
      <c r="P179" s="60">
        <f t="shared" si="32"/>
        <v>2133648.8549669804</v>
      </c>
      <c r="Q179" s="60">
        <f t="shared" si="33"/>
        <v>1621509.7655748837</v>
      </c>
      <c r="R179" s="60">
        <f t="shared" si="34"/>
        <v>100271.78925432144</v>
      </c>
      <c r="S179" s="60">
        <f t="shared" si="35"/>
        <v>0</v>
      </c>
    </row>
    <row r="180" spans="1:19" ht="14.45" customHeight="1">
      <c r="A180" s="48">
        <v>330900</v>
      </c>
      <c r="B180" s="47" t="s">
        <v>201</v>
      </c>
      <c r="C180" s="24" t="s">
        <v>194</v>
      </c>
      <c r="D180" s="85" t="s">
        <v>495</v>
      </c>
      <c r="E180" s="34">
        <f>VLOOKUP($A180,'CAF BLS Adjustment'!$B:$H,7,FALSE)</f>
        <v>1975556</v>
      </c>
      <c r="F180" s="5">
        <f>SUMIFS('HCLS Adjustment'!$F:$F,'HCLS Adjustment'!$B:$B,Main!$A180)</f>
        <v>274320</v>
      </c>
      <c r="G180" s="29">
        <f>VLOOKUP(A180,'SVS Adjustment'!$B$3:$E$451,4,FALSE)</f>
        <v>0</v>
      </c>
      <c r="H180" s="29">
        <f t="shared" si="28"/>
        <v>2249876</v>
      </c>
      <c r="I180" s="87">
        <f>'Demand Calcs'!$B$11</f>
        <v>0.85719967561141985</v>
      </c>
      <c r="J180" s="29">
        <f t="shared" si="29"/>
        <v>1928592.9773659189</v>
      </c>
      <c r="K180" s="68">
        <f>IFERROR(VLOOKUP($A180,'NECA 5 year Projections'!$A:$C,3,FALSE),0)</f>
        <v>1951381.6121624301</v>
      </c>
      <c r="L180" s="68">
        <f t="shared" si="30"/>
        <v>1951381.6121624301</v>
      </c>
      <c r="M180" s="29">
        <f t="shared" si="31"/>
        <v>1951381.6121624301</v>
      </c>
      <c r="N180" s="29">
        <f>VLOOKUP($A180,'CAF BLS Adjustment'!$B178:$I642,8,FALSE)</f>
        <v>119610</v>
      </c>
      <c r="O180" s="34">
        <f t="shared" si="27"/>
        <v>102529.65319988193</v>
      </c>
      <c r="P180" s="60">
        <f t="shared" si="32"/>
        <v>2053911.2653623121</v>
      </c>
      <c r="Q180" s="60">
        <f t="shared" si="33"/>
        <v>1713456.0536656959</v>
      </c>
      <c r="R180" s="60">
        <f t="shared" si="34"/>
        <v>237925.55849673398</v>
      </c>
      <c r="S180" s="60">
        <f t="shared" si="35"/>
        <v>0</v>
      </c>
    </row>
    <row r="181" spans="1:19" ht="14.45" customHeight="1">
      <c r="A181" s="48">
        <v>330902</v>
      </c>
      <c r="B181" s="47" t="s">
        <v>202</v>
      </c>
      <c r="C181" s="24" t="s">
        <v>194</v>
      </c>
      <c r="D181" s="85" t="s">
        <v>495</v>
      </c>
      <c r="E181" s="34">
        <f>VLOOKUP($A181,'CAF BLS Adjustment'!$B:$H,7,FALSE)</f>
        <v>3691922</v>
      </c>
      <c r="F181" s="5">
        <f>SUMIFS('HCLS Adjustment'!$F:$F,'HCLS Adjustment'!$B:$B,Main!$A181)</f>
        <v>1158432</v>
      </c>
      <c r="G181" s="29">
        <f>VLOOKUP(A181,'SVS Adjustment'!$B$3:$E$451,4,FALSE)</f>
        <v>0</v>
      </c>
      <c r="H181" s="29">
        <f t="shared" si="28"/>
        <v>4850354</v>
      </c>
      <c r="I181" s="87">
        <f>'Demand Calcs'!$B$11</f>
        <v>0.85719967561141985</v>
      </c>
      <c r="J181" s="29">
        <f t="shared" si="29"/>
        <v>4157721.8754005525</v>
      </c>
      <c r="K181" s="68">
        <f>IFERROR(VLOOKUP($A181,'NECA 5 year Projections'!$A:$C,3,FALSE),0)</f>
        <v>3500300.8563973201</v>
      </c>
      <c r="L181" s="68">
        <f t="shared" si="30"/>
        <v>3500300.8563973201</v>
      </c>
      <c r="M181" s="29">
        <f t="shared" si="31"/>
        <v>4157721.8754005525</v>
      </c>
      <c r="N181" s="29">
        <f>VLOOKUP($A181,'CAF BLS Adjustment'!$B179:$I643,8,FALSE)</f>
        <v>1081428</v>
      </c>
      <c r="O181" s="34">
        <f t="shared" si="27"/>
        <v>926999.73079710652</v>
      </c>
      <c r="P181" s="60">
        <f t="shared" si="32"/>
        <v>5084721.6061976589</v>
      </c>
      <c r="Q181" s="60">
        <f t="shared" si="33"/>
        <v>3164714.3407826643</v>
      </c>
      <c r="R181" s="60">
        <f t="shared" si="34"/>
        <v>993007.53461788828</v>
      </c>
      <c r="S181" s="60">
        <f t="shared" si="35"/>
        <v>0</v>
      </c>
    </row>
    <row r="182" spans="1:19" ht="14.45" customHeight="1">
      <c r="A182" s="48">
        <v>330908</v>
      </c>
      <c r="B182" s="47" t="s">
        <v>203</v>
      </c>
      <c r="C182" s="24" t="s">
        <v>194</v>
      </c>
      <c r="D182" s="85" t="s">
        <v>495</v>
      </c>
      <c r="E182" s="34">
        <f>VLOOKUP($A182,'CAF BLS Adjustment'!$B:$H,7,FALSE)</f>
        <v>1343572</v>
      </c>
      <c r="F182" s="5">
        <f>SUMIFS('HCLS Adjustment'!$F:$F,'HCLS Adjustment'!$B:$B,Main!$A182)</f>
        <v>1358592</v>
      </c>
      <c r="G182" s="29">
        <f>VLOOKUP(A182,'SVS Adjustment'!$B$3:$E$451,4,FALSE)</f>
        <v>0</v>
      </c>
      <c r="H182" s="29">
        <f t="shared" si="28"/>
        <v>2702164</v>
      </c>
      <c r="I182" s="87">
        <f>'Demand Calcs'!$B$11</f>
        <v>0.85719967561141985</v>
      </c>
      <c r="J182" s="29">
        <f t="shared" si="29"/>
        <v>2316294.1042488567</v>
      </c>
      <c r="K182" s="68">
        <f>IFERROR(VLOOKUP($A182,'NECA 5 year Projections'!$A:$C,3,FALSE),0)</f>
        <v>1568335.38416064</v>
      </c>
      <c r="L182" s="68">
        <f t="shared" si="30"/>
        <v>1568335.38416064</v>
      </c>
      <c r="M182" s="29">
        <f t="shared" si="31"/>
        <v>2316294.1042488567</v>
      </c>
      <c r="N182" s="29">
        <f>VLOOKUP($A182,'CAF BLS Adjustment'!$B180:$I644,8,FALSE)</f>
        <v>-1716</v>
      </c>
      <c r="O182" s="34">
        <f t="shared" si="27"/>
        <v>-1716</v>
      </c>
      <c r="P182" s="60">
        <f t="shared" si="32"/>
        <v>2314578.1042488567</v>
      </c>
      <c r="Q182" s="60">
        <f t="shared" si="33"/>
        <v>1151709.4825605864</v>
      </c>
      <c r="R182" s="60">
        <f t="shared" si="34"/>
        <v>1164584.6216882702</v>
      </c>
      <c r="S182" s="60">
        <f t="shared" si="35"/>
        <v>0</v>
      </c>
    </row>
    <row r="183" spans="1:19" ht="14.45" customHeight="1">
      <c r="A183" s="48">
        <v>330910</v>
      </c>
      <c r="B183" s="47" t="s">
        <v>204</v>
      </c>
      <c r="C183" s="24" t="s">
        <v>194</v>
      </c>
      <c r="D183" s="85" t="s">
        <v>495</v>
      </c>
      <c r="E183" s="34">
        <f>VLOOKUP($A183,'CAF BLS Adjustment'!$B:$H,7,FALSE)</f>
        <v>0</v>
      </c>
      <c r="F183" s="5">
        <f>SUMIFS('HCLS Adjustment'!$F:$F,'HCLS Adjustment'!$B:$B,Main!$A183)</f>
        <v>0</v>
      </c>
      <c r="G183" s="29">
        <f>VLOOKUP(A183,'SVS Adjustment'!$B$3:$E$451,4,FALSE)</f>
        <v>0</v>
      </c>
      <c r="H183" s="29">
        <f t="shared" si="28"/>
        <v>0</v>
      </c>
      <c r="I183" s="87">
        <f>'Demand Calcs'!$B$11</f>
        <v>0.85719967561141985</v>
      </c>
      <c r="J183" s="29">
        <f t="shared" si="29"/>
        <v>0</v>
      </c>
      <c r="K183" s="68">
        <f>IFERROR(VLOOKUP($A183,'NECA 5 year Projections'!$A:$C,3,FALSE),0)</f>
        <v>0</v>
      </c>
      <c r="L183" s="68">
        <f t="shared" si="30"/>
        <v>0</v>
      </c>
      <c r="M183" s="29">
        <f t="shared" si="31"/>
        <v>0</v>
      </c>
      <c r="N183" s="29">
        <f>VLOOKUP($A183,'CAF BLS Adjustment'!$B181:$I645,8,FALSE)</f>
        <v>-919110</v>
      </c>
      <c r="O183" s="34">
        <f t="shared" si="27"/>
        <v>-919110</v>
      </c>
      <c r="P183" s="60">
        <f t="shared" si="32"/>
        <v>-919110</v>
      </c>
      <c r="Q183" s="60">
        <f t="shared" si="33"/>
        <v>0</v>
      </c>
      <c r="R183" s="60">
        <f t="shared" si="34"/>
        <v>0</v>
      </c>
      <c r="S183" s="60">
        <f t="shared" si="35"/>
        <v>0</v>
      </c>
    </row>
    <row r="184" spans="1:19" ht="14.45" customHeight="1">
      <c r="A184" s="48">
        <v>330918</v>
      </c>
      <c r="B184" s="47" t="s">
        <v>205</v>
      </c>
      <c r="C184" s="24" t="s">
        <v>194</v>
      </c>
      <c r="D184" s="85" t="s">
        <v>495</v>
      </c>
      <c r="E184" s="34">
        <f>VLOOKUP($A184,'CAF BLS Adjustment'!$B:$H,7,FALSE)</f>
        <v>1892241</v>
      </c>
      <c r="F184" s="5">
        <f>SUMIFS('HCLS Adjustment'!$F:$F,'HCLS Adjustment'!$B:$B,Main!$A184)</f>
        <v>1451844</v>
      </c>
      <c r="G184" s="29">
        <f>VLOOKUP(A184,'SVS Adjustment'!$B$3:$E$451,4,FALSE)</f>
        <v>0</v>
      </c>
      <c r="H184" s="29">
        <f t="shared" si="28"/>
        <v>3344085</v>
      </c>
      <c r="I184" s="87">
        <f>'Demand Calcs'!$B$11</f>
        <v>0.85719967561141985</v>
      </c>
      <c r="J184" s="29">
        <f t="shared" si="29"/>
        <v>2866548.577217015</v>
      </c>
      <c r="K184" s="68">
        <f>IFERROR(VLOOKUP($A184,'NECA 5 year Projections'!$A:$C,3,FALSE),0)</f>
        <v>2781331.3859011298</v>
      </c>
      <c r="L184" s="68">
        <f t="shared" si="30"/>
        <v>2781331.3859011298</v>
      </c>
      <c r="M184" s="29">
        <f t="shared" si="31"/>
        <v>2866548.577217015</v>
      </c>
      <c r="N184" s="29">
        <f>VLOOKUP($A184,'CAF BLS Adjustment'!$B182:$I646,8,FALSE)</f>
        <v>72486</v>
      </c>
      <c r="O184" s="34">
        <f t="shared" si="27"/>
        <v>62134.975686369376</v>
      </c>
      <c r="P184" s="60">
        <f t="shared" si="32"/>
        <v>2928683.5529033844</v>
      </c>
      <c r="Q184" s="60">
        <f t="shared" si="33"/>
        <v>1622028.3713786288</v>
      </c>
      <c r="R184" s="60">
        <f t="shared" si="34"/>
        <v>1244520.2058383862</v>
      </c>
      <c r="S184" s="60">
        <f t="shared" si="35"/>
        <v>0</v>
      </c>
    </row>
    <row r="185" spans="1:19" ht="14.45" customHeight="1">
      <c r="A185" s="48">
        <v>330920</v>
      </c>
      <c r="B185" s="47" t="s">
        <v>206</v>
      </c>
      <c r="C185" s="24" t="s">
        <v>194</v>
      </c>
      <c r="D185" s="85" t="s">
        <v>495</v>
      </c>
      <c r="E185" s="34">
        <f>VLOOKUP($A185,'CAF BLS Adjustment'!$B:$H,7,FALSE)</f>
        <v>670340</v>
      </c>
      <c r="F185" s="5">
        <f>SUMIFS('HCLS Adjustment'!$F:$F,'HCLS Adjustment'!$B:$B,Main!$A185)</f>
        <v>6156</v>
      </c>
      <c r="G185" s="29">
        <f>VLOOKUP(A185,'SVS Adjustment'!$B$3:$E$451,4,FALSE)</f>
        <v>0</v>
      </c>
      <c r="H185" s="29">
        <f t="shared" si="28"/>
        <v>676496</v>
      </c>
      <c r="I185" s="87">
        <f>'Demand Calcs'!$B$11</f>
        <v>0.85719967561141985</v>
      </c>
      <c r="J185" s="29">
        <f t="shared" si="29"/>
        <v>579892.15175242303</v>
      </c>
      <c r="K185" s="68">
        <f>IFERROR(VLOOKUP($A185,'NECA 5 year Projections'!$A:$C,3,FALSE),0)</f>
        <v>880582.78040683898</v>
      </c>
      <c r="L185" s="68">
        <f t="shared" si="30"/>
        <v>676496</v>
      </c>
      <c r="M185" s="29">
        <f t="shared" si="31"/>
        <v>676496</v>
      </c>
      <c r="N185" s="29">
        <f>VLOOKUP($A185,'CAF BLS Adjustment'!$B183:$I647,8,FALSE)</f>
        <v>112992</v>
      </c>
      <c r="O185" s="34">
        <f t="shared" si="27"/>
        <v>96856.705746685548</v>
      </c>
      <c r="P185" s="60">
        <f t="shared" si="32"/>
        <v>773352.7057466855</v>
      </c>
      <c r="Q185" s="60">
        <f t="shared" si="33"/>
        <v>670340</v>
      </c>
      <c r="R185" s="60">
        <f t="shared" si="34"/>
        <v>6156</v>
      </c>
      <c r="S185" s="60">
        <f t="shared" si="35"/>
        <v>0</v>
      </c>
    </row>
    <row r="186" spans="1:19" ht="14.45" customHeight="1">
      <c r="A186" s="48">
        <v>330925</v>
      </c>
      <c r="B186" s="47" t="s">
        <v>207</v>
      </c>
      <c r="C186" s="24" t="s">
        <v>194</v>
      </c>
      <c r="D186" s="85" t="s">
        <v>495</v>
      </c>
      <c r="E186" s="34">
        <f>VLOOKUP($A186,'CAF BLS Adjustment'!$B:$H,7,FALSE)</f>
        <v>753123</v>
      </c>
      <c r="F186" s="5">
        <f>SUMIFS('HCLS Adjustment'!$F:$F,'HCLS Adjustment'!$B:$B,Main!$A186)</f>
        <v>32844</v>
      </c>
      <c r="G186" s="29">
        <f>VLOOKUP(A186,'SVS Adjustment'!$B$3:$E$451,4,FALSE)</f>
        <v>0</v>
      </c>
      <c r="H186" s="29">
        <f t="shared" si="28"/>
        <v>785967</v>
      </c>
      <c r="I186" s="87">
        <f>'Demand Calcs'!$B$11</f>
        <v>0.85719967561141985</v>
      </c>
      <c r="J186" s="29">
        <f t="shared" si="29"/>
        <v>673730.65744128078</v>
      </c>
      <c r="K186" s="68">
        <f>IFERROR(VLOOKUP($A186,'NECA 5 year Projections'!$A:$C,3,FALSE),0)</f>
        <v>725772.83651852305</v>
      </c>
      <c r="L186" s="68">
        <f t="shared" si="30"/>
        <v>725772.83651852305</v>
      </c>
      <c r="M186" s="29">
        <f t="shared" si="31"/>
        <v>725772.83651852305</v>
      </c>
      <c r="N186" s="29">
        <f>VLOOKUP($A186,'CAF BLS Adjustment'!$B184:$I648,8,FALSE)</f>
        <v>11028</v>
      </c>
      <c r="O186" s="34">
        <f t="shared" si="27"/>
        <v>9453.1980226427386</v>
      </c>
      <c r="P186" s="60">
        <f t="shared" si="32"/>
        <v>735226.03454116581</v>
      </c>
      <c r="Q186" s="60">
        <f t="shared" si="33"/>
        <v>695444.23106484069</v>
      </c>
      <c r="R186" s="60">
        <f t="shared" si="34"/>
        <v>30328.605453682372</v>
      </c>
      <c r="S186" s="60">
        <f t="shared" si="35"/>
        <v>0</v>
      </c>
    </row>
    <row r="187" spans="1:19" ht="14.45" customHeight="1">
      <c r="A187" s="48">
        <v>330937</v>
      </c>
      <c r="B187" s="47" t="s">
        <v>208</v>
      </c>
      <c r="C187" s="24" t="s">
        <v>194</v>
      </c>
      <c r="D187" s="85" t="s">
        <v>495</v>
      </c>
      <c r="E187" s="34">
        <f>VLOOKUP($A187,'CAF BLS Adjustment'!$B:$H,7,FALSE)</f>
        <v>2149143</v>
      </c>
      <c r="F187" s="5">
        <f>SUMIFS('HCLS Adjustment'!$F:$F,'HCLS Adjustment'!$B:$B,Main!$A187)</f>
        <v>0</v>
      </c>
      <c r="G187" s="29">
        <f>VLOOKUP(A187,'SVS Adjustment'!$B$3:$E$451,4,FALSE)</f>
        <v>0</v>
      </c>
      <c r="H187" s="29">
        <f t="shared" si="28"/>
        <v>2149143</v>
      </c>
      <c r="I187" s="87">
        <f>'Demand Calcs'!$B$11</f>
        <v>0.85719967561141985</v>
      </c>
      <c r="J187" s="29">
        <f t="shared" si="29"/>
        <v>1842244.6824425538</v>
      </c>
      <c r="K187" s="68">
        <f>IFERROR(VLOOKUP($A187,'NECA 5 year Projections'!$A:$C,3,FALSE),0)</f>
        <v>456240.03236591199</v>
      </c>
      <c r="L187" s="68">
        <f t="shared" si="30"/>
        <v>456240.03236591199</v>
      </c>
      <c r="M187" s="29">
        <f t="shared" si="31"/>
        <v>1842244.6824425538</v>
      </c>
      <c r="N187" s="29">
        <f>VLOOKUP($A187,'CAF BLS Adjustment'!$B186:$I650,8,FALSE)</f>
        <v>61368</v>
      </c>
      <c r="O187" s="34">
        <f t="shared" si="27"/>
        <v>52604.629692921611</v>
      </c>
      <c r="P187" s="60">
        <f t="shared" si="32"/>
        <v>1894849.3121354755</v>
      </c>
      <c r="Q187" s="60">
        <f t="shared" si="33"/>
        <v>1842244.6824425538</v>
      </c>
      <c r="R187" s="60">
        <f t="shared" si="34"/>
        <v>0</v>
      </c>
      <c r="S187" s="60">
        <f t="shared" si="35"/>
        <v>0</v>
      </c>
    </row>
    <row r="188" spans="1:19" ht="14.45" customHeight="1">
      <c r="A188" s="48">
        <v>330938</v>
      </c>
      <c r="B188" s="47" t="s">
        <v>209</v>
      </c>
      <c r="C188" s="24" t="s">
        <v>194</v>
      </c>
      <c r="D188" s="85" t="s">
        <v>495</v>
      </c>
      <c r="E188" s="34">
        <f>VLOOKUP($A188,'CAF BLS Adjustment'!$B:$H,7,FALSE)</f>
        <v>3549917</v>
      </c>
      <c r="F188" s="5">
        <f>SUMIFS('HCLS Adjustment'!$F:$F,'HCLS Adjustment'!$B:$B,Main!$A188)</f>
        <v>208572</v>
      </c>
      <c r="G188" s="29">
        <f>VLOOKUP(A188,'SVS Adjustment'!$B$3:$E$451,4,FALSE)</f>
        <v>0</v>
      </c>
      <c r="H188" s="29">
        <f t="shared" si="28"/>
        <v>3758489</v>
      </c>
      <c r="I188" s="87">
        <f>'Demand Calcs'!$B$11</f>
        <v>0.85719967561141985</v>
      </c>
      <c r="J188" s="29">
        <f t="shared" si="29"/>
        <v>3221775.5515890899</v>
      </c>
      <c r="K188" s="68">
        <f>IFERROR(VLOOKUP($A188,'NECA 5 year Projections'!$A:$C,3,FALSE),0)</f>
        <v>2464351.5693533299</v>
      </c>
      <c r="L188" s="68">
        <f t="shared" si="30"/>
        <v>2464351.5693533299</v>
      </c>
      <c r="M188" s="29">
        <f t="shared" si="31"/>
        <v>3221775.5515890899</v>
      </c>
      <c r="N188" s="29">
        <f>VLOOKUP($A188,'CAF BLS Adjustment'!$B186:$I651,8,FALSE)</f>
        <v>40164</v>
      </c>
      <c r="O188" s="34">
        <f t="shared" si="27"/>
        <v>34428.567771257069</v>
      </c>
      <c r="P188" s="60">
        <f t="shared" si="32"/>
        <v>3256204.1193603468</v>
      </c>
      <c r="Q188" s="60">
        <f t="shared" si="33"/>
        <v>3042987.7008474651</v>
      </c>
      <c r="R188" s="60">
        <f t="shared" si="34"/>
        <v>178787.85074162506</v>
      </c>
      <c r="S188" s="60">
        <f t="shared" si="35"/>
        <v>0</v>
      </c>
    </row>
    <row r="189" spans="1:19" ht="14.45" customHeight="1">
      <c r="A189" s="48">
        <v>330946</v>
      </c>
      <c r="B189" s="47" t="s">
        <v>210</v>
      </c>
      <c r="C189" s="24" t="s">
        <v>194</v>
      </c>
      <c r="D189" s="85" t="s">
        <v>495</v>
      </c>
      <c r="E189" s="34">
        <f>VLOOKUP($A189,'CAF BLS Adjustment'!$B:$H,7,FALSE)</f>
        <v>554339</v>
      </c>
      <c r="F189" s="5">
        <f>SUMIFS('HCLS Adjustment'!$F:$F,'HCLS Adjustment'!$B:$B,Main!$A189)</f>
        <v>90900</v>
      </c>
      <c r="G189" s="29">
        <f>VLOOKUP(A189,'SVS Adjustment'!$B$3:$E$451,4,FALSE)</f>
        <v>0</v>
      </c>
      <c r="H189" s="29">
        <f t="shared" si="28"/>
        <v>645239</v>
      </c>
      <c r="I189" s="87">
        <f>'Demand Calcs'!$B$11</f>
        <v>0.85719967561141985</v>
      </c>
      <c r="J189" s="29">
        <f t="shared" si="29"/>
        <v>553098.66149183689</v>
      </c>
      <c r="K189" s="68">
        <f>IFERROR(VLOOKUP($A189,'NECA 5 year Projections'!$A:$C,3,FALSE),0)</f>
        <v>223455.49769564101</v>
      </c>
      <c r="L189" s="68">
        <f t="shared" si="30"/>
        <v>223455.49769564101</v>
      </c>
      <c r="M189" s="29">
        <f t="shared" si="31"/>
        <v>553098.66149183689</v>
      </c>
      <c r="N189" s="29">
        <f>VLOOKUP($A189,'CAF BLS Adjustment'!$B188:$I653,8,FALSE)</f>
        <v>28248</v>
      </c>
      <c r="O189" s="34">
        <f t="shared" si="27"/>
        <v>24214.176436671387</v>
      </c>
      <c r="P189" s="60">
        <f t="shared" si="32"/>
        <v>577312.83792850829</v>
      </c>
      <c r="Q189" s="60">
        <f t="shared" si="33"/>
        <v>475179.21097875887</v>
      </c>
      <c r="R189" s="60">
        <f t="shared" si="34"/>
        <v>77919.45051307806</v>
      </c>
      <c r="S189" s="60">
        <f t="shared" si="35"/>
        <v>0</v>
      </c>
    </row>
    <row r="190" spans="1:19" ht="14.45" customHeight="1">
      <c r="A190" s="48">
        <v>330949</v>
      </c>
      <c r="B190" s="47" t="s">
        <v>211</v>
      </c>
      <c r="C190" s="24" t="s">
        <v>194</v>
      </c>
      <c r="D190" s="85" t="s">
        <v>495</v>
      </c>
      <c r="E190" s="34">
        <f>VLOOKUP($A190,'CAF BLS Adjustment'!$B:$H,7,FALSE)</f>
        <v>864574</v>
      </c>
      <c r="F190" s="5">
        <f>SUMIFS('HCLS Adjustment'!$F:$F,'HCLS Adjustment'!$B:$B,Main!$A190)</f>
        <v>177012</v>
      </c>
      <c r="G190" s="29">
        <f>VLOOKUP(A190,'SVS Adjustment'!$B$3:$E$451,4,FALSE)</f>
        <v>0</v>
      </c>
      <c r="H190" s="29">
        <f t="shared" si="28"/>
        <v>1041586</v>
      </c>
      <c r="I190" s="87">
        <f>'Demand Calcs'!$B$11</f>
        <v>0.85719967561141985</v>
      </c>
      <c r="J190" s="29">
        <f t="shared" si="29"/>
        <v>892847.18132139638</v>
      </c>
      <c r="K190" s="68">
        <f>IFERROR(VLOOKUP($A190,'NECA 5 year Projections'!$A:$C,3,FALSE),0)</f>
        <v>850724.51577159599</v>
      </c>
      <c r="L190" s="68">
        <f t="shared" si="30"/>
        <v>850724.51577159599</v>
      </c>
      <c r="M190" s="29">
        <f t="shared" si="31"/>
        <v>892847.18132139638</v>
      </c>
      <c r="N190" s="29">
        <f>VLOOKUP($A190,'CAF BLS Adjustment'!$B188:$I654,8,FALSE)</f>
        <v>111078</v>
      </c>
      <c r="O190" s="34">
        <f t="shared" si="27"/>
        <v>95216.025567565288</v>
      </c>
      <c r="P190" s="60">
        <f t="shared" si="32"/>
        <v>988063.20688896161</v>
      </c>
      <c r="Q190" s="60">
        <f t="shared" si="33"/>
        <v>741112.55234206771</v>
      </c>
      <c r="R190" s="60">
        <f t="shared" si="34"/>
        <v>151734.62897932864</v>
      </c>
      <c r="S190" s="60">
        <f t="shared" si="35"/>
        <v>0</v>
      </c>
    </row>
    <row r="191" spans="1:19" ht="14.45" customHeight="1">
      <c r="A191" s="48">
        <v>330953</v>
      </c>
      <c r="B191" s="47" t="s">
        <v>212</v>
      </c>
      <c r="C191" s="24" t="s">
        <v>194</v>
      </c>
      <c r="D191" s="85" t="s">
        <v>495</v>
      </c>
      <c r="E191" s="34">
        <f>VLOOKUP($A191,'CAF BLS Adjustment'!$B:$H,7,FALSE)</f>
        <v>464815</v>
      </c>
      <c r="F191" s="5">
        <f>SUMIFS('HCLS Adjustment'!$F:$F,'HCLS Adjustment'!$B:$B,Main!$A191)</f>
        <v>202128</v>
      </c>
      <c r="G191" s="29">
        <f>VLOOKUP(A191,'SVS Adjustment'!$B$3:$E$451,4,FALSE)</f>
        <v>0</v>
      </c>
      <c r="H191" s="29">
        <f t="shared" si="28"/>
        <v>666943</v>
      </c>
      <c r="I191" s="87">
        <f>'Demand Calcs'!$B$11</f>
        <v>0.85719967561141985</v>
      </c>
      <c r="J191" s="29">
        <f t="shared" si="29"/>
        <v>571703.32325130724</v>
      </c>
      <c r="K191" s="68">
        <f>IFERROR(VLOOKUP($A191,'NECA 5 year Projections'!$A:$C,3,FALSE),0)</f>
        <v>554862.64132925996</v>
      </c>
      <c r="L191" s="68">
        <f t="shared" si="30"/>
        <v>554862.64132925996</v>
      </c>
      <c r="M191" s="29">
        <f t="shared" si="31"/>
        <v>571703.32325130724</v>
      </c>
      <c r="N191" s="29">
        <f>VLOOKUP($A191,'CAF BLS Adjustment'!$B189:$I655,8,FALSE)</f>
        <v>39594</v>
      </c>
      <c r="O191" s="34">
        <f t="shared" si="27"/>
        <v>33939.963956158557</v>
      </c>
      <c r="P191" s="60">
        <f t="shared" si="32"/>
        <v>605643.28720746585</v>
      </c>
      <c r="Q191" s="60">
        <f t="shared" si="33"/>
        <v>398439.26721932215</v>
      </c>
      <c r="R191" s="60">
        <f t="shared" si="34"/>
        <v>173264.05603198509</v>
      </c>
      <c r="S191" s="60">
        <f t="shared" si="35"/>
        <v>0</v>
      </c>
    </row>
    <row r="192" spans="1:19" ht="14.45" customHeight="1">
      <c r="A192" s="48">
        <v>330971</v>
      </c>
      <c r="B192" s="47" t="s">
        <v>213</v>
      </c>
      <c r="C192" s="24" t="s">
        <v>194</v>
      </c>
      <c r="D192" s="85" t="s">
        <v>495</v>
      </c>
      <c r="E192" s="34">
        <f>VLOOKUP($A192,'CAF BLS Adjustment'!$B:$H,7,FALSE)</f>
        <v>2163985</v>
      </c>
      <c r="F192" s="5">
        <f>SUMIFS('HCLS Adjustment'!$F:$F,'HCLS Adjustment'!$B:$B,Main!$A192)</f>
        <v>675384</v>
      </c>
      <c r="G192" s="29">
        <f>VLOOKUP(A192,'SVS Adjustment'!$B$3:$E$451,4,FALSE)</f>
        <v>0</v>
      </c>
      <c r="H192" s="29">
        <f t="shared" si="28"/>
        <v>2839369</v>
      </c>
      <c r="I192" s="87">
        <f>'Demand Calcs'!$B$11</f>
        <v>0.85719967561141985</v>
      </c>
      <c r="J192" s="29">
        <f t="shared" si="29"/>
        <v>2433906.1857411214</v>
      </c>
      <c r="K192" s="68">
        <f>IFERROR(VLOOKUP($A192,'NECA 5 year Projections'!$A:$C,3,FALSE),0)</f>
        <v>2174409.9719275399</v>
      </c>
      <c r="L192" s="68">
        <f t="shared" si="30"/>
        <v>2174409.9719275399</v>
      </c>
      <c r="M192" s="29">
        <f t="shared" si="31"/>
        <v>2433906.1857411214</v>
      </c>
      <c r="N192" s="29">
        <f>VLOOKUP($A192,'CAF BLS Adjustment'!$B191:$I658,8,FALSE)</f>
        <v>52464</v>
      </c>
      <c r="O192" s="34">
        <f t="shared" si="27"/>
        <v>44972.123781277529</v>
      </c>
      <c r="P192" s="60">
        <f t="shared" si="32"/>
        <v>2478878.3095223987</v>
      </c>
      <c r="Q192" s="60">
        <f t="shared" si="33"/>
        <v>1854967.2400279781</v>
      </c>
      <c r="R192" s="60">
        <f t="shared" si="34"/>
        <v>578938.9457131431</v>
      </c>
      <c r="S192" s="60">
        <f t="shared" si="35"/>
        <v>0</v>
      </c>
    </row>
    <row r="193" spans="1:19" ht="14.45" customHeight="1">
      <c r="A193" s="48">
        <v>330974</v>
      </c>
      <c r="B193" s="47" t="s">
        <v>214</v>
      </c>
      <c r="C193" s="24" t="s">
        <v>194</v>
      </c>
      <c r="D193" s="85" t="s">
        <v>495</v>
      </c>
      <c r="E193" s="34">
        <f>VLOOKUP($A193,'CAF BLS Adjustment'!$B:$H,7,FALSE)</f>
        <v>11035726</v>
      </c>
      <c r="F193" s="5">
        <f>SUMIFS('HCLS Adjustment'!$F:$F,'HCLS Adjustment'!$B:$B,Main!$A193)</f>
        <v>534012</v>
      </c>
      <c r="G193" s="29">
        <f>VLOOKUP(A193,'SVS Adjustment'!$B$3:$E$451,4,FALSE)</f>
        <v>0</v>
      </c>
      <c r="H193" s="29">
        <f t="shared" si="28"/>
        <v>11569738</v>
      </c>
      <c r="I193" s="87">
        <f>'Demand Calcs'!$B$11</f>
        <v>0.85719967561141985</v>
      </c>
      <c r="J193" s="29">
        <f t="shared" si="29"/>
        <v>9917575.6605091169</v>
      </c>
      <c r="K193" s="68">
        <f>IFERROR(VLOOKUP($A193,'NECA 5 year Projections'!$A:$C,3,FALSE),0)</f>
        <v>9542771.7587851994</v>
      </c>
      <c r="L193" s="68">
        <f t="shared" si="30"/>
        <v>9542771.7587851994</v>
      </c>
      <c r="M193" s="29">
        <f t="shared" si="31"/>
        <v>9917575.6605091169</v>
      </c>
      <c r="N193" s="29">
        <f>VLOOKUP($A193,'CAF BLS Adjustment'!$B191:$I659,8,FALSE)</f>
        <v>1903092</v>
      </c>
      <c r="O193" s="34">
        <f t="shared" si="27"/>
        <v>1631329.8450586882</v>
      </c>
      <c r="P193" s="60">
        <f t="shared" si="32"/>
        <v>11548905.505567806</v>
      </c>
      <c r="Q193" s="60">
        <f t="shared" si="33"/>
        <v>9459820.7473365106</v>
      </c>
      <c r="R193" s="60">
        <f t="shared" si="34"/>
        <v>457754.91317260556</v>
      </c>
      <c r="S193" s="60">
        <f t="shared" si="35"/>
        <v>0</v>
      </c>
    </row>
    <row r="194" spans="1:19" ht="14.45" customHeight="1">
      <c r="A194" s="48">
        <v>341003</v>
      </c>
      <c r="B194" s="47" t="s">
        <v>216</v>
      </c>
      <c r="C194" s="24" t="s">
        <v>215</v>
      </c>
      <c r="D194" s="85" t="s">
        <v>495</v>
      </c>
      <c r="E194" s="34">
        <f>VLOOKUP($A194,'CAF BLS Adjustment'!$B:$H,7,FALSE)</f>
        <v>1621439</v>
      </c>
      <c r="F194" s="5">
        <f>SUMIFS('HCLS Adjustment'!$F:$F,'HCLS Adjustment'!$B:$B,Main!$A194)</f>
        <v>438924</v>
      </c>
      <c r="G194" s="29">
        <f>VLOOKUP(A194,'SVS Adjustment'!$B$3:$E$451,4,FALSE)</f>
        <v>0</v>
      </c>
      <c r="H194" s="29">
        <f t="shared" si="28"/>
        <v>2060363</v>
      </c>
      <c r="I194" s="87">
        <f>'Demand Calcs'!$B$11</f>
        <v>0.85719967561141985</v>
      </c>
      <c r="J194" s="29">
        <f t="shared" si="29"/>
        <v>1766142.4952417719</v>
      </c>
      <c r="K194" s="68">
        <f>IFERROR(VLOOKUP($A194,'NECA 5 year Projections'!$A:$C,3,FALSE),0)</f>
        <v>906203.92585811601</v>
      </c>
      <c r="L194" s="68">
        <f t="shared" si="30"/>
        <v>906203.92585811601</v>
      </c>
      <c r="M194" s="29">
        <f t="shared" si="31"/>
        <v>1766142.4952417719</v>
      </c>
      <c r="N194" s="29">
        <f>VLOOKUP($A194,'CAF BLS Adjustment'!$B193:$I663,8,FALSE)</f>
        <v>-57390</v>
      </c>
      <c r="O194" s="34">
        <f t="shared" si="27"/>
        <v>-57390</v>
      </c>
      <c r="P194" s="60">
        <f t="shared" si="32"/>
        <v>1708752.4952417719</v>
      </c>
      <c r="Q194" s="60">
        <f t="shared" si="33"/>
        <v>1389896.9848237049</v>
      </c>
      <c r="R194" s="60">
        <f t="shared" si="34"/>
        <v>376245.51041806687</v>
      </c>
      <c r="S194" s="60">
        <f t="shared" si="35"/>
        <v>0</v>
      </c>
    </row>
    <row r="195" spans="1:19" ht="14.45" customHeight="1">
      <c r="A195" s="48">
        <v>341021</v>
      </c>
      <c r="B195" s="47" t="s">
        <v>217</v>
      </c>
      <c r="C195" s="24" t="s">
        <v>215</v>
      </c>
      <c r="D195" s="85" t="s">
        <v>495</v>
      </c>
      <c r="E195" s="34">
        <f>VLOOKUP($A195,'CAF BLS Adjustment'!$B:$H,7,FALSE)</f>
        <v>33785</v>
      </c>
      <c r="F195" s="5">
        <f>SUMIFS('HCLS Adjustment'!$F:$F,'HCLS Adjustment'!$B:$B,Main!$A195)</f>
        <v>14940</v>
      </c>
      <c r="G195" s="29">
        <f>VLOOKUP(A195,'SVS Adjustment'!$B$3:$E$451,4,FALSE)</f>
        <v>0</v>
      </c>
      <c r="H195" s="29">
        <f t="shared" si="28"/>
        <v>48725</v>
      </c>
      <c r="I195" s="87">
        <f>'Demand Calcs'!$B$11</f>
        <v>0.85719967561141985</v>
      </c>
      <c r="J195" s="29">
        <f t="shared" si="29"/>
        <v>41767.054194166434</v>
      </c>
      <c r="K195" s="68">
        <f>IFERROR(VLOOKUP($A195,'NECA 5 year Projections'!$A:$C,3,FALSE),0)</f>
        <v>38267.804410333403</v>
      </c>
      <c r="L195" s="68">
        <f t="shared" si="30"/>
        <v>38267.804410333403</v>
      </c>
      <c r="M195" s="29">
        <f t="shared" si="31"/>
        <v>41767.054194166434</v>
      </c>
      <c r="N195" s="29">
        <f>VLOOKUP($A195,'CAF BLS Adjustment'!$B194:$I665,8,FALSE)</f>
        <v>-1206</v>
      </c>
      <c r="O195" s="34">
        <f t="shared" si="27"/>
        <v>-1206</v>
      </c>
      <c r="P195" s="60">
        <f t="shared" si="32"/>
        <v>40561.054194166434</v>
      </c>
      <c r="Q195" s="60">
        <f t="shared" si="33"/>
        <v>28960.491040531822</v>
      </c>
      <c r="R195" s="60">
        <f t="shared" si="34"/>
        <v>12806.563153634614</v>
      </c>
      <c r="S195" s="60">
        <f t="shared" si="35"/>
        <v>0</v>
      </c>
    </row>
    <row r="196" spans="1:19" ht="14.45" customHeight="1">
      <c r="A196" s="48">
        <v>341023</v>
      </c>
      <c r="B196" s="47" t="s">
        <v>218</v>
      </c>
      <c r="C196" s="24" t="s">
        <v>215</v>
      </c>
      <c r="D196" s="85" t="s">
        <v>495</v>
      </c>
      <c r="E196" s="34">
        <f>VLOOKUP($A196,'CAF BLS Adjustment'!$B:$H,7,FALSE)</f>
        <v>708910</v>
      </c>
      <c r="F196" s="5">
        <f>SUMIFS('HCLS Adjustment'!$F:$F,'HCLS Adjustment'!$B:$B,Main!$A196)</f>
        <v>101196</v>
      </c>
      <c r="G196" s="29">
        <f>VLOOKUP(A196,'SVS Adjustment'!$B$3:$E$451,4,FALSE)</f>
        <v>0</v>
      </c>
      <c r="H196" s="29">
        <f t="shared" si="28"/>
        <v>810106</v>
      </c>
      <c r="I196" s="87">
        <f>'Demand Calcs'!$B$11</f>
        <v>0.85719967561141985</v>
      </c>
      <c r="J196" s="29">
        <f t="shared" si="29"/>
        <v>694422.60041086492</v>
      </c>
      <c r="K196" s="68">
        <f>IFERROR(VLOOKUP($A196,'NECA 5 year Projections'!$A:$C,3,FALSE),0)</f>
        <v>335809.029694197</v>
      </c>
      <c r="L196" s="68">
        <f t="shared" si="30"/>
        <v>335809.029694197</v>
      </c>
      <c r="M196" s="29">
        <f t="shared" si="31"/>
        <v>694422.60041086492</v>
      </c>
      <c r="N196" s="29">
        <f>VLOOKUP($A196,'CAF BLS Adjustment'!$B194:$I666,8,FALSE)</f>
        <v>-105558</v>
      </c>
      <c r="O196" s="34">
        <f t="shared" si="27"/>
        <v>-105558</v>
      </c>
      <c r="P196" s="60">
        <f t="shared" si="32"/>
        <v>588864.60041086492</v>
      </c>
      <c r="Q196" s="60">
        <f t="shared" si="33"/>
        <v>607677.42203769169</v>
      </c>
      <c r="R196" s="60">
        <f t="shared" si="34"/>
        <v>86745.178373173243</v>
      </c>
      <c r="S196" s="60">
        <f t="shared" si="35"/>
        <v>0</v>
      </c>
    </row>
    <row r="197" spans="1:19" ht="14.45" customHeight="1">
      <c r="A197" s="48">
        <v>341026</v>
      </c>
      <c r="B197" s="47" t="s">
        <v>219</v>
      </c>
      <c r="C197" s="24" t="s">
        <v>215</v>
      </c>
      <c r="D197" s="85" t="s">
        <v>495</v>
      </c>
      <c r="E197" s="34">
        <f>VLOOKUP($A197,'CAF BLS Adjustment'!$B:$H,7,FALSE)</f>
        <v>4877785</v>
      </c>
      <c r="F197" s="5">
        <f>SUMIFS('HCLS Adjustment'!$F:$F,'HCLS Adjustment'!$B:$B,Main!$A197)</f>
        <v>557064</v>
      </c>
      <c r="G197" s="29">
        <f>VLOOKUP(A197,'SVS Adjustment'!$B$3:$E$451,4,FALSE)</f>
        <v>0</v>
      </c>
      <c r="H197" s="29">
        <f t="shared" si="28"/>
        <v>5434849</v>
      </c>
      <c r="I197" s="87">
        <f>'Demand Calcs'!$B$11</f>
        <v>0.85719967561141985</v>
      </c>
      <c r="J197" s="29">
        <f t="shared" si="29"/>
        <v>4658750.7997970497</v>
      </c>
      <c r="K197" s="68">
        <f>IFERROR(VLOOKUP($A197,'NECA 5 year Projections'!$A:$C,3,FALSE),0)</f>
        <v>4463941.0155100897</v>
      </c>
      <c r="L197" s="68">
        <f t="shared" si="30"/>
        <v>4463941.0155100897</v>
      </c>
      <c r="M197" s="29">
        <f t="shared" si="31"/>
        <v>4658750.7997970497</v>
      </c>
      <c r="N197" s="29">
        <f>VLOOKUP($A197,'CAF BLS Adjustment'!$B196:$I668,8,FALSE)</f>
        <v>719898</v>
      </c>
      <c r="O197" s="34">
        <f t="shared" si="27"/>
        <v>617096.33207330992</v>
      </c>
      <c r="P197" s="60">
        <f t="shared" si="32"/>
        <v>5275847.1318703592</v>
      </c>
      <c r="Q197" s="60">
        <f t="shared" si="33"/>
        <v>4181235.7197022499</v>
      </c>
      <c r="R197" s="60">
        <f t="shared" si="34"/>
        <v>477515.08009480004</v>
      </c>
      <c r="S197" s="60">
        <f t="shared" si="35"/>
        <v>0</v>
      </c>
    </row>
    <row r="198" spans="1:19" ht="14.45" customHeight="1">
      <c r="A198" s="48">
        <v>341032</v>
      </c>
      <c r="B198" s="47" t="s">
        <v>220</v>
      </c>
      <c r="C198" s="24" t="s">
        <v>215</v>
      </c>
      <c r="D198" s="85" t="s">
        <v>495</v>
      </c>
      <c r="E198" s="34">
        <f>VLOOKUP($A198,'CAF BLS Adjustment'!$B:$H,7,FALSE)</f>
        <v>1018844</v>
      </c>
      <c r="F198" s="5">
        <f>SUMIFS('HCLS Adjustment'!$F:$F,'HCLS Adjustment'!$B:$B,Main!$A198)</f>
        <v>425616</v>
      </c>
      <c r="G198" s="29">
        <f>VLOOKUP(A198,'SVS Adjustment'!$B$3:$E$451,4,FALSE)</f>
        <v>0</v>
      </c>
      <c r="H198" s="29">
        <f t="shared" si="28"/>
        <v>1444460</v>
      </c>
      <c r="I198" s="87">
        <f>'Demand Calcs'!$B$11</f>
        <v>0.85719967561141985</v>
      </c>
      <c r="J198" s="29">
        <f t="shared" si="29"/>
        <v>1238190.6434336714</v>
      </c>
      <c r="K198" s="68">
        <f>IFERROR(VLOOKUP($A198,'NECA 5 year Projections'!$A:$C,3,FALSE),0)</f>
        <v>741451.64809702802</v>
      </c>
      <c r="L198" s="68">
        <f t="shared" si="30"/>
        <v>741451.64809702802</v>
      </c>
      <c r="M198" s="29">
        <f t="shared" si="31"/>
        <v>1238190.6434336714</v>
      </c>
      <c r="N198" s="29">
        <f>VLOOKUP($A198,'CAF BLS Adjustment'!$B196:$I669,8,FALSE)</f>
        <v>87936</v>
      </c>
      <c r="O198" s="34">
        <f t="shared" si="27"/>
        <v>75378.710674565809</v>
      </c>
      <c r="P198" s="60">
        <f t="shared" si="32"/>
        <v>1313569.3541082372</v>
      </c>
      <c r="Q198" s="60">
        <f t="shared" si="33"/>
        <v>873352.74629864132</v>
      </c>
      <c r="R198" s="60">
        <f t="shared" si="34"/>
        <v>364837.89713503001</v>
      </c>
      <c r="S198" s="60">
        <f t="shared" si="35"/>
        <v>0</v>
      </c>
    </row>
    <row r="199" spans="1:19" ht="14.45" customHeight="1">
      <c r="A199" s="48">
        <v>341043</v>
      </c>
      <c r="B199" s="47" t="s">
        <v>221</v>
      </c>
      <c r="C199" s="24" t="s">
        <v>215</v>
      </c>
      <c r="D199" s="85" t="s">
        <v>495</v>
      </c>
      <c r="E199" s="34">
        <f>VLOOKUP($A199,'CAF BLS Adjustment'!$B:$H,7,FALSE)</f>
        <v>506231</v>
      </c>
      <c r="F199" s="5">
        <f>SUMIFS('HCLS Adjustment'!$F:$F,'HCLS Adjustment'!$B:$B,Main!$A199)</f>
        <v>536400</v>
      </c>
      <c r="G199" s="29">
        <f>VLOOKUP(A199,'SVS Adjustment'!$B$3:$E$451,4,FALSE)</f>
        <v>0</v>
      </c>
      <c r="H199" s="29">
        <f t="shared" si="28"/>
        <v>1042631</v>
      </c>
      <c r="I199" s="87">
        <f>'Demand Calcs'!$B$11</f>
        <v>0.85719967561141985</v>
      </c>
      <c r="J199" s="29">
        <f t="shared" si="29"/>
        <v>893742.9549824103</v>
      </c>
      <c r="K199" s="68">
        <f>IFERROR(VLOOKUP($A199,'NECA 5 year Projections'!$A:$C,3,FALSE),0)</f>
        <v>599560.85236259794</v>
      </c>
      <c r="L199" s="68">
        <f t="shared" si="30"/>
        <v>599560.85236259794</v>
      </c>
      <c r="M199" s="29">
        <f t="shared" si="31"/>
        <v>893742.9549824103</v>
      </c>
      <c r="N199" s="29">
        <f>VLOOKUP($A199,'CAF BLS Adjustment'!$B198:$I671,8,FALSE)</f>
        <v>-5790</v>
      </c>
      <c r="O199" s="34">
        <f t="shared" si="27"/>
        <v>-5790</v>
      </c>
      <c r="P199" s="60">
        <f t="shared" si="32"/>
        <v>887952.9549824103</v>
      </c>
      <c r="Q199" s="60">
        <f t="shared" si="33"/>
        <v>433941.0489844447</v>
      </c>
      <c r="R199" s="60">
        <f t="shared" si="34"/>
        <v>459801.9059979656</v>
      </c>
      <c r="S199" s="60">
        <f t="shared" si="35"/>
        <v>0</v>
      </c>
    </row>
    <row r="200" spans="1:19" ht="14.45" customHeight="1">
      <c r="A200" s="48">
        <v>341045</v>
      </c>
      <c r="B200" s="47" t="s">
        <v>222</v>
      </c>
      <c r="C200" s="24" t="s">
        <v>215</v>
      </c>
      <c r="D200" s="85" t="s">
        <v>495</v>
      </c>
      <c r="E200" s="34">
        <f>VLOOKUP($A200,'CAF BLS Adjustment'!$B:$H,7,FALSE)</f>
        <v>705132</v>
      </c>
      <c r="F200" s="5">
        <f>SUMIFS('HCLS Adjustment'!$F:$F,'HCLS Adjustment'!$B:$B,Main!$A200)</f>
        <v>266856</v>
      </c>
      <c r="G200" s="29">
        <f>VLOOKUP(A200,'SVS Adjustment'!$B$3:$E$451,4,FALSE)</f>
        <v>0</v>
      </c>
      <c r="H200" s="29">
        <f t="shared" si="28"/>
        <v>971988</v>
      </c>
      <c r="I200" s="87">
        <f>'Demand Calcs'!$B$11</f>
        <v>0.85719967561141985</v>
      </c>
      <c r="J200" s="29">
        <f t="shared" si="29"/>
        <v>833187.79829819279</v>
      </c>
      <c r="K200" s="68">
        <f>IFERROR(VLOOKUP($A200,'NECA 5 year Projections'!$A:$C,3,FALSE),0)</f>
        <v>388246.215366447</v>
      </c>
      <c r="L200" s="68">
        <f t="shared" si="30"/>
        <v>388246.215366447</v>
      </c>
      <c r="M200" s="29">
        <f t="shared" si="31"/>
        <v>833187.79829819279</v>
      </c>
      <c r="N200" s="29">
        <f>VLOOKUP($A200,'CAF BLS Adjustment'!$B198:$I672,8,FALSE)</f>
        <v>-47928</v>
      </c>
      <c r="O200" s="34">
        <f t="shared" si="27"/>
        <v>-47928</v>
      </c>
      <c r="P200" s="60">
        <f t="shared" si="32"/>
        <v>785259.79829819279</v>
      </c>
      <c r="Q200" s="60">
        <f t="shared" si="33"/>
        <v>604438.9216632318</v>
      </c>
      <c r="R200" s="60">
        <f t="shared" si="34"/>
        <v>228748.87663496108</v>
      </c>
      <c r="S200" s="60">
        <f t="shared" si="35"/>
        <v>0</v>
      </c>
    </row>
    <row r="201" spans="1:19" ht="14.45" customHeight="1">
      <c r="A201" s="48">
        <v>341047</v>
      </c>
      <c r="B201" s="47" t="s">
        <v>223</v>
      </c>
      <c r="C201" s="24" t="s">
        <v>215</v>
      </c>
      <c r="D201" s="85" t="s">
        <v>495</v>
      </c>
      <c r="E201" s="34">
        <f>VLOOKUP($A201,'CAF BLS Adjustment'!$B:$H,7,FALSE)</f>
        <v>5402143</v>
      </c>
      <c r="F201" s="5">
        <f>SUMIFS('HCLS Adjustment'!$F:$F,'HCLS Adjustment'!$B:$B,Main!$A201)</f>
        <v>1353924</v>
      </c>
      <c r="G201" s="29">
        <f>VLOOKUP(A201,'SVS Adjustment'!$B$3:$E$451,4,FALSE)</f>
        <v>0</v>
      </c>
      <c r="H201" s="29">
        <f t="shared" si="28"/>
        <v>6756067</v>
      </c>
      <c r="I201" s="87">
        <f>'Demand Calcs'!$B$11</f>
        <v>0.85719967561141985</v>
      </c>
      <c r="J201" s="29">
        <f t="shared" si="29"/>
        <v>5791298.4408090189</v>
      </c>
      <c r="K201" s="68">
        <f>IFERROR(VLOOKUP($A201,'NECA 5 year Projections'!$A:$C,3,FALSE),0)</f>
        <v>2891081.3999187802</v>
      </c>
      <c r="L201" s="68">
        <f t="shared" si="30"/>
        <v>2891081.3999187802</v>
      </c>
      <c r="M201" s="29">
        <f t="shared" si="31"/>
        <v>5791298.4408090189</v>
      </c>
      <c r="N201" s="29">
        <f>VLOOKUP($A201,'CAF BLS Adjustment'!$B200:$I674,8,FALSE)</f>
        <v>198774</v>
      </c>
      <c r="O201" s="34">
        <f t="shared" si="27"/>
        <v>170389.00831998436</v>
      </c>
      <c r="P201" s="60">
        <f t="shared" si="32"/>
        <v>5961687.4491290031</v>
      </c>
      <c r="Q201" s="60">
        <f t="shared" si="33"/>
        <v>4630715.227206503</v>
      </c>
      <c r="R201" s="60">
        <f t="shared" si="34"/>
        <v>1160583.2136025161</v>
      </c>
      <c r="S201" s="60">
        <f t="shared" si="35"/>
        <v>0</v>
      </c>
    </row>
    <row r="202" spans="1:19" ht="14.45" customHeight="1">
      <c r="A202" s="48">
        <v>341049</v>
      </c>
      <c r="B202" s="47" t="s">
        <v>224</v>
      </c>
      <c r="C202" s="24" t="s">
        <v>215</v>
      </c>
      <c r="D202" s="85" t="s">
        <v>495</v>
      </c>
      <c r="E202" s="34">
        <f>VLOOKUP($A202,'CAF BLS Adjustment'!$B:$H,7,FALSE)</f>
        <v>4871214</v>
      </c>
      <c r="F202" s="5">
        <f>SUMIFS('HCLS Adjustment'!$F:$F,'HCLS Adjustment'!$B:$B,Main!$A202)</f>
        <v>766104</v>
      </c>
      <c r="G202" s="29">
        <f>VLOOKUP(A202,'SVS Adjustment'!$B$3:$E$451,4,FALSE)</f>
        <v>0</v>
      </c>
      <c r="H202" s="29">
        <f t="shared" si="28"/>
        <v>5637318</v>
      </c>
      <c r="I202" s="87">
        <f>'Demand Calcs'!$B$11</f>
        <v>0.85719967561141985</v>
      </c>
      <c r="J202" s="29">
        <f t="shared" si="29"/>
        <v>4832307.1609184183</v>
      </c>
      <c r="K202" s="68">
        <f>IFERROR(VLOOKUP($A202,'NECA 5 year Projections'!$A:$C,3,FALSE),0)</f>
        <v>1671440.6104513099</v>
      </c>
      <c r="L202" s="68">
        <f t="shared" si="30"/>
        <v>1671440.6104513099</v>
      </c>
      <c r="M202" s="29">
        <f t="shared" si="31"/>
        <v>4832307.1609184183</v>
      </c>
      <c r="N202" s="29">
        <f>VLOOKUP($A202,'CAF BLS Adjustment'!$B200:$I675,8,FALSE)</f>
        <v>220092</v>
      </c>
      <c r="O202" s="34">
        <f t="shared" si="27"/>
        <v>188662.79100466863</v>
      </c>
      <c r="P202" s="60">
        <f t="shared" si="32"/>
        <v>5020969.9519230872</v>
      </c>
      <c r="Q202" s="60">
        <f t="shared" si="33"/>
        <v>4175603.0606338074</v>
      </c>
      <c r="R202" s="60">
        <f t="shared" si="34"/>
        <v>656704.10028461122</v>
      </c>
      <c r="S202" s="60">
        <f t="shared" si="35"/>
        <v>0</v>
      </c>
    </row>
    <row r="203" spans="1:19" ht="14.45" customHeight="1">
      <c r="A203" s="48">
        <v>341050</v>
      </c>
      <c r="B203" s="47" t="s">
        <v>225</v>
      </c>
      <c r="C203" s="24" t="s">
        <v>215</v>
      </c>
      <c r="D203" s="85" t="s">
        <v>495</v>
      </c>
      <c r="E203" s="34">
        <f>VLOOKUP($A203,'CAF BLS Adjustment'!$B:$H,7,FALSE)</f>
        <v>435799</v>
      </c>
      <c r="F203" s="5">
        <f>SUMIFS('HCLS Adjustment'!$F:$F,'HCLS Adjustment'!$B:$B,Main!$A203)</f>
        <v>28476</v>
      </c>
      <c r="G203" s="29">
        <f>VLOOKUP(A203,'SVS Adjustment'!$B$3:$E$451,4,FALSE)</f>
        <v>0</v>
      </c>
      <c r="H203" s="29">
        <f t="shared" si="28"/>
        <v>464275</v>
      </c>
      <c r="I203" s="87">
        <f>'Demand Calcs'!$B$11</f>
        <v>0.85719967561141985</v>
      </c>
      <c r="J203" s="29">
        <f t="shared" si="29"/>
        <v>397976.37939449196</v>
      </c>
      <c r="K203" s="68">
        <f>IFERROR(VLOOKUP($A203,'NECA 5 year Projections'!$A:$C,3,FALSE),0)</f>
        <v>404209.59523030301</v>
      </c>
      <c r="L203" s="68">
        <f t="shared" si="30"/>
        <v>404209.59523030301</v>
      </c>
      <c r="M203" s="29">
        <f t="shared" si="31"/>
        <v>404209.59523030301</v>
      </c>
      <c r="N203" s="29">
        <f>VLOOKUP($A203,'CAF BLS Adjustment'!$B201:$I676,8,FALSE)</f>
        <v>-11478</v>
      </c>
      <c r="O203" s="34">
        <f t="shared" si="27"/>
        <v>-11478</v>
      </c>
      <c r="P203" s="60">
        <f t="shared" si="32"/>
        <v>392731.59523030301</v>
      </c>
      <c r="Q203" s="60">
        <f t="shared" si="33"/>
        <v>379417.6670976702</v>
      </c>
      <c r="R203" s="60">
        <f t="shared" si="34"/>
        <v>24791.928132632831</v>
      </c>
      <c r="S203" s="60">
        <f t="shared" si="35"/>
        <v>0</v>
      </c>
    </row>
    <row r="204" spans="1:19" ht="14.45" customHeight="1">
      <c r="A204" s="48">
        <v>341053</v>
      </c>
      <c r="B204" s="47" t="s">
        <v>226</v>
      </c>
      <c r="C204" s="24" t="s">
        <v>215</v>
      </c>
      <c r="D204" s="85" t="s">
        <v>495</v>
      </c>
      <c r="E204" s="34">
        <f>VLOOKUP($A204,'CAF BLS Adjustment'!$B:$H,7,FALSE)</f>
        <v>608286</v>
      </c>
      <c r="F204" s="5">
        <f>SUMIFS('HCLS Adjustment'!$F:$F,'HCLS Adjustment'!$B:$B,Main!$A204)</f>
        <v>68532</v>
      </c>
      <c r="G204" s="29">
        <f>VLOOKUP(A204,'SVS Adjustment'!$B$3:$E$451,4,FALSE)</f>
        <v>0</v>
      </c>
      <c r="H204" s="29">
        <f t="shared" si="28"/>
        <v>676818</v>
      </c>
      <c r="I204" s="87">
        <f>'Demand Calcs'!$B$11</f>
        <v>0.85719967561141985</v>
      </c>
      <c r="J204" s="29">
        <f t="shared" si="29"/>
        <v>580168.17004796991</v>
      </c>
      <c r="K204" s="68">
        <f>IFERROR(VLOOKUP($A204,'NECA 5 year Projections'!$A:$C,3,FALSE),0)</f>
        <v>601155.01617251197</v>
      </c>
      <c r="L204" s="68">
        <f t="shared" si="30"/>
        <v>601155.01617251197</v>
      </c>
      <c r="M204" s="29">
        <f t="shared" si="31"/>
        <v>601155.01617251197</v>
      </c>
      <c r="N204" s="29">
        <f>VLOOKUP($A204,'CAF BLS Adjustment'!$B202:$I677,8,FALSE)</f>
        <v>-17592</v>
      </c>
      <c r="O204" s="34">
        <f t="shared" si="27"/>
        <v>-17592</v>
      </c>
      <c r="P204" s="60">
        <f t="shared" si="32"/>
        <v>583563.01617251197</v>
      </c>
      <c r="Q204" s="60">
        <f t="shared" si="33"/>
        <v>540284.36029702611</v>
      </c>
      <c r="R204" s="60">
        <f t="shared" si="34"/>
        <v>60870.655875485863</v>
      </c>
      <c r="S204" s="60">
        <f t="shared" si="35"/>
        <v>0</v>
      </c>
    </row>
    <row r="205" spans="1:19" ht="14.45" customHeight="1">
      <c r="A205" s="48">
        <v>341058</v>
      </c>
      <c r="B205" s="47" t="s">
        <v>227</v>
      </c>
      <c r="C205" s="24" t="s">
        <v>215</v>
      </c>
      <c r="D205" s="85" t="s">
        <v>495</v>
      </c>
      <c r="E205" s="34">
        <f>VLOOKUP($A205,'CAF BLS Adjustment'!$B:$H,7,FALSE)</f>
        <v>2371382</v>
      </c>
      <c r="F205" s="5">
        <f>SUMIFS('HCLS Adjustment'!$F:$F,'HCLS Adjustment'!$B:$B,Main!$A205)</f>
        <v>86244</v>
      </c>
      <c r="G205" s="29">
        <f>VLOOKUP(A205,'SVS Adjustment'!$B$3:$E$451,4,FALSE)</f>
        <v>0</v>
      </c>
      <c r="H205" s="29">
        <f t="shared" si="28"/>
        <v>2457626</v>
      </c>
      <c r="I205" s="87">
        <f>'Demand Calcs'!$B$11</f>
        <v>0.85719967561141985</v>
      </c>
      <c r="J205" s="29">
        <f t="shared" si="29"/>
        <v>2106676.2099741912</v>
      </c>
      <c r="K205" s="68">
        <f>IFERROR(VLOOKUP($A205,'NECA 5 year Projections'!$A:$C,3,FALSE),0)</f>
        <v>244040.250987882</v>
      </c>
      <c r="L205" s="68">
        <f t="shared" si="30"/>
        <v>244040.250987882</v>
      </c>
      <c r="M205" s="29">
        <f t="shared" si="31"/>
        <v>2106676.2099741912</v>
      </c>
      <c r="N205" s="29">
        <f>VLOOKUP($A205,'CAF BLS Adjustment'!$B203:$I678,8,FALSE)</f>
        <v>-59622</v>
      </c>
      <c r="O205" s="34">
        <f t="shared" si="27"/>
        <v>-59622</v>
      </c>
      <c r="P205" s="60">
        <f t="shared" si="32"/>
        <v>2047054.2099741912</v>
      </c>
      <c r="Q205" s="60">
        <f t="shared" si="33"/>
        <v>2032747.8811507598</v>
      </c>
      <c r="R205" s="60">
        <f t="shared" si="34"/>
        <v>73928.328823431279</v>
      </c>
      <c r="S205" s="60">
        <f t="shared" si="35"/>
        <v>0</v>
      </c>
    </row>
    <row r="206" spans="1:19" ht="14.45" customHeight="1">
      <c r="A206" s="48">
        <v>341066</v>
      </c>
      <c r="B206" s="47" t="s">
        <v>228</v>
      </c>
      <c r="C206" s="24" t="s">
        <v>215</v>
      </c>
      <c r="D206" s="85" t="s">
        <v>495</v>
      </c>
      <c r="E206" s="34">
        <f>VLOOKUP($A206,'CAF BLS Adjustment'!$B:$H,7,FALSE)</f>
        <v>390059</v>
      </c>
      <c r="F206" s="5">
        <f>SUMIFS('HCLS Adjustment'!$F:$F,'HCLS Adjustment'!$B:$B,Main!$A206)</f>
        <v>175452</v>
      </c>
      <c r="G206" s="29">
        <f>VLOOKUP(A206,'SVS Adjustment'!$B$3:$E$451,4,FALSE)</f>
        <v>0</v>
      </c>
      <c r="H206" s="29">
        <f t="shared" si="28"/>
        <v>565511</v>
      </c>
      <c r="I206" s="87">
        <f>'Demand Calcs'!$B$11</f>
        <v>0.85719967561141985</v>
      </c>
      <c r="J206" s="29">
        <f t="shared" si="29"/>
        <v>484755.84575468965</v>
      </c>
      <c r="K206" s="68">
        <f>IFERROR(VLOOKUP($A206,'NECA 5 year Projections'!$A:$C,3,FALSE),0)</f>
        <v>271017.63864536799</v>
      </c>
      <c r="L206" s="68">
        <f t="shared" si="30"/>
        <v>271017.63864536799</v>
      </c>
      <c r="M206" s="29">
        <f t="shared" si="31"/>
        <v>484755.84575468965</v>
      </c>
      <c r="N206" s="29">
        <f>VLOOKUP($A206,'CAF BLS Adjustment'!$B205:$I681,8,FALSE)</f>
        <v>39918</v>
      </c>
      <c r="O206" s="34">
        <f t="shared" si="27"/>
        <v>34217.696651056656</v>
      </c>
      <c r="P206" s="60">
        <f t="shared" si="32"/>
        <v>518973.5424057463</v>
      </c>
      <c r="Q206" s="60">
        <f t="shared" si="33"/>
        <v>334358.44826931483</v>
      </c>
      <c r="R206" s="60">
        <f t="shared" si="34"/>
        <v>150397.39748537485</v>
      </c>
      <c r="S206" s="60">
        <f t="shared" si="35"/>
        <v>0</v>
      </c>
    </row>
    <row r="207" spans="1:19" ht="14.45" customHeight="1">
      <c r="A207" s="48">
        <v>341087</v>
      </c>
      <c r="B207" s="47" t="s">
        <v>229</v>
      </c>
      <c r="C207" s="24" t="s">
        <v>215</v>
      </c>
      <c r="D207" s="85" t="s">
        <v>495</v>
      </c>
      <c r="E207" s="34">
        <f>VLOOKUP($A207,'CAF BLS Adjustment'!$B:$H,7,FALSE)</f>
        <v>379585</v>
      </c>
      <c r="F207" s="5">
        <f>SUMIFS('HCLS Adjustment'!$F:$F,'HCLS Adjustment'!$B:$B,Main!$A207)</f>
        <v>252120</v>
      </c>
      <c r="G207" s="29">
        <f>VLOOKUP(A207,'SVS Adjustment'!$B$3:$E$451,4,FALSE)</f>
        <v>0</v>
      </c>
      <c r="H207" s="29">
        <f t="shared" si="28"/>
        <v>631705</v>
      </c>
      <c r="I207" s="87">
        <f>'Demand Calcs'!$B$11</f>
        <v>0.85719967561141985</v>
      </c>
      <c r="J207" s="29">
        <f t="shared" si="29"/>
        <v>541497.32108211203</v>
      </c>
      <c r="K207" s="68">
        <f>IFERROR(VLOOKUP($A207,'NECA 5 year Projections'!$A:$C,3,FALSE),0)</f>
        <v>175772.68862600601</v>
      </c>
      <c r="L207" s="68">
        <f t="shared" si="30"/>
        <v>175772.68862600601</v>
      </c>
      <c r="M207" s="29">
        <f t="shared" si="31"/>
        <v>541497.32108211203</v>
      </c>
      <c r="N207" s="29">
        <f>VLOOKUP($A207,'CAF BLS Adjustment'!$B205:$I682,8,FALSE)</f>
        <v>13500</v>
      </c>
      <c r="O207" s="34">
        <f t="shared" si="27"/>
        <v>11572.195620754168</v>
      </c>
      <c r="P207" s="60">
        <f t="shared" si="32"/>
        <v>553069.51670286618</v>
      </c>
      <c r="Q207" s="60">
        <f t="shared" si="33"/>
        <v>325380.13886696083</v>
      </c>
      <c r="R207" s="60">
        <f t="shared" si="34"/>
        <v>216117.18221515117</v>
      </c>
      <c r="S207" s="60">
        <f t="shared" si="35"/>
        <v>0</v>
      </c>
    </row>
    <row r="208" spans="1:19" ht="14.45" customHeight="1">
      <c r="A208" s="48">
        <v>341088</v>
      </c>
      <c r="B208" s="47" t="s">
        <v>230</v>
      </c>
      <c r="C208" s="24" t="s">
        <v>215</v>
      </c>
      <c r="D208" s="85" t="s">
        <v>495</v>
      </c>
      <c r="E208" s="34">
        <f>VLOOKUP($A208,'CAF BLS Adjustment'!$B:$H,7,FALSE)</f>
        <v>6914929</v>
      </c>
      <c r="F208" s="5">
        <f>SUMIFS('HCLS Adjustment'!$F:$F,'HCLS Adjustment'!$B:$B,Main!$A208)</f>
        <v>1979412</v>
      </c>
      <c r="G208" s="29">
        <f>VLOOKUP(A208,'SVS Adjustment'!$B$3:$E$451,4,FALSE)</f>
        <v>0</v>
      </c>
      <c r="H208" s="29">
        <f t="shared" si="28"/>
        <v>8894341</v>
      </c>
      <c r="I208" s="87">
        <f>'Demand Calcs'!$B$11</f>
        <v>0.85719967561141985</v>
      </c>
      <c r="J208" s="29">
        <f t="shared" si="29"/>
        <v>7624226.2199773518</v>
      </c>
      <c r="K208" s="68">
        <f>IFERROR(VLOOKUP($A208,'NECA 5 year Projections'!$A:$C,3,FALSE),0)</f>
        <v>3192351.7591969301</v>
      </c>
      <c r="L208" s="68">
        <f t="shared" si="30"/>
        <v>3192351.7591969301</v>
      </c>
      <c r="M208" s="29">
        <f t="shared" si="31"/>
        <v>7624226.2199773518</v>
      </c>
      <c r="N208" s="29">
        <f>VLOOKUP($A208,'CAF BLS Adjustment'!$B206:$I683,8,FALSE)</f>
        <v>497286</v>
      </c>
      <c r="O208" s="34">
        <f t="shared" si="27"/>
        <v>426273.39788610052</v>
      </c>
      <c r="P208" s="60">
        <f t="shared" si="32"/>
        <v>8050499.6178634521</v>
      </c>
      <c r="Q208" s="60">
        <f t="shared" si="33"/>
        <v>5927474.895676</v>
      </c>
      <c r="R208" s="60">
        <f t="shared" si="34"/>
        <v>1696751.3243013518</v>
      </c>
      <c r="S208" s="60">
        <f t="shared" si="35"/>
        <v>0</v>
      </c>
    </row>
    <row r="209" spans="1:19" ht="14.45" customHeight="1">
      <c r="A209" s="48">
        <v>351106</v>
      </c>
      <c r="B209" s="47" t="s">
        <v>232</v>
      </c>
      <c r="C209" s="24" t="s">
        <v>231</v>
      </c>
      <c r="D209" s="85" t="s">
        <v>495</v>
      </c>
      <c r="E209" s="34">
        <f>VLOOKUP($A209,'CAF BLS Adjustment'!$B:$H,7,FALSE)</f>
        <v>1892775</v>
      </c>
      <c r="F209" s="5">
        <f>SUMIFS('HCLS Adjustment'!$F:$F,'HCLS Adjustment'!$B:$B,Main!$A209)</f>
        <v>320232</v>
      </c>
      <c r="G209" s="29">
        <f>VLOOKUP(A209,'SVS Adjustment'!$B$3:$E$451,4,FALSE)</f>
        <v>0</v>
      </c>
      <c r="H209" s="29">
        <f t="shared" ref="H209:H243" si="36">SUM(E209:G209)</f>
        <v>2213007</v>
      </c>
      <c r="I209" s="87">
        <f>'Demand Calcs'!$B$11</f>
        <v>0.85719967561141985</v>
      </c>
      <c r="J209" s="29">
        <f t="shared" ref="J209:J243" si="37">I209*H209</f>
        <v>1896988.8825258014</v>
      </c>
      <c r="K209" s="68">
        <f>IFERROR(VLOOKUP($A209,'NECA 5 year Projections'!$A:$C,3,FALSE),0)</f>
        <v>970838.645023352</v>
      </c>
      <c r="L209" s="68">
        <f t="shared" ref="L209:L243" si="38">MIN(H209,K209)</f>
        <v>970838.645023352</v>
      </c>
      <c r="M209" s="29">
        <f t="shared" ref="M209:M243" si="39">MAX(J209,L209)</f>
        <v>1896988.8825258014</v>
      </c>
      <c r="N209" s="29">
        <f>VLOOKUP($A209,'CAF BLS Adjustment'!$B208:$I688,8,FALSE)</f>
        <v>-150258</v>
      </c>
      <c r="O209" s="34">
        <f t="shared" ref="O209:O242" si="40">IF(N209&lt;0,N209,N209*I209)</f>
        <v>-150258</v>
      </c>
      <c r="P209" s="60">
        <f t="shared" ref="P209:P243" si="41">O209+M209</f>
        <v>1746730.8825258014</v>
      </c>
      <c r="Q209" s="60">
        <f t="shared" ref="Q209:Q243" si="42">IFERROR((E209/H209)*$M209,0)</f>
        <v>1622486.1160054053</v>
      </c>
      <c r="R209" s="60">
        <f t="shared" ref="R209:R243" si="43">IFERROR((F209/$H209)*$M209,0)</f>
        <v>274502.76652039622</v>
      </c>
      <c r="S209" s="60">
        <f t="shared" ref="S209:S243" si="44">IFERROR((G209/$H209)*$M209,0)</f>
        <v>0</v>
      </c>
    </row>
    <row r="210" spans="1:19">
      <c r="A210" s="48">
        <v>351118</v>
      </c>
      <c r="B210" s="47" t="s">
        <v>233</v>
      </c>
      <c r="C210" s="24" t="s">
        <v>231</v>
      </c>
      <c r="D210" s="85" t="s">
        <v>495</v>
      </c>
      <c r="E210" s="34">
        <f>VLOOKUP($A210,'CAF BLS Adjustment'!$B:$H,7,FALSE)</f>
        <v>838132</v>
      </c>
      <c r="F210" s="5">
        <f>SUMIFS('HCLS Adjustment'!$F:$F,'HCLS Adjustment'!$B:$B,Main!$A210)</f>
        <v>288492</v>
      </c>
      <c r="G210" s="29">
        <f>VLOOKUP(A210,'SVS Adjustment'!$B$3:$E$451,4,FALSE)</f>
        <v>0</v>
      </c>
      <c r="H210" s="29">
        <f t="shared" si="36"/>
        <v>1126624</v>
      </c>
      <c r="I210" s="87">
        <f>'Demand Calcs'!$B$11</f>
        <v>0.85719967561141985</v>
      </c>
      <c r="J210" s="29">
        <f t="shared" si="37"/>
        <v>965741.72733604023</v>
      </c>
      <c r="K210" s="68">
        <f>IFERROR(VLOOKUP($A210,'NECA 5 year Projections'!$A:$C,3,FALSE),0)</f>
        <v>645679.452320565</v>
      </c>
      <c r="L210" s="68">
        <f t="shared" si="38"/>
        <v>645679.452320565</v>
      </c>
      <c r="M210" s="29">
        <f t="shared" si="39"/>
        <v>965741.72733604023</v>
      </c>
      <c r="N210" s="29">
        <f>VLOOKUP($A210,'CAF BLS Adjustment'!$B209:$I692,8,FALSE)</f>
        <v>108462</v>
      </c>
      <c r="O210" s="34">
        <f t="shared" si="40"/>
        <v>92973.59121616582</v>
      </c>
      <c r="P210" s="60">
        <f t="shared" si="41"/>
        <v>1058715.318552206</v>
      </c>
      <c r="Q210" s="60">
        <f t="shared" si="42"/>
        <v>718446.47851955052</v>
      </c>
      <c r="R210" s="60">
        <f t="shared" si="43"/>
        <v>247295.24881648974</v>
      </c>
      <c r="S210" s="60">
        <f t="shared" si="44"/>
        <v>0</v>
      </c>
    </row>
    <row r="211" spans="1:19" ht="14.45" customHeight="1">
      <c r="A211" s="48">
        <v>351132</v>
      </c>
      <c r="B211" s="47" t="s">
        <v>234</v>
      </c>
      <c r="C211" s="24" t="s">
        <v>231</v>
      </c>
      <c r="D211" s="85" t="s">
        <v>495</v>
      </c>
      <c r="E211" s="34">
        <f>VLOOKUP($A211,'CAF BLS Adjustment'!$B:$H,7,FALSE)</f>
        <v>3601708</v>
      </c>
      <c r="F211" s="5">
        <f>SUMIFS('HCLS Adjustment'!$F:$F,'HCLS Adjustment'!$B:$B,Main!$A211)</f>
        <v>298524</v>
      </c>
      <c r="G211" s="29">
        <f>VLOOKUP(A211,'SVS Adjustment'!$B$3:$E$451,4,FALSE)</f>
        <v>0</v>
      </c>
      <c r="H211" s="29">
        <f t="shared" si="36"/>
        <v>3900232</v>
      </c>
      <c r="I211" s="87">
        <f>'Demand Calcs'!$B$11</f>
        <v>0.85719967561141985</v>
      </c>
      <c r="J211" s="29">
        <f t="shared" si="37"/>
        <v>3343277.6052092793</v>
      </c>
      <c r="K211" s="68">
        <f>IFERROR(VLOOKUP($A211,'NECA 5 year Projections'!$A:$C,3,FALSE),0)</f>
        <v>2030019.3334069001</v>
      </c>
      <c r="L211" s="68">
        <f t="shared" si="38"/>
        <v>2030019.3334069001</v>
      </c>
      <c r="M211" s="29">
        <f t="shared" si="39"/>
        <v>3343277.6052092793</v>
      </c>
      <c r="N211" s="29">
        <f>VLOOKUP($A211,'CAF BLS Adjustment'!$B210:$I695,8,FALSE)</f>
        <v>585192</v>
      </c>
      <c r="O211" s="34">
        <f t="shared" si="40"/>
        <v>501626.39257039799</v>
      </c>
      <c r="P211" s="60">
        <f t="shared" si="41"/>
        <v>3844903.9977796772</v>
      </c>
      <c r="Q211" s="60">
        <f t="shared" si="42"/>
        <v>3087382.9292470557</v>
      </c>
      <c r="R211" s="60">
        <f t="shared" si="43"/>
        <v>255894.67596222353</v>
      </c>
      <c r="S211" s="60">
        <f t="shared" si="44"/>
        <v>0</v>
      </c>
    </row>
    <row r="212" spans="1:19" ht="14.45" customHeight="1">
      <c r="A212" s="48">
        <v>351134</v>
      </c>
      <c r="B212" s="47" t="s">
        <v>235</v>
      </c>
      <c r="C212" s="24" t="s">
        <v>231</v>
      </c>
      <c r="D212" s="85" t="s">
        <v>495</v>
      </c>
      <c r="E212" s="34">
        <f>VLOOKUP($A212,'CAF BLS Adjustment'!$B:$H,7,FALSE)</f>
        <v>632699</v>
      </c>
      <c r="F212" s="5">
        <f>SUMIFS('HCLS Adjustment'!$F:$F,'HCLS Adjustment'!$B:$B,Main!$A212)</f>
        <v>86712</v>
      </c>
      <c r="G212" s="29">
        <f>VLOOKUP(A212,'SVS Adjustment'!$B$3:$E$451,4,FALSE)</f>
        <v>0</v>
      </c>
      <c r="H212" s="29">
        <f t="shared" si="36"/>
        <v>719411</v>
      </c>
      <c r="I212" s="87">
        <f>'Demand Calcs'!$B$11</f>
        <v>0.85719967561141985</v>
      </c>
      <c r="J212" s="29">
        <f t="shared" si="37"/>
        <v>616678.87583128712</v>
      </c>
      <c r="K212" s="68">
        <f>IFERROR(VLOOKUP($A212,'NECA 5 year Projections'!$A:$C,3,FALSE),0)</f>
        <v>289812.79454361001</v>
      </c>
      <c r="L212" s="68">
        <f t="shared" si="38"/>
        <v>289812.79454361001</v>
      </c>
      <c r="M212" s="29">
        <f t="shared" si="39"/>
        <v>616678.87583128712</v>
      </c>
      <c r="N212" s="29">
        <f>VLOOKUP($A212,'CAF BLS Adjustment'!$B211:$I697,8,FALSE)</f>
        <v>11136</v>
      </c>
      <c r="O212" s="34">
        <f t="shared" si="40"/>
        <v>9545.7755876087722</v>
      </c>
      <c r="P212" s="60">
        <f t="shared" si="41"/>
        <v>626224.65141889593</v>
      </c>
      <c r="Q212" s="60">
        <f t="shared" si="42"/>
        <v>542349.37755966967</v>
      </c>
      <c r="R212" s="60">
        <f t="shared" si="43"/>
        <v>74329.498271617442</v>
      </c>
      <c r="S212" s="60">
        <f t="shared" si="44"/>
        <v>0</v>
      </c>
    </row>
    <row r="213" spans="1:19" ht="14.45" customHeight="1">
      <c r="A213" s="48">
        <v>351152</v>
      </c>
      <c r="B213" s="47" t="s">
        <v>236</v>
      </c>
      <c r="C213" s="24" t="s">
        <v>231</v>
      </c>
      <c r="D213" s="85" t="s">
        <v>495</v>
      </c>
      <c r="E213" s="34">
        <f>VLOOKUP($A213,'CAF BLS Adjustment'!$B:$H,7,FALSE)</f>
        <v>470155</v>
      </c>
      <c r="F213" s="5">
        <f>SUMIFS('HCLS Adjustment'!$F:$F,'HCLS Adjustment'!$B:$B,Main!$A213)</f>
        <v>213336</v>
      </c>
      <c r="G213" s="29">
        <f>VLOOKUP(A213,'SVS Adjustment'!$B$3:$E$451,4,FALSE)</f>
        <v>0</v>
      </c>
      <c r="H213" s="29">
        <f t="shared" si="36"/>
        <v>683491</v>
      </c>
      <c r="I213" s="87">
        <f>'Demand Calcs'!$B$11</f>
        <v>0.85719967561141985</v>
      </c>
      <c r="J213" s="29">
        <f t="shared" si="37"/>
        <v>585888.26348332502</v>
      </c>
      <c r="K213" s="68">
        <f>IFERROR(VLOOKUP($A213,'NECA 5 year Projections'!$A:$C,3,FALSE),0)</f>
        <v>511112.184255703</v>
      </c>
      <c r="L213" s="68">
        <f t="shared" si="38"/>
        <v>511112.184255703</v>
      </c>
      <c r="M213" s="29">
        <f t="shared" si="39"/>
        <v>585888.26348332502</v>
      </c>
      <c r="N213" s="29">
        <f>VLOOKUP($A213,'CAF BLS Adjustment'!$B212:$I699,8,FALSE)</f>
        <v>-33834</v>
      </c>
      <c r="O213" s="34">
        <f t="shared" si="40"/>
        <v>-33834</v>
      </c>
      <c r="P213" s="60">
        <f t="shared" si="41"/>
        <v>552054.26348332502</v>
      </c>
      <c r="Q213" s="60">
        <f t="shared" si="42"/>
        <v>403016.71348708711</v>
      </c>
      <c r="R213" s="60">
        <f t="shared" si="43"/>
        <v>182871.54999623788</v>
      </c>
      <c r="S213" s="60">
        <f t="shared" si="44"/>
        <v>0</v>
      </c>
    </row>
    <row r="214" spans="1:19" ht="14.45" customHeight="1">
      <c r="A214" s="48">
        <v>351153</v>
      </c>
      <c r="B214" s="47" t="s">
        <v>237</v>
      </c>
      <c r="C214" s="24" t="s">
        <v>231</v>
      </c>
      <c r="D214" s="85" t="s">
        <v>495</v>
      </c>
      <c r="E214" s="34">
        <f>VLOOKUP($A214,'CAF BLS Adjustment'!$B:$H,7,FALSE)</f>
        <v>420217</v>
      </c>
      <c r="F214" s="5">
        <f>SUMIFS('HCLS Adjustment'!$F:$F,'HCLS Adjustment'!$B:$B,Main!$A214)</f>
        <v>69300</v>
      </c>
      <c r="G214" s="29">
        <f>VLOOKUP(A214,'SVS Adjustment'!$B$3:$E$451,4,FALSE)</f>
        <v>0</v>
      </c>
      <c r="H214" s="29">
        <f t="shared" si="36"/>
        <v>489517</v>
      </c>
      <c r="I214" s="87">
        <f>'Demand Calcs'!$B$11</f>
        <v>0.85719967561141985</v>
      </c>
      <c r="J214" s="29">
        <f t="shared" si="37"/>
        <v>419613.81360627542</v>
      </c>
      <c r="K214" s="68">
        <f>IFERROR(VLOOKUP($A214,'NECA 5 year Projections'!$A:$C,3,FALSE),0)</f>
        <v>217706.912680059</v>
      </c>
      <c r="L214" s="68">
        <f t="shared" si="38"/>
        <v>217706.912680059</v>
      </c>
      <c r="M214" s="29">
        <f t="shared" si="39"/>
        <v>419613.81360627542</v>
      </c>
      <c r="N214" s="29">
        <f>VLOOKUP($A214,'CAF BLS Adjustment'!$B212:$I700,8,FALSE)</f>
        <v>7686</v>
      </c>
      <c r="O214" s="34">
        <f t="shared" si="40"/>
        <v>6588.4367067493731</v>
      </c>
      <c r="P214" s="60">
        <f t="shared" si="41"/>
        <v>426202.25031302479</v>
      </c>
      <c r="Q214" s="60">
        <f t="shared" si="42"/>
        <v>360209.87608640402</v>
      </c>
      <c r="R214" s="60">
        <f t="shared" si="43"/>
        <v>59403.937519871404</v>
      </c>
      <c r="S214" s="60">
        <f t="shared" si="44"/>
        <v>0</v>
      </c>
    </row>
    <row r="215" spans="1:19" ht="14.45" customHeight="1">
      <c r="A215" s="48">
        <v>351157</v>
      </c>
      <c r="B215" s="47" t="s">
        <v>238</v>
      </c>
      <c r="C215" s="24" t="s">
        <v>231</v>
      </c>
      <c r="D215" s="85" t="s">
        <v>495</v>
      </c>
      <c r="E215" s="34">
        <f>VLOOKUP($A215,'CAF BLS Adjustment'!$B:$H,7,FALSE)</f>
        <v>469275</v>
      </c>
      <c r="F215" s="5">
        <f>SUMIFS('HCLS Adjustment'!$F:$F,'HCLS Adjustment'!$B:$B,Main!$A215)</f>
        <v>130668</v>
      </c>
      <c r="G215" s="29">
        <f>VLOOKUP(A215,'SVS Adjustment'!$B$3:$E$451,4,FALSE)</f>
        <v>0</v>
      </c>
      <c r="H215" s="29">
        <f t="shared" si="36"/>
        <v>599943</v>
      </c>
      <c r="I215" s="87">
        <f>'Demand Calcs'!$B$11</f>
        <v>0.85719967561141985</v>
      </c>
      <c r="J215" s="29">
        <f t="shared" si="37"/>
        <v>514270.94498534204</v>
      </c>
      <c r="K215" s="68">
        <f>IFERROR(VLOOKUP($A215,'NECA 5 year Projections'!$A:$C,3,FALSE),0)</f>
        <v>360845.109552907</v>
      </c>
      <c r="L215" s="68">
        <f t="shared" si="38"/>
        <v>360845.109552907</v>
      </c>
      <c r="M215" s="29">
        <f t="shared" si="39"/>
        <v>514270.94498534204</v>
      </c>
      <c r="N215" s="29">
        <f>VLOOKUP($A215,'CAF BLS Adjustment'!$B213:$I701,8,FALSE)</f>
        <v>-3312</v>
      </c>
      <c r="O215" s="34">
        <f t="shared" si="40"/>
        <v>-3312</v>
      </c>
      <c r="P215" s="60">
        <f t="shared" si="41"/>
        <v>510958.94498534204</v>
      </c>
      <c r="Q215" s="60">
        <f t="shared" si="42"/>
        <v>402262.37777254905</v>
      </c>
      <c r="R215" s="60">
        <f t="shared" si="43"/>
        <v>112008.567212793</v>
      </c>
      <c r="S215" s="60">
        <f t="shared" si="44"/>
        <v>0</v>
      </c>
    </row>
    <row r="216" spans="1:19" ht="14.45" customHeight="1">
      <c r="A216" s="48">
        <v>351158</v>
      </c>
      <c r="B216" s="47" t="s">
        <v>239</v>
      </c>
      <c r="C216" s="24" t="s">
        <v>231</v>
      </c>
      <c r="D216" s="85" t="s">
        <v>495</v>
      </c>
      <c r="E216" s="34">
        <f>VLOOKUP($A216,'CAF BLS Adjustment'!$B:$H,7,FALSE)</f>
        <v>823864</v>
      </c>
      <c r="F216" s="5">
        <f>SUMIFS('HCLS Adjustment'!$F:$F,'HCLS Adjustment'!$B:$B,Main!$A216)</f>
        <v>170040</v>
      </c>
      <c r="G216" s="29">
        <f>VLOOKUP(A216,'SVS Adjustment'!$B$3:$E$451,4,FALSE)</f>
        <v>0</v>
      </c>
      <c r="H216" s="29">
        <f t="shared" si="36"/>
        <v>993904</v>
      </c>
      <c r="I216" s="87">
        <f>'Demand Calcs'!$B$11</f>
        <v>0.85719967561141985</v>
      </c>
      <c r="J216" s="29">
        <f t="shared" si="37"/>
        <v>851974.18638889259</v>
      </c>
      <c r="K216" s="68">
        <f>IFERROR(VLOOKUP($A216,'NECA 5 year Projections'!$A:$C,3,FALSE),0)</f>
        <v>405621.81706147298</v>
      </c>
      <c r="L216" s="68">
        <f t="shared" si="38"/>
        <v>405621.81706147298</v>
      </c>
      <c r="M216" s="29">
        <f t="shared" si="39"/>
        <v>851974.18638889259</v>
      </c>
      <c r="N216" s="29">
        <f>VLOOKUP($A216,'CAF BLS Adjustment'!$B214:$I702,8,FALSE)</f>
        <v>16914</v>
      </c>
      <c r="O216" s="34">
        <f t="shared" si="40"/>
        <v>14498.675313291555</v>
      </c>
      <c r="P216" s="60">
        <f t="shared" si="41"/>
        <v>866472.86170218419</v>
      </c>
      <c r="Q216" s="60">
        <f t="shared" si="42"/>
        <v>706215.95354792674</v>
      </c>
      <c r="R216" s="60">
        <f t="shared" si="43"/>
        <v>145758.23284096582</v>
      </c>
      <c r="S216" s="60">
        <f t="shared" si="44"/>
        <v>0</v>
      </c>
    </row>
    <row r="217" spans="1:19" ht="14.45" customHeight="1">
      <c r="A217" s="48">
        <v>351162</v>
      </c>
      <c r="B217" s="47" t="s">
        <v>240</v>
      </c>
      <c r="C217" s="24" t="s">
        <v>231</v>
      </c>
      <c r="D217" s="85" t="s">
        <v>495</v>
      </c>
      <c r="E217" s="34">
        <f>VLOOKUP($A217,'CAF BLS Adjustment'!$B:$H,7,FALSE)</f>
        <v>670365</v>
      </c>
      <c r="F217" s="5">
        <f>SUMIFS('HCLS Adjustment'!$F:$F,'HCLS Adjustment'!$B:$B,Main!$A217)</f>
        <v>128160</v>
      </c>
      <c r="G217" s="29">
        <f>VLOOKUP(A217,'SVS Adjustment'!$B$3:$E$451,4,FALSE)</f>
        <v>0</v>
      </c>
      <c r="H217" s="29">
        <f t="shared" si="36"/>
        <v>798525</v>
      </c>
      <c r="I217" s="87">
        <f>'Demand Calcs'!$B$11</f>
        <v>0.85719967561141985</v>
      </c>
      <c r="J217" s="29">
        <f t="shared" si="37"/>
        <v>684495.37096760899</v>
      </c>
      <c r="K217" s="68">
        <f>IFERROR(VLOOKUP($A217,'NECA 5 year Projections'!$A:$C,3,FALSE),0)</f>
        <v>340389.76295647101</v>
      </c>
      <c r="L217" s="68">
        <f t="shared" si="38"/>
        <v>340389.76295647101</v>
      </c>
      <c r="M217" s="29">
        <f t="shared" si="39"/>
        <v>684495.37096760899</v>
      </c>
      <c r="N217" s="29">
        <f>VLOOKUP($A217,'CAF BLS Adjustment'!$B216:$I704,8,FALSE)</f>
        <v>21072</v>
      </c>
      <c r="O217" s="34">
        <f t="shared" si="40"/>
        <v>18062.911564483838</v>
      </c>
      <c r="P217" s="60">
        <f t="shared" si="41"/>
        <v>702558.28253209288</v>
      </c>
      <c r="Q217" s="60">
        <f t="shared" si="42"/>
        <v>574636.66054124944</v>
      </c>
      <c r="R217" s="60">
        <f t="shared" si="43"/>
        <v>109858.71042635957</v>
      </c>
      <c r="S217" s="60">
        <f t="shared" si="44"/>
        <v>0</v>
      </c>
    </row>
    <row r="218" spans="1:19" ht="14.45" customHeight="1">
      <c r="A218" s="48">
        <v>351166</v>
      </c>
      <c r="B218" s="47" t="s">
        <v>241</v>
      </c>
      <c r="C218" s="24" t="s">
        <v>231</v>
      </c>
      <c r="D218" s="85" t="s">
        <v>495</v>
      </c>
      <c r="E218" s="34">
        <f>VLOOKUP($A218,'CAF BLS Adjustment'!$B:$H,7,FALSE)</f>
        <v>428110</v>
      </c>
      <c r="F218" s="5">
        <f>SUMIFS('HCLS Adjustment'!$F:$F,'HCLS Adjustment'!$B:$B,Main!$A218)</f>
        <v>65052</v>
      </c>
      <c r="G218" s="29">
        <f>VLOOKUP(A218,'SVS Adjustment'!$B$3:$E$451,4,FALSE)</f>
        <v>0</v>
      </c>
      <c r="H218" s="29">
        <f t="shared" si="36"/>
        <v>493162</v>
      </c>
      <c r="I218" s="87">
        <f>'Demand Calcs'!$B$11</f>
        <v>0.85719967561141985</v>
      </c>
      <c r="J218" s="29">
        <f t="shared" si="37"/>
        <v>422738.30642387905</v>
      </c>
      <c r="K218" s="68">
        <f>IFERROR(VLOOKUP($A218,'NECA 5 year Projections'!$A:$C,3,FALSE),0)</f>
        <v>187533.77550867401</v>
      </c>
      <c r="L218" s="68">
        <f t="shared" si="38"/>
        <v>187533.77550867401</v>
      </c>
      <c r="M218" s="29">
        <f t="shared" si="39"/>
        <v>422738.30642387905</v>
      </c>
      <c r="N218" s="29">
        <f>VLOOKUP($A218,'CAF BLS Adjustment'!$B216:$I705,8,FALSE)</f>
        <v>32082</v>
      </c>
      <c r="O218" s="34">
        <f t="shared" si="40"/>
        <v>27500.679992965572</v>
      </c>
      <c r="P218" s="60">
        <f t="shared" si="41"/>
        <v>450238.98641684465</v>
      </c>
      <c r="Q218" s="60">
        <f t="shared" si="42"/>
        <v>366975.75312600494</v>
      </c>
      <c r="R218" s="60">
        <f t="shared" si="43"/>
        <v>55762.553297874088</v>
      </c>
      <c r="S218" s="60">
        <f t="shared" si="44"/>
        <v>0</v>
      </c>
    </row>
    <row r="219" spans="1:19" ht="14.45" customHeight="1">
      <c r="A219" s="48">
        <v>351172</v>
      </c>
      <c r="B219" s="47" t="s">
        <v>149</v>
      </c>
      <c r="C219" s="24" t="s">
        <v>231</v>
      </c>
      <c r="D219" s="85" t="s">
        <v>495</v>
      </c>
      <c r="E219" s="34">
        <f>VLOOKUP($A219,'CAF BLS Adjustment'!$B:$H,7,FALSE)</f>
        <v>3240350</v>
      </c>
      <c r="F219" s="5">
        <f>SUMIFS('HCLS Adjustment'!$F:$F,'HCLS Adjustment'!$B:$B,Main!$A219)</f>
        <v>419112</v>
      </c>
      <c r="G219" s="29">
        <f>VLOOKUP(A219,'SVS Adjustment'!$B$3:$E$451,4,FALSE)</f>
        <v>0</v>
      </c>
      <c r="H219" s="29">
        <f t="shared" si="36"/>
        <v>3659462</v>
      </c>
      <c r="I219" s="87">
        <f>'Demand Calcs'!$B$11</f>
        <v>0.85719967561141985</v>
      </c>
      <c r="J219" s="29">
        <f t="shared" si="37"/>
        <v>3136889.6393123176</v>
      </c>
      <c r="K219" s="68">
        <f>IFERROR(VLOOKUP($A219,'NECA 5 year Projections'!$A:$C,3,FALSE),0)</f>
        <v>1132291.5337534901</v>
      </c>
      <c r="L219" s="68">
        <f t="shared" si="38"/>
        <v>1132291.5337534901</v>
      </c>
      <c r="M219" s="29">
        <f t="shared" si="39"/>
        <v>3136889.6393123176</v>
      </c>
      <c r="N219" s="29">
        <f>VLOOKUP($A219,'CAF BLS Adjustment'!$B218:$I707,8,FALSE)</f>
        <v>170118</v>
      </c>
      <c r="O219" s="34">
        <f t="shared" si="40"/>
        <v>145825.09441566351</v>
      </c>
      <c r="P219" s="60">
        <f t="shared" si="41"/>
        <v>3282714.7337279813</v>
      </c>
      <c r="Q219" s="60">
        <f t="shared" si="42"/>
        <v>2777626.968867464</v>
      </c>
      <c r="R219" s="60">
        <f t="shared" si="43"/>
        <v>359262.67044485337</v>
      </c>
      <c r="S219" s="60">
        <f t="shared" si="44"/>
        <v>0</v>
      </c>
    </row>
    <row r="220" spans="1:19" ht="14.45" customHeight="1">
      <c r="A220" s="48">
        <v>351173</v>
      </c>
      <c r="B220" s="47" t="s">
        <v>242</v>
      </c>
      <c r="C220" s="24" t="s">
        <v>231</v>
      </c>
      <c r="D220" s="85" t="s">
        <v>495</v>
      </c>
      <c r="E220" s="34">
        <f>VLOOKUP($A220,'CAF BLS Adjustment'!$B:$H,7,FALSE)</f>
        <v>967108</v>
      </c>
      <c r="F220" s="5">
        <f>SUMIFS('HCLS Adjustment'!$F:$F,'HCLS Adjustment'!$B:$B,Main!$A220)</f>
        <v>377856</v>
      </c>
      <c r="G220" s="29">
        <f>VLOOKUP(A220,'SVS Adjustment'!$B$3:$E$451,4,FALSE)</f>
        <v>0</v>
      </c>
      <c r="H220" s="29">
        <f t="shared" si="36"/>
        <v>1344964</v>
      </c>
      <c r="I220" s="87">
        <f>'Demand Calcs'!$B$11</f>
        <v>0.85719967561141985</v>
      </c>
      <c r="J220" s="29">
        <f t="shared" si="37"/>
        <v>1152902.7045090378</v>
      </c>
      <c r="K220" s="68">
        <f>IFERROR(VLOOKUP($A220,'NECA 5 year Projections'!$A:$C,3,FALSE),0)</f>
        <v>742970.07554876001</v>
      </c>
      <c r="L220" s="68">
        <f t="shared" si="38"/>
        <v>742970.07554876001</v>
      </c>
      <c r="M220" s="29">
        <f t="shared" si="39"/>
        <v>1152902.7045090378</v>
      </c>
      <c r="N220" s="29">
        <f>VLOOKUP($A220,'CAF BLS Adjustment'!$B218:$I708,8,FALSE)</f>
        <v>42126</v>
      </c>
      <c r="O220" s="34">
        <f t="shared" si="40"/>
        <v>36110.393534806673</v>
      </c>
      <c r="P220" s="60">
        <f t="shared" si="41"/>
        <v>1189013.0980438446</v>
      </c>
      <c r="Q220" s="60">
        <f t="shared" si="42"/>
        <v>829004.66388120898</v>
      </c>
      <c r="R220" s="60">
        <f t="shared" si="43"/>
        <v>323898.04062782868</v>
      </c>
      <c r="S220" s="60">
        <f t="shared" si="44"/>
        <v>0</v>
      </c>
    </row>
    <row r="221" spans="1:19" ht="14.45" customHeight="1">
      <c r="A221" s="48">
        <v>351174</v>
      </c>
      <c r="B221" s="47" t="s">
        <v>149</v>
      </c>
      <c r="C221" s="24" t="s">
        <v>231</v>
      </c>
      <c r="D221" s="85" t="s">
        <v>495</v>
      </c>
      <c r="E221" s="34">
        <f>VLOOKUP($A221,'CAF BLS Adjustment'!$B:$H,7,FALSE)</f>
        <v>3662886</v>
      </c>
      <c r="F221" s="5">
        <f>SUMIFS('HCLS Adjustment'!$F:$F,'HCLS Adjustment'!$B:$B,Main!$A221)</f>
        <v>462660</v>
      </c>
      <c r="G221" s="29">
        <f>VLOOKUP(A221,'SVS Adjustment'!$B$3:$E$451,4,FALSE)</f>
        <v>0</v>
      </c>
      <c r="H221" s="29">
        <f t="shared" si="36"/>
        <v>4125546</v>
      </c>
      <c r="I221" s="87">
        <f>'Demand Calcs'!$B$11</f>
        <v>0.85719967561141985</v>
      </c>
      <c r="J221" s="29">
        <f t="shared" si="37"/>
        <v>3536416.6929199905</v>
      </c>
      <c r="K221" s="68">
        <f>IFERROR(VLOOKUP($A221,'NECA 5 year Projections'!$A:$C,3,FALSE),0)</f>
        <v>1566945.063397205</v>
      </c>
      <c r="L221" s="68">
        <f t="shared" si="38"/>
        <v>1566945.063397205</v>
      </c>
      <c r="M221" s="29">
        <f t="shared" si="39"/>
        <v>3536416.6929199905</v>
      </c>
      <c r="N221" s="29">
        <f>VLOOKUP($A221,'CAF BLS Adjustment'!$B219:$I709,8,FALSE)</f>
        <v>275319</v>
      </c>
      <c r="O221" s="34">
        <f t="shared" si="40"/>
        <v>236003.3574896605</v>
      </c>
      <c r="P221" s="60">
        <f t="shared" si="41"/>
        <v>3772420.0504096509</v>
      </c>
      <c r="Q221" s="60">
        <f t="shared" si="42"/>
        <v>3139824.6910016113</v>
      </c>
      <c r="R221" s="60">
        <f t="shared" si="43"/>
        <v>396592.00191837945</v>
      </c>
      <c r="S221" s="60">
        <f t="shared" si="44"/>
        <v>0</v>
      </c>
    </row>
    <row r="222" spans="1:19" ht="14.45" customHeight="1">
      <c r="A222" s="48">
        <v>351175</v>
      </c>
      <c r="B222" s="47" t="s">
        <v>243</v>
      </c>
      <c r="C222" s="24" t="s">
        <v>231</v>
      </c>
      <c r="D222" s="85" t="s">
        <v>495</v>
      </c>
      <c r="E222" s="34">
        <f>VLOOKUP($A222,'CAF BLS Adjustment'!$B:$H,7,FALSE)</f>
        <v>284474</v>
      </c>
      <c r="F222" s="5">
        <f>SUMIFS('HCLS Adjustment'!$F:$F,'HCLS Adjustment'!$B:$B,Main!$A222)</f>
        <v>64908</v>
      </c>
      <c r="G222" s="29">
        <f>VLOOKUP(A222,'SVS Adjustment'!$B$3:$E$451,4,FALSE)</f>
        <v>0</v>
      </c>
      <c r="H222" s="29">
        <f t="shared" si="36"/>
        <v>349382</v>
      </c>
      <c r="I222" s="87">
        <f>'Demand Calcs'!$B$11</f>
        <v>0.85719967561141985</v>
      </c>
      <c r="J222" s="29">
        <f t="shared" si="37"/>
        <v>299490.13706446911</v>
      </c>
      <c r="K222" s="68">
        <f>IFERROR(VLOOKUP($A222,'NECA 5 year Projections'!$A:$C,3,FALSE),0)</f>
        <v>199033.23263978001</v>
      </c>
      <c r="L222" s="68">
        <f t="shared" si="38"/>
        <v>199033.23263978001</v>
      </c>
      <c r="M222" s="29">
        <f t="shared" si="39"/>
        <v>299490.13706446911</v>
      </c>
      <c r="N222" s="29">
        <f>VLOOKUP($A222,'CAF BLS Adjustment'!$B220:$I710,8,FALSE)</f>
        <v>49704</v>
      </c>
      <c r="O222" s="34">
        <f t="shared" si="40"/>
        <v>42606.252676590011</v>
      </c>
      <c r="P222" s="60">
        <f t="shared" si="41"/>
        <v>342096.3897410591</v>
      </c>
      <c r="Q222" s="60">
        <f t="shared" si="42"/>
        <v>243851.02051988305</v>
      </c>
      <c r="R222" s="60">
        <f t="shared" si="43"/>
        <v>55639.116544586046</v>
      </c>
      <c r="S222" s="60">
        <f t="shared" si="44"/>
        <v>0</v>
      </c>
    </row>
    <row r="223" spans="1:19" ht="14.45" customHeight="1">
      <c r="A223" s="48">
        <v>351177</v>
      </c>
      <c r="B223" s="47" t="s">
        <v>244</v>
      </c>
      <c r="C223" s="24" t="s">
        <v>231</v>
      </c>
      <c r="D223" s="85" t="s">
        <v>495</v>
      </c>
      <c r="E223" s="34">
        <f>VLOOKUP($A223,'CAF BLS Adjustment'!$B:$H,7,FALSE)</f>
        <v>1010986</v>
      </c>
      <c r="F223" s="5">
        <f>SUMIFS('HCLS Adjustment'!$F:$F,'HCLS Adjustment'!$B:$B,Main!$A223)</f>
        <v>69060</v>
      </c>
      <c r="G223" s="29">
        <f>VLOOKUP(A223,'SVS Adjustment'!$B$3:$E$451,4,FALSE)</f>
        <v>0</v>
      </c>
      <c r="H223" s="29">
        <f t="shared" si="36"/>
        <v>1080046</v>
      </c>
      <c r="I223" s="87">
        <f>'Demand Calcs'!$B$11</f>
        <v>0.85719967561141985</v>
      </c>
      <c r="J223" s="29">
        <f t="shared" si="37"/>
        <v>925815.08084541152</v>
      </c>
      <c r="K223" s="68">
        <f>IFERROR(VLOOKUP($A223,'NECA 5 year Projections'!$A:$C,3,FALSE),0)</f>
        <v>537817.95910763496</v>
      </c>
      <c r="L223" s="68">
        <f t="shared" si="38"/>
        <v>537817.95910763496</v>
      </c>
      <c r="M223" s="29">
        <f t="shared" si="39"/>
        <v>925815.08084541152</v>
      </c>
      <c r="N223" s="29">
        <f>VLOOKUP($A223,'CAF BLS Adjustment'!$B221:$I711,8,FALSE)</f>
        <v>11064</v>
      </c>
      <c r="O223" s="34">
        <f t="shared" si="40"/>
        <v>9484.0572109647492</v>
      </c>
      <c r="P223" s="60">
        <f t="shared" si="41"/>
        <v>935299.13805637625</v>
      </c>
      <c r="Q223" s="60">
        <f t="shared" si="42"/>
        <v>866616.87124768679</v>
      </c>
      <c r="R223" s="60">
        <f t="shared" si="43"/>
        <v>59198.209597724657</v>
      </c>
      <c r="S223" s="60">
        <f t="shared" si="44"/>
        <v>0</v>
      </c>
    </row>
    <row r="224" spans="1:19" ht="14.45" customHeight="1">
      <c r="A224" s="48">
        <v>351188</v>
      </c>
      <c r="B224" s="47" t="s">
        <v>245</v>
      </c>
      <c r="C224" s="24" t="s">
        <v>231</v>
      </c>
      <c r="D224" s="85" t="s">
        <v>495</v>
      </c>
      <c r="E224" s="34">
        <f>VLOOKUP($A224,'CAF BLS Adjustment'!$B:$H,7,FALSE)</f>
        <v>273537</v>
      </c>
      <c r="F224" s="5">
        <f>SUMIFS('HCLS Adjustment'!$F:$F,'HCLS Adjustment'!$B:$B,Main!$A224)</f>
        <v>71136</v>
      </c>
      <c r="G224" s="29">
        <f>VLOOKUP(A224,'SVS Adjustment'!$B$3:$E$451,4,FALSE)</f>
        <v>0</v>
      </c>
      <c r="H224" s="29">
        <f t="shared" si="36"/>
        <v>344673</v>
      </c>
      <c r="I224" s="87">
        <f>'Demand Calcs'!$B$11</f>
        <v>0.85719967561141985</v>
      </c>
      <c r="J224" s="29">
        <f t="shared" si="37"/>
        <v>295453.58379201492</v>
      </c>
      <c r="K224" s="68">
        <f>IFERROR(VLOOKUP($A224,'NECA 5 year Projections'!$A:$C,3,FALSE),0)</f>
        <v>212816.70620917299</v>
      </c>
      <c r="L224" s="68">
        <f t="shared" si="38"/>
        <v>212816.70620917299</v>
      </c>
      <c r="M224" s="29">
        <f t="shared" si="39"/>
        <v>295453.58379201492</v>
      </c>
      <c r="N224" s="29">
        <f>VLOOKUP($A224,'CAF BLS Adjustment'!$B222:$I712,8,FALSE)</f>
        <v>100638</v>
      </c>
      <c r="O224" s="34">
        <f t="shared" si="40"/>
        <v>86266.860954182077</v>
      </c>
      <c r="P224" s="60">
        <f t="shared" si="41"/>
        <v>381720.44474619697</v>
      </c>
      <c r="Q224" s="60">
        <f t="shared" si="42"/>
        <v>234475.82766772094</v>
      </c>
      <c r="R224" s="60">
        <f t="shared" si="43"/>
        <v>60977.756124293963</v>
      </c>
      <c r="S224" s="60">
        <f t="shared" si="44"/>
        <v>0</v>
      </c>
    </row>
    <row r="225" spans="1:19" ht="14.45" customHeight="1">
      <c r="A225" s="48">
        <v>351195</v>
      </c>
      <c r="B225" s="47" t="s">
        <v>246</v>
      </c>
      <c r="C225" s="24" t="s">
        <v>231</v>
      </c>
      <c r="D225" s="85" t="s">
        <v>495</v>
      </c>
      <c r="E225" s="34">
        <f>VLOOKUP($A225,'CAF BLS Adjustment'!$B:$H,7,FALSE)</f>
        <v>858973</v>
      </c>
      <c r="F225" s="5">
        <f>SUMIFS('HCLS Adjustment'!$F:$F,'HCLS Adjustment'!$B:$B,Main!$A225)</f>
        <v>365352</v>
      </c>
      <c r="G225" s="29">
        <f>VLOOKUP(A225,'SVS Adjustment'!$B$3:$E$451,4,FALSE)</f>
        <v>0</v>
      </c>
      <c r="H225" s="29">
        <f t="shared" si="36"/>
        <v>1224325</v>
      </c>
      <c r="I225" s="87">
        <f>'Demand Calcs'!$B$11</f>
        <v>0.85719967561141985</v>
      </c>
      <c r="J225" s="29">
        <f t="shared" si="37"/>
        <v>1049490.9928429516</v>
      </c>
      <c r="K225" s="68">
        <f>IFERROR(VLOOKUP($A225,'NECA 5 year Projections'!$A:$C,3,FALSE),0)</f>
        <v>790444.78652981203</v>
      </c>
      <c r="L225" s="68">
        <f t="shared" si="38"/>
        <v>790444.78652981203</v>
      </c>
      <c r="M225" s="29">
        <f t="shared" si="39"/>
        <v>1049490.9928429516</v>
      </c>
      <c r="N225" s="29">
        <f>VLOOKUP($A225,'CAF BLS Adjustment'!$B224:$I715,8,FALSE)</f>
        <v>5976</v>
      </c>
      <c r="O225" s="34">
        <f t="shared" si="40"/>
        <v>5122.6252614538453</v>
      </c>
      <c r="P225" s="60">
        <f t="shared" si="41"/>
        <v>1054613.6181044055</v>
      </c>
      <c r="Q225" s="60">
        <f t="shared" si="42"/>
        <v>736311.376958968</v>
      </c>
      <c r="R225" s="60">
        <f t="shared" si="43"/>
        <v>313179.61588398344</v>
      </c>
      <c r="S225" s="60">
        <f t="shared" si="44"/>
        <v>0</v>
      </c>
    </row>
    <row r="226" spans="1:19" ht="14.45" customHeight="1">
      <c r="A226" s="48">
        <v>351205</v>
      </c>
      <c r="B226" s="47" t="s">
        <v>247</v>
      </c>
      <c r="C226" s="24" t="s">
        <v>231</v>
      </c>
      <c r="D226" s="85" t="s">
        <v>495</v>
      </c>
      <c r="E226" s="34">
        <f>VLOOKUP($A226,'CAF BLS Adjustment'!$B:$H,7,FALSE)</f>
        <v>1705374</v>
      </c>
      <c r="F226" s="5">
        <f>SUMIFS('HCLS Adjustment'!$F:$F,'HCLS Adjustment'!$B:$B,Main!$A226)</f>
        <v>138984</v>
      </c>
      <c r="G226" s="29">
        <f>VLOOKUP(A226,'SVS Adjustment'!$B$3:$E$451,4,FALSE)</f>
        <v>0</v>
      </c>
      <c r="H226" s="29">
        <f t="shared" si="36"/>
        <v>1844358</v>
      </c>
      <c r="I226" s="87">
        <f>'Demand Calcs'!$B$11</f>
        <v>0.85719967561141985</v>
      </c>
      <c r="J226" s="29">
        <f t="shared" si="37"/>
        <v>1580983.0793113271</v>
      </c>
      <c r="K226" s="68">
        <f>IFERROR(VLOOKUP($A226,'NECA 5 year Projections'!$A:$C,3,FALSE),0)</f>
        <v>654917.96638259105</v>
      </c>
      <c r="L226" s="68">
        <f t="shared" si="38"/>
        <v>654917.96638259105</v>
      </c>
      <c r="M226" s="29">
        <f t="shared" si="39"/>
        <v>1580983.0793113271</v>
      </c>
      <c r="N226" s="29">
        <f>VLOOKUP($A226,'CAF BLS Adjustment'!$B225:$I719,8,FALSE)</f>
        <v>187482</v>
      </c>
      <c r="O226" s="34">
        <f t="shared" si="40"/>
        <v>160709.50958298022</v>
      </c>
      <c r="P226" s="60">
        <f t="shared" si="41"/>
        <v>1741692.5888943074</v>
      </c>
      <c r="Q226" s="60">
        <f t="shared" si="42"/>
        <v>1461846.0395961495</v>
      </c>
      <c r="R226" s="60">
        <f t="shared" si="43"/>
        <v>119137.03971517757</v>
      </c>
      <c r="S226" s="60">
        <f t="shared" si="44"/>
        <v>0</v>
      </c>
    </row>
    <row r="227" spans="1:19" ht="14.45" customHeight="1">
      <c r="A227" s="48">
        <v>351206</v>
      </c>
      <c r="B227" s="47" t="s">
        <v>248</v>
      </c>
      <c r="C227" s="24" t="s">
        <v>231</v>
      </c>
      <c r="D227" s="85" t="s">
        <v>495</v>
      </c>
      <c r="E227" s="34">
        <f>VLOOKUP($A227,'CAF BLS Adjustment'!$B:$H,7,FALSE)</f>
        <v>372541</v>
      </c>
      <c r="F227" s="5">
        <f>SUMIFS('HCLS Adjustment'!$F:$F,'HCLS Adjustment'!$B:$B,Main!$A227)</f>
        <v>330648</v>
      </c>
      <c r="G227" s="29">
        <f>VLOOKUP(A227,'SVS Adjustment'!$B$3:$E$451,4,FALSE)</f>
        <v>0</v>
      </c>
      <c r="H227" s="29">
        <f t="shared" si="36"/>
        <v>703189</v>
      </c>
      <c r="I227" s="87">
        <f>'Demand Calcs'!$B$11</f>
        <v>0.85719967561141985</v>
      </c>
      <c r="J227" s="29">
        <f t="shared" si="37"/>
        <v>602773.38269351877</v>
      </c>
      <c r="K227" s="68">
        <f>IFERROR(VLOOKUP($A227,'NECA 5 year Projections'!$A:$C,3,FALSE),0)</f>
        <v>330383.426249879</v>
      </c>
      <c r="L227" s="68">
        <f t="shared" si="38"/>
        <v>330383.426249879</v>
      </c>
      <c r="M227" s="29">
        <f t="shared" si="39"/>
        <v>602773.38269351877</v>
      </c>
      <c r="N227" s="29">
        <f>VLOOKUP($A227,'CAF BLS Adjustment'!$B225:$I720,8,FALSE)</f>
        <v>136542</v>
      </c>
      <c r="O227" s="34">
        <f t="shared" si="40"/>
        <v>117043.75810733449</v>
      </c>
      <c r="P227" s="60">
        <f t="shared" si="41"/>
        <v>719817.14080085326</v>
      </c>
      <c r="Q227" s="60">
        <f t="shared" si="42"/>
        <v>319342.02435195399</v>
      </c>
      <c r="R227" s="60">
        <f t="shared" si="43"/>
        <v>283431.35834156477</v>
      </c>
      <c r="S227" s="60">
        <f t="shared" si="44"/>
        <v>0</v>
      </c>
    </row>
    <row r="228" spans="1:19" ht="14.45" customHeight="1">
      <c r="A228" s="48">
        <v>351209</v>
      </c>
      <c r="B228" s="47" t="s">
        <v>500</v>
      </c>
      <c r="C228" s="24" t="s">
        <v>231</v>
      </c>
      <c r="D228" s="85" t="s">
        <v>495</v>
      </c>
      <c r="E228" s="34">
        <f>VLOOKUP($A228,'CAF BLS Adjustment'!$B:$H,7,FALSE)</f>
        <v>1542674</v>
      </c>
      <c r="F228" s="5">
        <f>SUMIFS('HCLS Adjustment'!$F:$F,'HCLS Adjustment'!$B:$B,Main!$A228)</f>
        <v>286512</v>
      </c>
      <c r="G228" s="29">
        <f>VLOOKUP(A228,'SVS Adjustment'!$B$3:$E$451,4,FALSE)</f>
        <v>0</v>
      </c>
      <c r="H228" s="29">
        <f t="shared" si="36"/>
        <v>1829186</v>
      </c>
      <c r="I228" s="87">
        <f>'Demand Calcs'!$B$11</f>
        <v>0.85719967561141985</v>
      </c>
      <c r="J228" s="29">
        <f t="shared" si="37"/>
        <v>1567977.6458329507</v>
      </c>
      <c r="K228" s="68">
        <f>IFERROR(VLOOKUP($A228,'NECA 5 year Projections'!$A:$C,3,FALSE),0)</f>
        <v>707651.529139322</v>
      </c>
      <c r="L228" s="68">
        <f t="shared" si="38"/>
        <v>707651.529139322</v>
      </c>
      <c r="M228" s="29">
        <f t="shared" si="39"/>
        <v>1567977.6458329507</v>
      </c>
      <c r="N228" s="29">
        <f>VLOOKUP($A228,'CAF BLS Adjustment'!$B226:$I721,8,FALSE)</f>
        <v>-5868</v>
      </c>
      <c r="O228" s="34">
        <f t="shared" si="40"/>
        <v>-5868</v>
      </c>
      <c r="P228" s="60">
        <f t="shared" si="41"/>
        <v>1562109.6458329507</v>
      </c>
      <c r="Q228" s="60">
        <f t="shared" si="42"/>
        <v>1322379.6523741717</v>
      </c>
      <c r="R228" s="60">
        <f t="shared" si="43"/>
        <v>245597.99345877915</v>
      </c>
      <c r="S228" s="60">
        <f t="shared" si="44"/>
        <v>0</v>
      </c>
    </row>
    <row r="229" spans="1:19" ht="14.45" customHeight="1">
      <c r="A229" s="48">
        <v>351214</v>
      </c>
      <c r="B229" s="47" t="s">
        <v>249</v>
      </c>
      <c r="C229" s="24" t="s">
        <v>231</v>
      </c>
      <c r="D229" s="85" t="s">
        <v>495</v>
      </c>
      <c r="E229" s="34">
        <f>VLOOKUP($A229,'CAF BLS Adjustment'!$B:$H,7,FALSE)</f>
        <v>1124952</v>
      </c>
      <c r="F229" s="5">
        <f>SUMIFS('HCLS Adjustment'!$F:$F,'HCLS Adjustment'!$B:$B,Main!$A229)</f>
        <v>374400</v>
      </c>
      <c r="G229" s="29">
        <f>VLOOKUP(A229,'SVS Adjustment'!$B$3:$E$451,4,FALSE)</f>
        <v>0</v>
      </c>
      <c r="H229" s="29">
        <f t="shared" si="36"/>
        <v>1499352</v>
      </c>
      <c r="I229" s="87">
        <f>'Demand Calcs'!$B$11</f>
        <v>0.85719967561141985</v>
      </c>
      <c r="J229" s="29">
        <f t="shared" si="37"/>
        <v>1285244.0480273336</v>
      </c>
      <c r="K229" s="68">
        <f>IFERROR(VLOOKUP($A229,'NECA 5 year Projections'!$A:$C,3,FALSE),0)</f>
        <v>926613.85282558296</v>
      </c>
      <c r="L229" s="68">
        <f t="shared" si="38"/>
        <v>926613.85282558296</v>
      </c>
      <c r="M229" s="29">
        <f t="shared" si="39"/>
        <v>1285244.0480273336</v>
      </c>
      <c r="N229" s="29">
        <f>VLOOKUP($A229,'CAF BLS Adjustment'!$B227:$I722,8,FALSE)</f>
        <v>235830</v>
      </c>
      <c r="O229" s="34">
        <f t="shared" si="40"/>
        <v>202153.39949944115</v>
      </c>
      <c r="P229" s="60">
        <f t="shared" si="41"/>
        <v>1487397.4475267748</v>
      </c>
      <c r="Q229" s="60">
        <f t="shared" si="42"/>
        <v>964308.48947841791</v>
      </c>
      <c r="R229" s="60">
        <f t="shared" si="43"/>
        <v>320935.55854891561</v>
      </c>
      <c r="S229" s="60">
        <f t="shared" si="44"/>
        <v>0</v>
      </c>
    </row>
    <row r="230" spans="1:19" ht="14.45" customHeight="1">
      <c r="A230" s="48">
        <v>351217</v>
      </c>
      <c r="B230" s="47" t="s">
        <v>250</v>
      </c>
      <c r="C230" s="24" t="s">
        <v>231</v>
      </c>
      <c r="D230" s="85" t="s">
        <v>495</v>
      </c>
      <c r="E230" s="34">
        <f>VLOOKUP($A230,'CAF BLS Adjustment'!$B:$H,7,FALSE)</f>
        <v>721318</v>
      </c>
      <c r="F230" s="5">
        <f>SUMIFS('HCLS Adjustment'!$F:$F,'HCLS Adjustment'!$B:$B,Main!$A230)</f>
        <v>300048</v>
      </c>
      <c r="G230" s="29">
        <f>VLOOKUP(A230,'SVS Adjustment'!$B$3:$E$451,4,FALSE)</f>
        <v>0</v>
      </c>
      <c r="H230" s="29">
        <f t="shared" si="36"/>
        <v>1021366</v>
      </c>
      <c r="I230" s="87">
        <f>'Demand Calcs'!$B$11</f>
        <v>0.85719967561141985</v>
      </c>
      <c r="J230" s="29">
        <f t="shared" si="37"/>
        <v>875514.60388053348</v>
      </c>
      <c r="K230" s="68">
        <f>IFERROR(VLOOKUP($A230,'NECA 5 year Projections'!$A:$C,3,FALSE),0)</f>
        <v>425335.13299196801</v>
      </c>
      <c r="L230" s="68">
        <f t="shared" si="38"/>
        <v>425335.13299196801</v>
      </c>
      <c r="M230" s="29">
        <f t="shared" si="39"/>
        <v>875514.60388053348</v>
      </c>
      <c r="N230" s="29">
        <f>VLOOKUP($A230,'CAF BLS Adjustment'!$B228:$I723,8,FALSE)</f>
        <v>76590</v>
      </c>
      <c r="O230" s="34">
        <f t="shared" si="40"/>
        <v>65652.92315507865</v>
      </c>
      <c r="P230" s="60">
        <f t="shared" si="41"/>
        <v>941167.52703561215</v>
      </c>
      <c r="Q230" s="60">
        <f t="shared" si="42"/>
        <v>618313.55561267817</v>
      </c>
      <c r="R230" s="60">
        <f t="shared" si="43"/>
        <v>257201.04826785531</v>
      </c>
      <c r="S230" s="60">
        <f t="shared" si="44"/>
        <v>0</v>
      </c>
    </row>
    <row r="231" spans="1:19" ht="14.45" customHeight="1">
      <c r="A231" s="48">
        <v>351220</v>
      </c>
      <c r="B231" s="47" t="s">
        <v>251</v>
      </c>
      <c r="C231" s="24" t="s">
        <v>231</v>
      </c>
      <c r="D231" s="85" t="s">
        <v>495</v>
      </c>
      <c r="E231" s="34">
        <f>VLOOKUP($A231,'CAF BLS Adjustment'!$B:$H,7,FALSE)</f>
        <v>638200</v>
      </c>
      <c r="F231" s="5">
        <f>SUMIFS('HCLS Adjustment'!$F:$F,'HCLS Adjustment'!$B:$B,Main!$A231)</f>
        <v>211584</v>
      </c>
      <c r="G231" s="29">
        <f>VLOOKUP(A231,'SVS Adjustment'!$B$3:$E$451,4,FALSE)</f>
        <v>0</v>
      </c>
      <c r="H231" s="29">
        <f t="shared" si="36"/>
        <v>849784</v>
      </c>
      <c r="I231" s="87">
        <f>'Demand Calcs'!$B$11</f>
        <v>0.85719967561141985</v>
      </c>
      <c r="J231" s="29">
        <f t="shared" si="37"/>
        <v>728434.56913977477</v>
      </c>
      <c r="K231" s="68">
        <f>IFERROR(VLOOKUP($A231,'NECA 5 year Projections'!$A:$C,3,FALSE),0)</f>
        <v>628359.29601003998</v>
      </c>
      <c r="L231" s="68">
        <f t="shared" si="38"/>
        <v>628359.29601003998</v>
      </c>
      <c r="M231" s="29">
        <f t="shared" si="39"/>
        <v>728434.56913977477</v>
      </c>
      <c r="N231" s="29">
        <f>VLOOKUP($A231,'CAF BLS Adjustment'!$B229:$I724,8,FALSE)</f>
        <v>-17244</v>
      </c>
      <c r="O231" s="34">
        <f t="shared" si="40"/>
        <v>-17244</v>
      </c>
      <c r="P231" s="60">
        <f t="shared" si="41"/>
        <v>711190.56913977477</v>
      </c>
      <c r="Q231" s="60">
        <f t="shared" si="42"/>
        <v>547064.83297520806</v>
      </c>
      <c r="R231" s="60">
        <f t="shared" si="43"/>
        <v>181369.73616456665</v>
      </c>
      <c r="S231" s="60">
        <f t="shared" si="44"/>
        <v>0</v>
      </c>
    </row>
    <row r="232" spans="1:19" ht="14.45" customHeight="1">
      <c r="A232" s="48">
        <v>351225</v>
      </c>
      <c r="B232" s="47" t="s">
        <v>252</v>
      </c>
      <c r="C232" s="24" t="s">
        <v>231</v>
      </c>
      <c r="D232" s="85" t="s">
        <v>495</v>
      </c>
      <c r="E232" s="34">
        <f>VLOOKUP($A232,'CAF BLS Adjustment'!$B:$H,7,FALSE)</f>
        <v>698077</v>
      </c>
      <c r="F232" s="5">
        <f>SUMIFS('HCLS Adjustment'!$F:$F,'HCLS Adjustment'!$B:$B,Main!$A232)</f>
        <v>221568</v>
      </c>
      <c r="G232" s="29">
        <f>VLOOKUP(A232,'SVS Adjustment'!$B$3:$E$451,4,FALSE)</f>
        <v>0</v>
      </c>
      <c r="H232" s="29">
        <f t="shared" si="36"/>
        <v>919645</v>
      </c>
      <c r="I232" s="87">
        <f>'Demand Calcs'!$B$11</f>
        <v>0.85719967561141985</v>
      </c>
      <c r="J232" s="29">
        <f t="shared" si="37"/>
        <v>788319.3956776642</v>
      </c>
      <c r="K232" s="68">
        <f>IFERROR(VLOOKUP($A232,'NECA 5 year Projections'!$A:$C,3,FALSE),0)</f>
        <v>579593.053733501</v>
      </c>
      <c r="L232" s="68">
        <f t="shared" si="38"/>
        <v>579593.053733501</v>
      </c>
      <c r="M232" s="29">
        <f t="shared" si="39"/>
        <v>788319.3956776642</v>
      </c>
      <c r="N232" s="29">
        <f>VLOOKUP($A232,'CAF BLS Adjustment'!$B230:$I725,8,FALSE)</f>
        <v>-28404</v>
      </c>
      <c r="O232" s="34">
        <f t="shared" si="40"/>
        <v>-28404</v>
      </c>
      <c r="P232" s="60">
        <f t="shared" si="41"/>
        <v>759915.3956776642</v>
      </c>
      <c r="Q232" s="60">
        <f t="shared" si="42"/>
        <v>598391.37795179314</v>
      </c>
      <c r="R232" s="60">
        <f t="shared" si="43"/>
        <v>189928.01772587109</v>
      </c>
      <c r="S232" s="60">
        <f t="shared" si="44"/>
        <v>0</v>
      </c>
    </row>
    <row r="233" spans="1:19" ht="14.45" customHeight="1">
      <c r="A233" s="48">
        <v>351245</v>
      </c>
      <c r="B233" s="47" t="s">
        <v>253</v>
      </c>
      <c r="C233" s="24" t="s">
        <v>231</v>
      </c>
      <c r="D233" s="85" t="s">
        <v>495</v>
      </c>
      <c r="E233" s="34">
        <f>VLOOKUP($A233,'CAF BLS Adjustment'!$B:$H,7,FALSE)</f>
        <v>492185</v>
      </c>
      <c r="F233" s="5">
        <f>SUMIFS('HCLS Adjustment'!$F:$F,'HCLS Adjustment'!$B:$B,Main!$A233)</f>
        <v>130704</v>
      </c>
      <c r="G233" s="29">
        <f>VLOOKUP(A233,'SVS Adjustment'!$B$3:$E$451,4,FALSE)</f>
        <v>0</v>
      </c>
      <c r="H233" s="29">
        <f t="shared" si="36"/>
        <v>622889</v>
      </c>
      <c r="I233" s="87">
        <f>'Demand Calcs'!$B$11</f>
        <v>0.85719967561141985</v>
      </c>
      <c r="J233" s="29">
        <f t="shared" si="37"/>
        <v>533940.24874192174</v>
      </c>
      <c r="K233" s="68">
        <f>IFERROR(VLOOKUP($A233,'NECA 5 year Projections'!$A:$C,3,FALSE),0)</f>
        <v>215249.87418939199</v>
      </c>
      <c r="L233" s="68">
        <f t="shared" si="38"/>
        <v>215249.87418939199</v>
      </c>
      <c r="M233" s="29">
        <f t="shared" si="39"/>
        <v>533940.24874192174</v>
      </c>
      <c r="N233" s="29">
        <f>VLOOKUP($A233,'CAF BLS Adjustment'!$B232:$I730,8,FALSE)</f>
        <v>47250</v>
      </c>
      <c r="O233" s="34">
        <f t="shared" si="40"/>
        <v>40502.684672639589</v>
      </c>
      <c r="P233" s="60">
        <f t="shared" si="41"/>
        <v>574442.93341456132</v>
      </c>
      <c r="Q233" s="60">
        <f t="shared" si="42"/>
        <v>421900.82234080671</v>
      </c>
      <c r="R233" s="60">
        <f t="shared" si="43"/>
        <v>112039.42640111502</v>
      </c>
      <c r="S233" s="60">
        <f t="shared" si="44"/>
        <v>0</v>
      </c>
    </row>
    <row r="234" spans="1:19" ht="14.45" customHeight="1">
      <c r="A234" s="48">
        <v>351251</v>
      </c>
      <c r="B234" s="47" t="s">
        <v>255</v>
      </c>
      <c r="C234" s="24" t="s">
        <v>231</v>
      </c>
      <c r="D234" s="85" t="s">
        <v>495</v>
      </c>
      <c r="E234" s="34">
        <f>VLOOKUP($A234,'CAF BLS Adjustment'!$B:$H,7,FALSE)</f>
        <v>1209075</v>
      </c>
      <c r="F234" s="5">
        <f>SUMIFS('HCLS Adjustment'!$F:$F,'HCLS Adjustment'!$B:$B,Main!$A234)</f>
        <v>174252</v>
      </c>
      <c r="G234" s="29">
        <f>VLOOKUP(A234,'SVS Adjustment'!$B$3:$E$451,4,FALSE)</f>
        <v>0</v>
      </c>
      <c r="H234" s="29">
        <f t="shared" si="36"/>
        <v>1383327</v>
      </c>
      <c r="I234" s="87">
        <f>'Demand Calcs'!$B$11</f>
        <v>0.85719967561141985</v>
      </c>
      <c r="J234" s="29">
        <f t="shared" si="37"/>
        <v>1185787.4556645185</v>
      </c>
      <c r="K234" s="68">
        <f>IFERROR(VLOOKUP($A234,'NECA 5 year Projections'!$A:$C,3,FALSE),0)</f>
        <v>793643.37496925006</v>
      </c>
      <c r="L234" s="68">
        <f t="shared" si="38"/>
        <v>793643.37496925006</v>
      </c>
      <c r="M234" s="29">
        <f t="shared" si="39"/>
        <v>1185787.4556645185</v>
      </c>
      <c r="N234" s="29">
        <f>VLOOKUP($A234,'CAF BLS Adjustment'!$B233:$I732,8,FALSE)</f>
        <v>-14964</v>
      </c>
      <c r="O234" s="34">
        <f t="shared" si="40"/>
        <v>-14964</v>
      </c>
      <c r="P234" s="60">
        <f t="shared" si="41"/>
        <v>1170823.4556645185</v>
      </c>
      <c r="Q234" s="60">
        <f t="shared" si="42"/>
        <v>1036418.6977898773</v>
      </c>
      <c r="R234" s="60">
        <f t="shared" si="43"/>
        <v>149368.7578746411</v>
      </c>
      <c r="S234" s="60">
        <f t="shared" si="44"/>
        <v>0</v>
      </c>
    </row>
    <row r="235" spans="1:19" ht="14.45" customHeight="1">
      <c r="A235" s="48">
        <v>351263</v>
      </c>
      <c r="B235" s="47" t="s">
        <v>256</v>
      </c>
      <c r="C235" s="24" t="s">
        <v>231</v>
      </c>
      <c r="D235" s="85" t="s">
        <v>495</v>
      </c>
      <c r="E235" s="34">
        <f>VLOOKUP($A235,'CAF BLS Adjustment'!$B:$H,7,FALSE)</f>
        <v>916315</v>
      </c>
      <c r="F235" s="5">
        <f>SUMIFS('HCLS Adjustment'!$F:$F,'HCLS Adjustment'!$B:$B,Main!$A235)</f>
        <v>162996</v>
      </c>
      <c r="G235" s="29">
        <f>VLOOKUP(A235,'SVS Adjustment'!$B$3:$E$451,4,FALSE)</f>
        <v>0</v>
      </c>
      <c r="H235" s="29">
        <f t="shared" si="36"/>
        <v>1079311</v>
      </c>
      <c r="I235" s="87">
        <f>'Demand Calcs'!$B$11</f>
        <v>0.85719967561141985</v>
      </c>
      <c r="J235" s="29">
        <f t="shared" si="37"/>
        <v>925185.03908383718</v>
      </c>
      <c r="K235" s="68">
        <f>IFERROR(VLOOKUP($A235,'NECA 5 year Projections'!$A:$C,3,FALSE),0)</f>
        <v>642481.119005188</v>
      </c>
      <c r="L235" s="68">
        <f t="shared" si="38"/>
        <v>642481.119005188</v>
      </c>
      <c r="M235" s="29">
        <f t="shared" si="39"/>
        <v>925185.03908383718</v>
      </c>
      <c r="N235" s="29">
        <f>VLOOKUP($A235,'CAF BLS Adjustment'!$B234:$I736,8,FALSE)</f>
        <v>13848</v>
      </c>
      <c r="O235" s="34">
        <f t="shared" si="40"/>
        <v>11870.501107866941</v>
      </c>
      <c r="P235" s="60">
        <f t="shared" si="41"/>
        <v>937055.54019170417</v>
      </c>
      <c r="Q235" s="60">
        <f t="shared" si="42"/>
        <v>785464.92075787822</v>
      </c>
      <c r="R235" s="60">
        <f t="shared" si="43"/>
        <v>139720.11832595899</v>
      </c>
      <c r="S235" s="60">
        <f t="shared" si="44"/>
        <v>0</v>
      </c>
    </row>
    <row r="236" spans="1:19" ht="14.45" customHeight="1">
      <c r="A236" s="48">
        <v>351269</v>
      </c>
      <c r="B236" s="47" t="s">
        <v>257</v>
      </c>
      <c r="C236" s="24" t="s">
        <v>231</v>
      </c>
      <c r="D236" s="85" t="s">
        <v>495</v>
      </c>
      <c r="E236" s="34">
        <f>VLOOKUP($A236,'CAF BLS Adjustment'!$B:$H,7,FALSE)</f>
        <v>559798</v>
      </c>
      <c r="F236" s="5">
        <f>SUMIFS('HCLS Adjustment'!$F:$F,'HCLS Adjustment'!$B:$B,Main!$A236)</f>
        <v>54600</v>
      </c>
      <c r="G236" s="29">
        <f>VLOOKUP(A236,'SVS Adjustment'!$B$3:$E$451,4,FALSE)</f>
        <v>0</v>
      </c>
      <c r="H236" s="29">
        <f t="shared" si="36"/>
        <v>614398</v>
      </c>
      <c r="I236" s="87">
        <f>'Demand Calcs'!$B$11</f>
        <v>0.85719967561141985</v>
      </c>
      <c r="J236" s="29">
        <f t="shared" si="37"/>
        <v>526661.76629630511</v>
      </c>
      <c r="K236" s="68">
        <f>IFERROR(VLOOKUP($A236,'NECA 5 year Projections'!$A:$C,3,FALSE),0)</f>
        <v>207530.90553801</v>
      </c>
      <c r="L236" s="68">
        <f t="shared" si="38"/>
        <v>207530.90553801</v>
      </c>
      <c r="M236" s="29">
        <f t="shared" si="39"/>
        <v>526661.76629630511</v>
      </c>
      <c r="N236" s="29">
        <f>VLOOKUP($A236,'CAF BLS Adjustment'!$B234:$I737,8,FALSE)</f>
        <v>104478</v>
      </c>
      <c r="O236" s="34">
        <f t="shared" si="40"/>
        <v>89558.507708529927</v>
      </c>
      <c r="P236" s="60">
        <f t="shared" si="41"/>
        <v>616220.27400483505</v>
      </c>
      <c r="Q236" s="60">
        <f t="shared" si="42"/>
        <v>479858.66400792159</v>
      </c>
      <c r="R236" s="60">
        <f t="shared" si="43"/>
        <v>46803.102288383525</v>
      </c>
      <c r="S236" s="60">
        <f t="shared" si="44"/>
        <v>0</v>
      </c>
    </row>
    <row r="237" spans="1:19" ht="14.45" customHeight="1">
      <c r="A237" s="48">
        <v>351271</v>
      </c>
      <c r="B237" s="47" t="s">
        <v>258</v>
      </c>
      <c r="C237" s="24" t="s">
        <v>231</v>
      </c>
      <c r="D237" s="85" t="s">
        <v>495</v>
      </c>
      <c r="E237" s="34">
        <f>VLOOKUP($A237,'CAF BLS Adjustment'!$B:$H,7,FALSE)</f>
        <v>923567</v>
      </c>
      <c r="F237" s="5">
        <f>SUMIFS('HCLS Adjustment'!$F:$F,'HCLS Adjustment'!$B:$B,Main!$A237)</f>
        <v>86868</v>
      </c>
      <c r="G237" s="29">
        <f>VLOOKUP(A237,'SVS Adjustment'!$B$3:$E$451,4,FALSE)</f>
        <v>3432</v>
      </c>
      <c r="H237" s="29">
        <f t="shared" si="36"/>
        <v>1013867</v>
      </c>
      <c r="I237" s="87">
        <f>'Demand Calcs'!$B$11</f>
        <v>0.85719967561141985</v>
      </c>
      <c r="J237" s="29">
        <f t="shared" si="37"/>
        <v>869086.46351312345</v>
      </c>
      <c r="K237" s="68">
        <f>IFERROR(VLOOKUP($A237,'NECA 5 year Projections'!$A:$C,3,FALSE),0)</f>
        <v>566752.24086043704</v>
      </c>
      <c r="L237" s="68">
        <f t="shared" si="38"/>
        <v>566752.24086043704</v>
      </c>
      <c r="M237" s="29">
        <f t="shared" si="39"/>
        <v>869086.46351312345</v>
      </c>
      <c r="N237" s="29">
        <f>VLOOKUP($A237,'CAF BLS Adjustment'!$B236:$I739,8,FALSE)</f>
        <v>154818</v>
      </c>
      <c r="O237" s="34">
        <f t="shared" si="40"/>
        <v>132709.93937880881</v>
      </c>
      <c r="P237" s="60">
        <f t="shared" si="41"/>
        <v>1001796.4028919323</v>
      </c>
      <c r="Q237" s="60">
        <f t="shared" si="42"/>
        <v>791681.33280541224</v>
      </c>
      <c r="R237" s="60">
        <f t="shared" si="43"/>
        <v>74463.22142101283</v>
      </c>
      <c r="S237" s="60">
        <f t="shared" si="44"/>
        <v>2941.9092866983933</v>
      </c>
    </row>
    <row r="238" spans="1:19" ht="14.45" customHeight="1">
      <c r="A238" s="48">
        <v>351275</v>
      </c>
      <c r="B238" s="47" t="s">
        <v>259</v>
      </c>
      <c r="C238" s="24" t="s">
        <v>231</v>
      </c>
      <c r="D238" s="85" t="s">
        <v>495</v>
      </c>
      <c r="E238" s="34">
        <f>VLOOKUP($A238,'CAF BLS Adjustment'!$B:$H,7,FALSE)</f>
        <v>229486</v>
      </c>
      <c r="F238" s="5">
        <f>SUMIFS('HCLS Adjustment'!$F:$F,'HCLS Adjustment'!$B:$B,Main!$A238)</f>
        <v>25488</v>
      </c>
      <c r="G238" s="29">
        <f>VLOOKUP(A238,'SVS Adjustment'!$B$3:$E$451,4,FALSE)</f>
        <v>0</v>
      </c>
      <c r="H238" s="29">
        <f t="shared" si="36"/>
        <v>254974</v>
      </c>
      <c r="I238" s="87">
        <f>'Demand Calcs'!$B$11</f>
        <v>0.85719967561141985</v>
      </c>
      <c r="J238" s="29">
        <f t="shared" si="37"/>
        <v>218563.63008934617</v>
      </c>
      <c r="K238" s="68">
        <f>IFERROR(VLOOKUP($A238,'NECA 5 year Projections'!$A:$C,3,FALSE),0)</f>
        <v>69334.316870618597</v>
      </c>
      <c r="L238" s="68">
        <f t="shared" si="38"/>
        <v>69334.316870618597</v>
      </c>
      <c r="M238" s="29">
        <f t="shared" si="39"/>
        <v>218563.63008934617</v>
      </c>
      <c r="N238" s="29">
        <f>VLOOKUP($A238,'CAF BLS Adjustment'!$B236:$I740,8,FALSE)</f>
        <v>8490</v>
      </c>
      <c r="O238" s="34">
        <f t="shared" si="40"/>
        <v>7277.6252459409543</v>
      </c>
      <c r="P238" s="60">
        <f t="shared" si="41"/>
        <v>225841.25533528713</v>
      </c>
      <c r="Q238" s="60">
        <f t="shared" si="42"/>
        <v>196715.32475736231</v>
      </c>
      <c r="R238" s="60">
        <f t="shared" si="43"/>
        <v>21848.305331983869</v>
      </c>
      <c r="S238" s="60">
        <f t="shared" si="44"/>
        <v>0</v>
      </c>
    </row>
    <row r="239" spans="1:19" ht="14.45" customHeight="1">
      <c r="A239" s="48">
        <v>351276</v>
      </c>
      <c r="B239" s="47" t="s">
        <v>260</v>
      </c>
      <c r="C239" s="24" t="s">
        <v>231</v>
      </c>
      <c r="D239" s="85" t="s">
        <v>495</v>
      </c>
      <c r="E239" s="34">
        <f>VLOOKUP($A239,'CAF BLS Adjustment'!$B:$H,7,FALSE)</f>
        <v>1096434</v>
      </c>
      <c r="F239" s="5">
        <f>SUMIFS('HCLS Adjustment'!$F:$F,'HCLS Adjustment'!$B:$B,Main!$A239)</f>
        <v>557724</v>
      </c>
      <c r="G239" s="29">
        <f>VLOOKUP(A239,'SVS Adjustment'!$B$3:$E$451,4,FALSE)</f>
        <v>0</v>
      </c>
      <c r="H239" s="29">
        <f t="shared" si="36"/>
        <v>1654158</v>
      </c>
      <c r="I239" s="87">
        <f>'Demand Calcs'!$B$11</f>
        <v>0.85719967561141985</v>
      </c>
      <c r="J239" s="29">
        <f t="shared" si="37"/>
        <v>1417943.7010100351</v>
      </c>
      <c r="K239" s="68">
        <f>IFERROR(VLOOKUP($A239,'NECA 5 year Projections'!$A:$C,3,FALSE),0)</f>
        <v>700577.32945591898</v>
      </c>
      <c r="L239" s="68">
        <f t="shared" si="38"/>
        <v>700577.32945591898</v>
      </c>
      <c r="M239" s="29">
        <f t="shared" si="39"/>
        <v>1417943.7010100351</v>
      </c>
      <c r="N239" s="29">
        <f>VLOOKUP($A239,'CAF BLS Adjustment'!$B237:$I741,8,FALSE)</f>
        <v>138222</v>
      </c>
      <c r="O239" s="34">
        <f t="shared" si="40"/>
        <v>118483.85356236168</v>
      </c>
      <c r="P239" s="60">
        <f t="shared" si="41"/>
        <v>1536427.5545723969</v>
      </c>
      <c r="Q239" s="60">
        <f t="shared" si="42"/>
        <v>939862.86912933155</v>
      </c>
      <c r="R239" s="60">
        <f t="shared" si="43"/>
        <v>478080.83188070351</v>
      </c>
      <c r="S239" s="60">
        <f t="shared" si="44"/>
        <v>0</v>
      </c>
    </row>
    <row r="240" spans="1:19" ht="14.45" customHeight="1">
      <c r="A240" s="48">
        <v>351280</v>
      </c>
      <c r="B240" s="47" t="s">
        <v>261</v>
      </c>
      <c r="C240" s="24" t="s">
        <v>231</v>
      </c>
      <c r="D240" s="85" t="s">
        <v>495</v>
      </c>
      <c r="E240" s="34">
        <f>VLOOKUP($A240,'CAF BLS Adjustment'!$B:$H,7,FALSE)</f>
        <v>334423</v>
      </c>
      <c r="F240" s="5">
        <f>SUMIFS('HCLS Adjustment'!$F:$F,'HCLS Adjustment'!$B:$B,Main!$A240)</f>
        <v>103500</v>
      </c>
      <c r="G240" s="29">
        <f>VLOOKUP(A240,'SVS Adjustment'!$B$3:$E$451,4,FALSE)</f>
        <v>0</v>
      </c>
      <c r="H240" s="29">
        <f t="shared" si="36"/>
        <v>437923</v>
      </c>
      <c r="I240" s="87">
        <f>'Demand Calcs'!$B$11</f>
        <v>0.85719967561141985</v>
      </c>
      <c r="J240" s="29">
        <f t="shared" si="37"/>
        <v>375387.45354277984</v>
      </c>
      <c r="K240" s="68">
        <f>IFERROR(VLOOKUP($A240,'NECA 5 year Projections'!$A:$C,3,FALSE),0)</f>
        <v>208047.288871119</v>
      </c>
      <c r="L240" s="68">
        <f t="shared" si="38"/>
        <v>208047.288871119</v>
      </c>
      <c r="M240" s="29">
        <f t="shared" si="39"/>
        <v>375387.45354277984</v>
      </c>
      <c r="N240" s="29">
        <f>VLOOKUP($A240,'CAF BLS Adjustment'!$B239:$I744,8,FALSE)</f>
        <v>52008</v>
      </c>
      <c r="O240" s="34">
        <f t="shared" si="40"/>
        <v>44581.240729198726</v>
      </c>
      <c r="P240" s="60">
        <f t="shared" si="41"/>
        <v>419968.69427197857</v>
      </c>
      <c r="Q240" s="60">
        <f t="shared" si="42"/>
        <v>286667.28711699788</v>
      </c>
      <c r="R240" s="60">
        <f t="shared" si="43"/>
        <v>88720.166425781965</v>
      </c>
      <c r="S240" s="60">
        <f t="shared" si="44"/>
        <v>0</v>
      </c>
    </row>
    <row r="241" spans="1:19" ht="14.45" customHeight="1">
      <c r="A241" s="48">
        <v>351283</v>
      </c>
      <c r="B241" s="47" t="s">
        <v>262</v>
      </c>
      <c r="C241" s="24" t="s">
        <v>231</v>
      </c>
      <c r="D241" s="85" t="s">
        <v>495</v>
      </c>
      <c r="E241" s="34">
        <f>VLOOKUP($A241,'CAF BLS Adjustment'!$B:$H,7,FALSE)</f>
        <v>313886</v>
      </c>
      <c r="F241" s="5">
        <f>SUMIFS('HCLS Adjustment'!$F:$F,'HCLS Adjustment'!$B:$B,Main!$A241)</f>
        <v>48576</v>
      </c>
      <c r="G241" s="29">
        <f>VLOOKUP(A241,'SVS Adjustment'!$B$3:$E$451,4,FALSE)</f>
        <v>0</v>
      </c>
      <c r="H241" s="29">
        <f t="shared" si="36"/>
        <v>362462</v>
      </c>
      <c r="I241" s="87">
        <f>'Demand Calcs'!$B$11</f>
        <v>0.85719967561141985</v>
      </c>
      <c r="J241" s="29">
        <f t="shared" si="37"/>
        <v>310702.30882146646</v>
      </c>
      <c r="K241" s="68">
        <f>IFERROR(VLOOKUP($A241,'NECA 5 year Projections'!$A:$C,3,FALSE),0)</f>
        <v>176889.214822037</v>
      </c>
      <c r="L241" s="68">
        <f t="shared" si="38"/>
        <v>176889.214822037</v>
      </c>
      <c r="M241" s="29">
        <f t="shared" si="39"/>
        <v>310702.30882146646</v>
      </c>
      <c r="N241" s="29">
        <f>VLOOKUP($A241,'CAF BLS Adjustment'!$B239:$I745,8,FALSE)</f>
        <v>1908</v>
      </c>
      <c r="O241" s="34">
        <f t="shared" si="40"/>
        <v>1635.5369810665891</v>
      </c>
      <c r="P241" s="60">
        <f t="shared" si="41"/>
        <v>312337.84580253303</v>
      </c>
      <c r="Q241" s="60">
        <f t="shared" si="42"/>
        <v>269062.97737896611</v>
      </c>
      <c r="R241" s="60">
        <f t="shared" si="43"/>
        <v>41639.331442500334</v>
      </c>
      <c r="S241" s="60">
        <f t="shared" si="44"/>
        <v>0</v>
      </c>
    </row>
    <row r="242" spans="1:19" ht="14.45" customHeight="1">
      <c r="A242" s="48">
        <v>351293</v>
      </c>
      <c r="B242" s="47" t="s">
        <v>210</v>
      </c>
      <c r="C242" s="24" t="s">
        <v>231</v>
      </c>
      <c r="D242" s="85" t="s">
        <v>495</v>
      </c>
      <c r="E242" s="34">
        <f>VLOOKUP($A242,'CAF BLS Adjustment'!$B:$H,7,FALSE)</f>
        <v>921547</v>
      </c>
      <c r="F242" s="5">
        <f>SUMIFS('HCLS Adjustment'!$F:$F,'HCLS Adjustment'!$B:$B,Main!$A242)</f>
        <v>134508</v>
      </c>
      <c r="G242" s="29">
        <f>VLOOKUP(A242,'SVS Adjustment'!$B$3:$E$451,4,FALSE)</f>
        <v>0</v>
      </c>
      <c r="H242" s="29">
        <f t="shared" si="36"/>
        <v>1056055</v>
      </c>
      <c r="I242" s="87">
        <f>'Demand Calcs'!$B$11</f>
        <v>0.85719967561141985</v>
      </c>
      <c r="J242" s="29">
        <f t="shared" si="37"/>
        <v>905250.00342781795</v>
      </c>
      <c r="K242" s="68">
        <f>IFERROR(VLOOKUP($A242,'NECA 5 year Projections'!$A:$C,3,FALSE),0)</f>
        <v>345039.15208604297</v>
      </c>
      <c r="L242" s="68">
        <f t="shared" si="38"/>
        <v>345039.15208604297</v>
      </c>
      <c r="M242" s="29">
        <f t="shared" si="39"/>
        <v>905250.00342781795</v>
      </c>
      <c r="N242" s="29">
        <f>VLOOKUP($A242,'CAF BLS Adjustment'!$B241:$I748,8,FALSE)</f>
        <v>26640</v>
      </c>
      <c r="O242" s="34">
        <f t="shared" si="40"/>
        <v>22835.799358288226</v>
      </c>
      <c r="P242" s="60">
        <f t="shared" si="41"/>
        <v>928085.80278610613</v>
      </c>
      <c r="Q242" s="60">
        <f t="shared" si="42"/>
        <v>789949.78946067707</v>
      </c>
      <c r="R242" s="60">
        <f t="shared" si="43"/>
        <v>115300.21396714087</v>
      </c>
      <c r="S242" s="60">
        <f t="shared" si="44"/>
        <v>0</v>
      </c>
    </row>
    <row r="243" spans="1:19" ht="14.45" customHeight="1">
      <c r="A243" s="48">
        <v>351298</v>
      </c>
      <c r="B243" s="47" t="s">
        <v>263</v>
      </c>
      <c r="C243" s="24" t="s">
        <v>231</v>
      </c>
      <c r="D243" s="85" t="s">
        <v>495</v>
      </c>
      <c r="E243" s="34">
        <f>VLOOKUP($A243,'CAF BLS Adjustment'!$B:$H,7,FALSE)</f>
        <v>6239242</v>
      </c>
      <c r="F243" s="5">
        <f>SUMIFS('HCLS Adjustment'!$F:$F,'HCLS Adjustment'!$B:$B,Main!$A243)</f>
        <v>328164</v>
      </c>
      <c r="G243" s="29">
        <f>VLOOKUP(A243,'SVS Adjustment'!$B$3:$E$451,4,FALSE)</f>
        <v>0</v>
      </c>
      <c r="H243" s="29">
        <f t="shared" si="36"/>
        <v>6567406</v>
      </c>
      <c r="I243" s="87">
        <f>'Demand Calcs'!$B$11</f>
        <v>0.85719967561141985</v>
      </c>
      <c r="J243" s="29">
        <f t="shared" si="37"/>
        <v>5629578.2928084927</v>
      </c>
      <c r="K243" s="68">
        <f>IFERROR(VLOOKUP($A243,'NECA 5 year Projections'!$A:$C,3,FALSE),0)</f>
        <v>6359728.4122286104</v>
      </c>
      <c r="L243" s="68">
        <f t="shared" si="38"/>
        <v>6359728.4122286104</v>
      </c>
      <c r="M243" s="29">
        <f t="shared" si="39"/>
        <v>6359728.4122286104</v>
      </c>
      <c r="N243" s="29">
        <f>VLOOKUP($A243,'CAF BLS Adjustment'!$B242:$I750,8,FALSE)</f>
        <v>-126402</v>
      </c>
      <c r="O243" s="34">
        <f t="shared" ref="O243:O269" si="45">IF(N243&lt;0,N243,N243*I243)</f>
        <v>-126402</v>
      </c>
      <c r="P243" s="60">
        <f t="shared" si="41"/>
        <v>6233326.4122286104</v>
      </c>
      <c r="Q243" s="60">
        <f t="shared" si="42"/>
        <v>6041941.7679019785</v>
      </c>
      <c r="R243" s="60">
        <f t="shared" si="43"/>
        <v>317786.64432663214</v>
      </c>
      <c r="S243" s="60">
        <f t="shared" si="44"/>
        <v>0</v>
      </c>
    </row>
    <row r="244" spans="1:19" ht="14.45" customHeight="1">
      <c r="A244" s="48">
        <v>351301</v>
      </c>
      <c r="B244" s="47" t="s">
        <v>500</v>
      </c>
      <c r="C244" s="24" t="s">
        <v>231</v>
      </c>
      <c r="D244" s="85" t="s">
        <v>495</v>
      </c>
      <c r="E244" s="34">
        <f>VLOOKUP($A244,'CAF BLS Adjustment'!$B:$H,7,FALSE)</f>
        <v>855600</v>
      </c>
      <c r="F244" s="5">
        <f>SUMIFS('HCLS Adjustment'!$F:$F,'HCLS Adjustment'!$B:$B,Main!$A244)</f>
        <v>107088</v>
      </c>
      <c r="G244" s="29">
        <f>VLOOKUP(A244,'SVS Adjustment'!$B$3:$E$451,4,FALSE)</f>
        <v>0</v>
      </c>
      <c r="H244" s="29">
        <f t="shared" ref="H244:H270" si="46">SUM(E244:G244)</f>
        <v>962688</v>
      </c>
      <c r="I244" s="87">
        <f>'Demand Calcs'!$B$11</f>
        <v>0.85719967561141985</v>
      </c>
      <c r="J244" s="29">
        <f t="shared" ref="J244:J270" si="47">I244*H244</f>
        <v>825215.8413150066</v>
      </c>
      <c r="K244" s="68">
        <f>IFERROR(VLOOKUP($A244,'NECA 5 year Projections'!$A:$C,3,FALSE),0)</f>
        <v>265429.17239171802</v>
      </c>
      <c r="L244" s="68">
        <f t="shared" ref="L244:L270" si="48">MIN(H244,K244)</f>
        <v>265429.17239171802</v>
      </c>
      <c r="M244" s="29">
        <f t="shared" ref="M244:M270" si="49">MAX(J244,L244)</f>
        <v>825215.8413150066</v>
      </c>
      <c r="N244" s="29">
        <f>VLOOKUP($A244,'CAF BLS Adjustment'!$B242:$I751,8,FALSE)</f>
        <v>18336</v>
      </c>
      <c r="O244" s="34">
        <f t="shared" si="45"/>
        <v>15717.613252010995</v>
      </c>
      <c r="P244" s="60">
        <f t="shared" ref="P244:P270" si="50">O244+M244</f>
        <v>840933.45456701762</v>
      </c>
      <c r="Q244" s="60">
        <f t="shared" ref="Q244:Q270" si="51">IFERROR((E244/H244)*$M244,0)</f>
        <v>733420.04245313094</v>
      </c>
      <c r="R244" s="60">
        <f t="shared" ref="R244:R270" si="52">IFERROR((F244/$H244)*$M244,0)</f>
        <v>91795.798861875737</v>
      </c>
      <c r="S244" s="60">
        <f t="shared" ref="S244:S270" si="53">IFERROR((G244/$H244)*$M244,0)</f>
        <v>0</v>
      </c>
    </row>
    <row r="245" spans="1:19" ht="14.45" customHeight="1">
      <c r="A245" s="48">
        <v>351302</v>
      </c>
      <c r="B245" s="47" t="s">
        <v>264</v>
      </c>
      <c r="C245" s="24" t="s">
        <v>231</v>
      </c>
      <c r="D245" s="85" t="s">
        <v>495</v>
      </c>
      <c r="E245" s="34">
        <f>VLOOKUP($A245,'CAF BLS Adjustment'!$B:$H,7,FALSE)</f>
        <v>733686</v>
      </c>
      <c r="F245" s="5">
        <f>SUMIFS('HCLS Adjustment'!$F:$F,'HCLS Adjustment'!$B:$B,Main!$A245)</f>
        <v>63924</v>
      </c>
      <c r="G245" s="29">
        <f>VLOOKUP(A245,'SVS Adjustment'!$B$3:$E$451,4,FALSE)</f>
        <v>0</v>
      </c>
      <c r="H245" s="29">
        <f t="shared" si="46"/>
        <v>797610</v>
      </c>
      <c r="I245" s="87">
        <f>'Demand Calcs'!$B$11</f>
        <v>0.85719967561141985</v>
      </c>
      <c r="J245" s="29">
        <f t="shared" si="47"/>
        <v>683711.03326442454</v>
      </c>
      <c r="K245" s="68">
        <f>IFERROR(VLOOKUP($A245,'NECA 5 year Projections'!$A:$C,3,FALSE),0)</f>
        <v>286037.89309201099</v>
      </c>
      <c r="L245" s="68">
        <f t="shared" si="48"/>
        <v>286037.89309201099</v>
      </c>
      <c r="M245" s="29">
        <f t="shared" si="49"/>
        <v>683711.03326442454</v>
      </c>
      <c r="N245" s="29">
        <f>VLOOKUP($A245,'CAF BLS Adjustment'!$B243:$I752,8,FALSE)</f>
        <v>23178</v>
      </c>
      <c r="O245" s="34">
        <f t="shared" si="45"/>
        <v>19868.174081321489</v>
      </c>
      <c r="P245" s="60">
        <f t="shared" si="50"/>
        <v>703579.20734574599</v>
      </c>
      <c r="Q245" s="60">
        <f t="shared" si="51"/>
        <v>628915.40120064013</v>
      </c>
      <c r="R245" s="60">
        <f t="shared" si="52"/>
        <v>54795.632063784396</v>
      </c>
      <c r="S245" s="60">
        <f t="shared" si="53"/>
        <v>0</v>
      </c>
    </row>
    <row r="246" spans="1:19" ht="14.45" customHeight="1">
      <c r="A246" s="48">
        <v>351304</v>
      </c>
      <c r="B246" s="47" t="s">
        <v>265</v>
      </c>
      <c r="C246" s="24" t="s">
        <v>231</v>
      </c>
      <c r="D246" s="85" t="s">
        <v>495</v>
      </c>
      <c r="E246" s="34">
        <f>VLOOKUP($A246,'CAF BLS Adjustment'!$B:$H,7,FALSE)</f>
        <v>65435</v>
      </c>
      <c r="F246" s="5">
        <f>SUMIFS('HCLS Adjustment'!$F:$F,'HCLS Adjustment'!$B:$B,Main!$A246)</f>
        <v>0</v>
      </c>
      <c r="G246" s="29">
        <f>VLOOKUP(A246,'SVS Adjustment'!$B$3:$E$451,4,FALSE)</f>
        <v>0</v>
      </c>
      <c r="H246" s="29">
        <f t="shared" si="46"/>
        <v>65435</v>
      </c>
      <c r="I246" s="87">
        <f>'Demand Calcs'!$B$11</f>
        <v>0.85719967561141985</v>
      </c>
      <c r="J246" s="29">
        <f t="shared" si="47"/>
        <v>56090.860773633256</v>
      </c>
      <c r="K246" s="68">
        <f>IFERROR(VLOOKUP($A246,'NECA 5 year Projections'!$A:$C,3,FALSE),0)</f>
        <v>188510.42168433999</v>
      </c>
      <c r="L246" s="68">
        <f t="shared" si="48"/>
        <v>65435</v>
      </c>
      <c r="M246" s="29">
        <f t="shared" si="49"/>
        <v>65435</v>
      </c>
      <c r="N246" s="29">
        <f>VLOOKUP($A246,'CAF BLS Adjustment'!$B245:$I754,8,FALSE)</f>
        <v>1422</v>
      </c>
      <c r="O246" s="34">
        <f t="shared" si="45"/>
        <v>1218.937938719439</v>
      </c>
      <c r="P246" s="60">
        <f t="shared" si="50"/>
        <v>66653.937938719435</v>
      </c>
      <c r="Q246" s="60">
        <f t="shared" si="51"/>
        <v>65435</v>
      </c>
      <c r="R246" s="60">
        <f t="shared" si="52"/>
        <v>0</v>
      </c>
      <c r="S246" s="60">
        <f t="shared" si="53"/>
        <v>0</v>
      </c>
    </row>
    <row r="247" spans="1:19" ht="14.45" customHeight="1">
      <c r="A247" s="48">
        <v>351305</v>
      </c>
      <c r="B247" s="47" t="s">
        <v>266</v>
      </c>
      <c r="C247" s="24" t="s">
        <v>231</v>
      </c>
      <c r="D247" s="85" t="s">
        <v>495</v>
      </c>
      <c r="E247" s="34">
        <f>VLOOKUP($A247,'CAF BLS Adjustment'!$B:$H,7,FALSE)</f>
        <v>524167</v>
      </c>
      <c r="F247" s="5">
        <f>SUMIFS('HCLS Adjustment'!$F:$F,'HCLS Adjustment'!$B:$B,Main!$A247)</f>
        <v>99072</v>
      </c>
      <c r="G247" s="29">
        <f>VLOOKUP(A247,'SVS Adjustment'!$B$3:$E$451,4,FALSE)</f>
        <v>0</v>
      </c>
      <c r="H247" s="29">
        <f t="shared" si="46"/>
        <v>623239</v>
      </c>
      <c r="I247" s="87">
        <f>'Demand Calcs'!$B$11</f>
        <v>0.85719967561141985</v>
      </c>
      <c r="J247" s="29">
        <f t="shared" si="47"/>
        <v>534240.26862838573</v>
      </c>
      <c r="K247" s="68">
        <f>IFERROR(VLOOKUP($A247,'NECA 5 year Projections'!$A:$C,3,FALSE),0)</f>
        <v>347377.75008112699</v>
      </c>
      <c r="L247" s="68">
        <f t="shared" si="48"/>
        <v>347377.75008112699</v>
      </c>
      <c r="M247" s="29">
        <f t="shared" si="49"/>
        <v>534240.26862838573</v>
      </c>
      <c r="N247" s="29">
        <f>VLOOKUP($A247,'CAF BLS Adjustment'!$B245:$I755,8,FALSE)</f>
        <v>342</v>
      </c>
      <c r="O247" s="34">
        <f t="shared" si="45"/>
        <v>293.1622890591056</v>
      </c>
      <c r="P247" s="60">
        <f t="shared" si="50"/>
        <v>534533.43091744487</v>
      </c>
      <c r="Q247" s="60">
        <f t="shared" si="51"/>
        <v>449315.78236621112</v>
      </c>
      <c r="R247" s="60">
        <f t="shared" si="52"/>
        <v>84924.486262174585</v>
      </c>
      <c r="S247" s="60">
        <f t="shared" si="53"/>
        <v>0</v>
      </c>
    </row>
    <row r="248" spans="1:19" ht="14.45" customHeight="1">
      <c r="A248" s="48">
        <v>351316</v>
      </c>
      <c r="B248" s="47" t="s">
        <v>267</v>
      </c>
      <c r="C248" s="24" t="s">
        <v>231</v>
      </c>
      <c r="D248" s="85" t="s">
        <v>495</v>
      </c>
      <c r="E248" s="34">
        <f>VLOOKUP($A248,'CAF BLS Adjustment'!$B:$H,7,FALSE)</f>
        <v>557061</v>
      </c>
      <c r="F248" s="5">
        <f>SUMIFS('HCLS Adjustment'!$F:$F,'HCLS Adjustment'!$B:$B,Main!$A248)</f>
        <v>28296</v>
      </c>
      <c r="G248" s="29">
        <f>VLOOKUP(A248,'SVS Adjustment'!$B$3:$E$451,4,FALSE)</f>
        <v>0</v>
      </c>
      <c r="H248" s="29">
        <f t="shared" si="46"/>
        <v>585357</v>
      </c>
      <c r="I248" s="87">
        <f>'Demand Calcs'!$B$11</f>
        <v>0.85719967561141985</v>
      </c>
      <c r="J248" s="29">
        <f t="shared" si="47"/>
        <v>501767.83051687392</v>
      </c>
      <c r="K248" s="68">
        <f>IFERROR(VLOOKUP($A248,'NECA 5 year Projections'!$A:$C,3,FALSE),0)</f>
        <v>308746.58892968303</v>
      </c>
      <c r="L248" s="68">
        <f t="shared" si="48"/>
        <v>308746.58892968303</v>
      </c>
      <c r="M248" s="29">
        <f t="shared" si="49"/>
        <v>501767.83051687392</v>
      </c>
      <c r="N248" s="29">
        <f>VLOOKUP($A248,'CAF BLS Adjustment'!$B247:$I757,8,FALSE)</f>
        <v>33798</v>
      </c>
      <c r="O248" s="34">
        <f t="shared" si="45"/>
        <v>28971.634636314768</v>
      </c>
      <c r="P248" s="60">
        <f t="shared" si="50"/>
        <v>530739.46515318868</v>
      </c>
      <c r="Q248" s="60">
        <f t="shared" si="51"/>
        <v>477512.50849577319</v>
      </c>
      <c r="R248" s="60">
        <f t="shared" si="52"/>
        <v>24255.322021100739</v>
      </c>
      <c r="S248" s="60">
        <f t="shared" si="53"/>
        <v>0</v>
      </c>
    </row>
    <row r="249" spans="1:19" ht="14.45" customHeight="1">
      <c r="A249" s="48">
        <v>351320</v>
      </c>
      <c r="B249" s="47" t="s">
        <v>268</v>
      </c>
      <c r="C249" s="24" t="s">
        <v>231</v>
      </c>
      <c r="D249" s="85" t="s">
        <v>495</v>
      </c>
      <c r="E249" s="34">
        <f>VLOOKUP($A249,'CAF BLS Adjustment'!$B:$H,7,FALSE)</f>
        <v>393537</v>
      </c>
      <c r="F249" s="5">
        <f>SUMIFS('HCLS Adjustment'!$F:$F,'HCLS Adjustment'!$B:$B,Main!$A249)</f>
        <v>69492</v>
      </c>
      <c r="G249" s="29">
        <f>VLOOKUP(A249,'SVS Adjustment'!$B$3:$E$451,4,FALSE)</f>
        <v>0</v>
      </c>
      <c r="H249" s="29">
        <f t="shared" si="46"/>
        <v>463029</v>
      </c>
      <c r="I249" s="87">
        <f>'Demand Calcs'!$B$11</f>
        <v>0.85719967561141985</v>
      </c>
      <c r="J249" s="29">
        <f t="shared" si="47"/>
        <v>396908.30859868013</v>
      </c>
      <c r="K249" s="68">
        <f>IFERROR(VLOOKUP($A249,'NECA 5 year Projections'!$A:$C,3,FALSE),0)</f>
        <v>220177.61968990101</v>
      </c>
      <c r="L249" s="68">
        <f t="shared" si="48"/>
        <v>220177.61968990101</v>
      </c>
      <c r="M249" s="29">
        <f t="shared" si="49"/>
        <v>396908.30859868013</v>
      </c>
      <c r="N249" s="29">
        <f>VLOOKUP($A249,'CAF BLS Adjustment'!$B247:$I758,8,FALSE)</f>
        <v>3186</v>
      </c>
      <c r="O249" s="34">
        <f t="shared" si="45"/>
        <v>2731.0381664979836</v>
      </c>
      <c r="P249" s="60">
        <f t="shared" si="50"/>
        <v>399639.34676517814</v>
      </c>
      <c r="Q249" s="60">
        <f t="shared" si="51"/>
        <v>337339.78874109132</v>
      </c>
      <c r="R249" s="60">
        <f t="shared" si="52"/>
        <v>59568.519857588784</v>
      </c>
      <c r="S249" s="60">
        <f t="shared" si="53"/>
        <v>0</v>
      </c>
    </row>
    <row r="250" spans="1:19" ht="14.45" customHeight="1">
      <c r="A250" s="48">
        <v>351322</v>
      </c>
      <c r="B250" s="47" t="s">
        <v>269</v>
      </c>
      <c r="C250" s="24" t="s">
        <v>231</v>
      </c>
      <c r="D250" s="85" t="s">
        <v>495</v>
      </c>
      <c r="E250" s="34">
        <f>VLOOKUP($A250,'CAF BLS Adjustment'!$B:$H,7,FALSE)</f>
        <v>356843</v>
      </c>
      <c r="F250" s="5">
        <f>SUMIFS('HCLS Adjustment'!$F:$F,'HCLS Adjustment'!$B:$B,Main!$A250)</f>
        <v>51552</v>
      </c>
      <c r="G250" s="29">
        <f>VLOOKUP(A250,'SVS Adjustment'!$B$3:$E$451,4,FALSE)</f>
        <v>0</v>
      </c>
      <c r="H250" s="29">
        <f t="shared" si="46"/>
        <v>408395</v>
      </c>
      <c r="I250" s="87">
        <f>'Demand Calcs'!$B$11</f>
        <v>0.85719967561141985</v>
      </c>
      <c r="J250" s="29">
        <f t="shared" si="47"/>
        <v>350076.06152132578</v>
      </c>
      <c r="K250" s="68">
        <f>IFERROR(VLOOKUP($A250,'NECA 5 year Projections'!$A:$C,3,FALSE),0)</f>
        <v>226532.90439359701</v>
      </c>
      <c r="L250" s="68">
        <f t="shared" si="48"/>
        <v>226532.90439359701</v>
      </c>
      <c r="M250" s="29">
        <f t="shared" si="49"/>
        <v>350076.06152132578</v>
      </c>
      <c r="N250" s="29">
        <f>VLOOKUP($A250,'CAF BLS Adjustment'!$B248:$I759,8,FALSE)</f>
        <v>30828</v>
      </c>
      <c r="O250" s="34">
        <f t="shared" si="45"/>
        <v>26425.751599748852</v>
      </c>
      <c r="P250" s="60">
        <f t="shared" si="50"/>
        <v>376501.81312107464</v>
      </c>
      <c r="Q250" s="60">
        <f t="shared" si="51"/>
        <v>305885.70384420588</v>
      </c>
      <c r="R250" s="60">
        <f t="shared" si="52"/>
        <v>44190.357677119915</v>
      </c>
      <c r="S250" s="60">
        <f t="shared" si="53"/>
        <v>0</v>
      </c>
    </row>
    <row r="251" spans="1:19" ht="14.45" customHeight="1">
      <c r="A251" s="48">
        <v>351324</v>
      </c>
      <c r="B251" s="47" t="s">
        <v>270</v>
      </c>
      <c r="C251" s="24" t="s">
        <v>231</v>
      </c>
      <c r="D251" s="85" t="s">
        <v>495</v>
      </c>
      <c r="E251" s="34">
        <f>VLOOKUP($A251,'CAF BLS Adjustment'!$B:$H,7,FALSE)</f>
        <v>0</v>
      </c>
      <c r="F251" s="5">
        <f>SUMIFS('HCLS Adjustment'!$F:$F,'HCLS Adjustment'!$B:$B,Main!$A251)</f>
        <v>0</v>
      </c>
      <c r="G251" s="29">
        <f>VLOOKUP(A251,'SVS Adjustment'!$B$3:$E$451,4,FALSE)</f>
        <v>0</v>
      </c>
      <c r="H251" s="29">
        <f t="shared" si="46"/>
        <v>0</v>
      </c>
      <c r="I251" s="87">
        <f>'Demand Calcs'!$B$11</f>
        <v>0.85719967561141985</v>
      </c>
      <c r="J251" s="29">
        <f t="shared" si="47"/>
        <v>0</v>
      </c>
      <c r="K251" s="68">
        <f>IFERROR(VLOOKUP($A251,'NECA 5 year Projections'!$A:$C,3,FALSE),0)</f>
        <v>0</v>
      </c>
      <c r="L251" s="68">
        <f t="shared" si="48"/>
        <v>0</v>
      </c>
      <c r="M251" s="29">
        <f t="shared" si="49"/>
        <v>0</v>
      </c>
      <c r="N251" s="29">
        <f>VLOOKUP($A251,'CAF BLS Adjustment'!$B249:$I760,8,FALSE)</f>
        <v>-261378</v>
      </c>
      <c r="O251" s="34">
        <f t="shared" si="45"/>
        <v>-261378</v>
      </c>
      <c r="P251" s="60">
        <f t="shared" si="50"/>
        <v>-261378</v>
      </c>
      <c r="Q251" s="60">
        <f t="shared" si="51"/>
        <v>0</v>
      </c>
      <c r="R251" s="60">
        <f t="shared" si="52"/>
        <v>0</v>
      </c>
      <c r="S251" s="60">
        <f t="shared" si="53"/>
        <v>0</v>
      </c>
    </row>
    <row r="252" spans="1:19" ht="14.45" customHeight="1">
      <c r="A252" s="48">
        <v>351329</v>
      </c>
      <c r="B252" s="47" t="s">
        <v>271</v>
      </c>
      <c r="C252" s="24" t="s">
        <v>231</v>
      </c>
      <c r="D252" s="85" t="s">
        <v>495</v>
      </c>
      <c r="E252" s="34">
        <f>VLOOKUP($A252,'CAF BLS Adjustment'!$B:$H,7,FALSE)</f>
        <v>495531</v>
      </c>
      <c r="F252" s="5">
        <f>SUMIFS('HCLS Adjustment'!$F:$F,'HCLS Adjustment'!$B:$B,Main!$A252)</f>
        <v>260952</v>
      </c>
      <c r="G252" s="29">
        <f>VLOOKUP(A252,'SVS Adjustment'!$B$3:$E$451,4,FALSE)</f>
        <v>0</v>
      </c>
      <c r="H252" s="29">
        <f t="shared" si="46"/>
        <v>756483</v>
      </c>
      <c r="I252" s="87">
        <f>'Demand Calcs'!$B$11</f>
        <v>0.85719967561141985</v>
      </c>
      <c r="J252" s="29">
        <f t="shared" si="47"/>
        <v>648456.98220555368</v>
      </c>
      <c r="K252" s="68">
        <f>IFERROR(VLOOKUP($A252,'NECA 5 year Projections'!$A:$C,3,FALSE),0)</f>
        <v>408859.22012085601</v>
      </c>
      <c r="L252" s="68">
        <f t="shared" si="48"/>
        <v>408859.22012085601</v>
      </c>
      <c r="M252" s="29">
        <f t="shared" si="49"/>
        <v>648456.98220555368</v>
      </c>
      <c r="N252" s="29">
        <f>VLOOKUP($A252,'CAF BLS Adjustment'!$B251:$I764,8,FALSE)</f>
        <v>57594</v>
      </c>
      <c r="O252" s="34">
        <f t="shared" si="45"/>
        <v>49369.558117164117</v>
      </c>
      <c r="P252" s="60">
        <f t="shared" si="50"/>
        <v>697826.54032271774</v>
      </c>
      <c r="Q252" s="60">
        <f t="shared" si="51"/>
        <v>424769.01245540247</v>
      </c>
      <c r="R252" s="60">
        <f t="shared" si="52"/>
        <v>223687.96975015121</v>
      </c>
      <c r="S252" s="60">
        <f t="shared" si="53"/>
        <v>0</v>
      </c>
    </row>
    <row r="253" spans="1:19" ht="14.45" customHeight="1">
      <c r="A253" s="48">
        <v>351332</v>
      </c>
      <c r="B253" s="47" t="s">
        <v>272</v>
      </c>
      <c r="C253" s="24" t="s">
        <v>231</v>
      </c>
      <c r="D253" s="85" t="s">
        <v>495</v>
      </c>
      <c r="E253" s="34">
        <f>VLOOKUP($A253,'CAF BLS Adjustment'!$B:$H,7,FALSE)</f>
        <v>1064177</v>
      </c>
      <c r="F253" s="5">
        <f>SUMIFS('HCLS Adjustment'!$F:$F,'HCLS Adjustment'!$B:$B,Main!$A253)</f>
        <v>0</v>
      </c>
      <c r="G253" s="29">
        <f>VLOOKUP(A253,'SVS Adjustment'!$B$3:$E$451,4,FALSE)</f>
        <v>0</v>
      </c>
      <c r="H253" s="29">
        <f t="shared" si="46"/>
        <v>1064177</v>
      </c>
      <c r="I253" s="87">
        <f>'Demand Calcs'!$B$11</f>
        <v>0.85719967561141985</v>
      </c>
      <c r="J253" s="29">
        <f t="shared" si="47"/>
        <v>912212.17919313395</v>
      </c>
      <c r="K253" s="68">
        <f>IFERROR(VLOOKUP($A253,'NECA 5 year Projections'!$A:$C,3,FALSE),0)</f>
        <v>1177213.83172362</v>
      </c>
      <c r="L253" s="68">
        <f t="shared" si="48"/>
        <v>1064177</v>
      </c>
      <c r="M253" s="29">
        <f t="shared" si="49"/>
        <v>1064177</v>
      </c>
      <c r="N253" s="29">
        <f>VLOOKUP($A253,'CAF BLS Adjustment'!$B252:$I766,8,FALSE)</f>
        <v>-24528</v>
      </c>
      <c r="O253" s="34">
        <f t="shared" si="45"/>
        <v>-24528</v>
      </c>
      <c r="P253" s="60">
        <f t="shared" si="50"/>
        <v>1039649</v>
      </c>
      <c r="Q253" s="60">
        <f t="shared" si="51"/>
        <v>1064177</v>
      </c>
      <c r="R253" s="60">
        <f t="shared" si="52"/>
        <v>0</v>
      </c>
      <c r="S253" s="60">
        <f t="shared" si="53"/>
        <v>0</v>
      </c>
    </row>
    <row r="254" spans="1:19" ht="14.45" customHeight="1">
      <c r="A254" s="48">
        <v>351336</v>
      </c>
      <c r="B254" s="47" t="s">
        <v>273</v>
      </c>
      <c r="C254" s="24" t="s">
        <v>231</v>
      </c>
      <c r="D254" s="85" t="s">
        <v>495</v>
      </c>
      <c r="E254" s="34">
        <f>VLOOKUP($A254,'CAF BLS Adjustment'!$B:$H,7,FALSE)</f>
        <v>858379</v>
      </c>
      <c r="F254" s="5">
        <f>SUMIFS('HCLS Adjustment'!$F:$F,'HCLS Adjustment'!$B:$B,Main!$A254)</f>
        <v>44364</v>
      </c>
      <c r="G254" s="29">
        <f>VLOOKUP(A254,'SVS Adjustment'!$B$3:$E$451,4,FALSE)</f>
        <v>0</v>
      </c>
      <c r="H254" s="29">
        <f t="shared" si="46"/>
        <v>902743</v>
      </c>
      <c r="I254" s="87">
        <f>'Demand Calcs'!$B$11</f>
        <v>0.85719967561141985</v>
      </c>
      <c r="J254" s="29">
        <f t="shared" si="47"/>
        <v>773831.00676048</v>
      </c>
      <c r="K254" s="68">
        <f>IFERROR(VLOOKUP($A254,'NECA 5 year Projections'!$A:$C,3,FALSE),0)</f>
        <v>672953.61720700597</v>
      </c>
      <c r="L254" s="68">
        <f t="shared" si="48"/>
        <v>672953.61720700597</v>
      </c>
      <c r="M254" s="29">
        <f t="shared" si="49"/>
        <v>773831.00676048</v>
      </c>
      <c r="N254" s="29">
        <f>VLOOKUP($A254,'CAF BLS Adjustment'!$B252:$I767,8,FALSE)</f>
        <v>276528</v>
      </c>
      <c r="O254" s="34">
        <f t="shared" si="45"/>
        <v>237039.71189747471</v>
      </c>
      <c r="P254" s="60">
        <f t="shared" si="50"/>
        <v>1010870.7186579547</v>
      </c>
      <c r="Q254" s="60">
        <f t="shared" si="51"/>
        <v>735802.20035165502</v>
      </c>
      <c r="R254" s="60">
        <f t="shared" si="52"/>
        <v>38028.806408825032</v>
      </c>
      <c r="S254" s="60">
        <f t="shared" si="53"/>
        <v>0</v>
      </c>
    </row>
    <row r="255" spans="1:19" ht="14.45" customHeight="1">
      <c r="A255" s="48">
        <v>361346</v>
      </c>
      <c r="B255" s="47" t="s">
        <v>275</v>
      </c>
      <c r="C255" s="24" t="s">
        <v>274</v>
      </c>
      <c r="D255" s="85" t="s">
        <v>495</v>
      </c>
      <c r="E255" s="34">
        <f>VLOOKUP($A255,'CAF BLS Adjustment'!$B:$H,7,FALSE)</f>
        <v>4943603</v>
      </c>
      <c r="F255" s="5">
        <f>SUMIFS('HCLS Adjustment'!$F:$F,'HCLS Adjustment'!$B:$B,Main!$A255)</f>
        <v>1094280</v>
      </c>
      <c r="G255" s="29">
        <f>VLOOKUP(A255,'SVS Adjustment'!$B$3:$E$451,4,FALSE)</f>
        <v>0</v>
      </c>
      <c r="H255" s="29">
        <f t="shared" si="46"/>
        <v>6037883</v>
      </c>
      <c r="I255" s="87">
        <f>'Demand Calcs'!$B$11</f>
        <v>0.85719967561141985</v>
      </c>
      <c r="J255" s="29">
        <f t="shared" si="47"/>
        <v>5175671.3489797069</v>
      </c>
      <c r="K255" s="68">
        <f>IFERROR(VLOOKUP($A255,'NECA 5 year Projections'!$A:$C,3,FALSE),0)</f>
        <v>3608081.91788394</v>
      </c>
      <c r="L255" s="68">
        <f t="shared" si="48"/>
        <v>3608081.91788394</v>
      </c>
      <c r="M255" s="29">
        <f t="shared" si="49"/>
        <v>5175671.3489797069</v>
      </c>
      <c r="N255" s="29">
        <f>VLOOKUP($A255,'CAF BLS Adjustment'!$B254:$I774,8,FALSE)</f>
        <v>382686</v>
      </c>
      <c r="O255" s="34">
        <f t="shared" si="45"/>
        <v>328038.31506103184</v>
      </c>
      <c r="P255" s="60">
        <f t="shared" si="50"/>
        <v>5503709.6640407387</v>
      </c>
      <c r="Q255" s="60">
        <f t="shared" si="51"/>
        <v>4237654.8879516423</v>
      </c>
      <c r="R255" s="60">
        <f t="shared" si="52"/>
        <v>938016.4610280646</v>
      </c>
      <c r="S255" s="60">
        <f t="shared" si="53"/>
        <v>0</v>
      </c>
    </row>
    <row r="256" spans="1:19" ht="14.45" customHeight="1">
      <c r="A256" s="48">
        <v>361353</v>
      </c>
      <c r="B256" s="47" t="s">
        <v>276</v>
      </c>
      <c r="C256" s="24" t="s">
        <v>274</v>
      </c>
      <c r="D256" s="85" t="s">
        <v>495</v>
      </c>
      <c r="E256" s="34">
        <f>VLOOKUP($A256,'CAF BLS Adjustment'!$B:$H,7,FALSE)</f>
        <v>730996</v>
      </c>
      <c r="F256" s="5">
        <f>SUMIFS('HCLS Adjustment'!$F:$F,'HCLS Adjustment'!$B:$B,Main!$A256)</f>
        <v>34992</v>
      </c>
      <c r="G256" s="29">
        <f>VLOOKUP(A256,'SVS Adjustment'!$B$3:$E$451,4,FALSE)</f>
        <v>0</v>
      </c>
      <c r="H256" s="29">
        <f t="shared" si="46"/>
        <v>765988</v>
      </c>
      <c r="I256" s="87">
        <f>'Demand Calcs'!$B$11</f>
        <v>0.85719967561141985</v>
      </c>
      <c r="J256" s="29">
        <f t="shared" si="47"/>
        <v>656604.66512224032</v>
      </c>
      <c r="K256" s="68">
        <f>IFERROR(VLOOKUP($A256,'NECA 5 year Projections'!$A:$C,3,FALSE),0)</f>
        <v>304626.68900962197</v>
      </c>
      <c r="L256" s="68">
        <f t="shared" si="48"/>
        <v>304626.68900962197</v>
      </c>
      <c r="M256" s="29">
        <f t="shared" si="49"/>
        <v>656604.66512224032</v>
      </c>
      <c r="N256" s="29">
        <f>VLOOKUP($A256,'CAF BLS Adjustment'!$B255:$I776,8,FALSE)</f>
        <v>55962</v>
      </c>
      <c r="O256" s="34">
        <f t="shared" si="45"/>
        <v>47970.608246566277</v>
      </c>
      <c r="P256" s="60">
        <f t="shared" si="50"/>
        <v>704575.27336880658</v>
      </c>
      <c r="Q256" s="60">
        <f t="shared" si="51"/>
        <v>626609.53407324548</v>
      </c>
      <c r="R256" s="60">
        <f t="shared" si="52"/>
        <v>29995.131048994805</v>
      </c>
      <c r="S256" s="60">
        <f t="shared" si="53"/>
        <v>0</v>
      </c>
    </row>
    <row r="257" spans="1:19" ht="14.45" customHeight="1">
      <c r="A257" s="48">
        <v>361373</v>
      </c>
      <c r="B257" s="47" t="s">
        <v>277</v>
      </c>
      <c r="C257" s="24" t="s">
        <v>274</v>
      </c>
      <c r="D257" s="85" t="s">
        <v>495</v>
      </c>
      <c r="E257" s="34">
        <f>VLOOKUP($A257,'CAF BLS Adjustment'!$B:$H,7,FALSE)</f>
        <v>5343618</v>
      </c>
      <c r="F257" s="5">
        <f>SUMIFS('HCLS Adjustment'!$F:$F,'HCLS Adjustment'!$B:$B,Main!$A257)</f>
        <v>1103496</v>
      </c>
      <c r="G257" s="29">
        <f>VLOOKUP(A257,'SVS Adjustment'!$B$3:$E$451,4,FALSE)</f>
        <v>0</v>
      </c>
      <c r="H257" s="29">
        <f t="shared" si="46"/>
        <v>6447114</v>
      </c>
      <c r="I257" s="87">
        <f>'Demand Calcs'!$B$11</f>
        <v>0.85719967561141985</v>
      </c>
      <c r="J257" s="29">
        <f t="shared" si="47"/>
        <v>5526464.0294298436</v>
      </c>
      <c r="K257" s="68">
        <f>IFERROR(VLOOKUP($A257,'NECA 5 year Projections'!$A:$C,3,FALSE),0)</f>
        <v>3241545.9583381498</v>
      </c>
      <c r="L257" s="68">
        <f t="shared" si="48"/>
        <v>3241545.9583381498</v>
      </c>
      <c r="M257" s="29">
        <f t="shared" si="49"/>
        <v>5526464.0294298436</v>
      </c>
      <c r="N257" s="29">
        <f>VLOOKUP($A257,'CAF BLS Adjustment'!$B256:$I778,8,FALSE)</f>
        <v>504348</v>
      </c>
      <c r="O257" s="34">
        <f t="shared" si="45"/>
        <v>432326.9419952684</v>
      </c>
      <c r="P257" s="60">
        <f t="shared" si="50"/>
        <v>5958790.9714251123</v>
      </c>
      <c r="Q257" s="60">
        <f t="shared" si="51"/>
        <v>4580547.6161913443</v>
      </c>
      <c r="R257" s="60">
        <f t="shared" si="52"/>
        <v>945916.41323849943</v>
      </c>
      <c r="S257" s="60">
        <f t="shared" si="53"/>
        <v>0</v>
      </c>
    </row>
    <row r="258" spans="1:19" ht="14.45" customHeight="1">
      <c r="A258" s="48">
        <v>361387</v>
      </c>
      <c r="B258" s="47" t="s">
        <v>278</v>
      </c>
      <c r="C258" s="24" t="s">
        <v>274</v>
      </c>
      <c r="D258" s="85" t="s">
        <v>495</v>
      </c>
      <c r="E258" s="34">
        <f>VLOOKUP($A258,'CAF BLS Adjustment'!$B:$H,7,FALSE)</f>
        <v>716508</v>
      </c>
      <c r="F258" s="5">
        <f>SUMIFS('HCLS Adjustment'!$F:$F,'HCLS Adjustment'!$B:$B,Main!$A258)</f>
        <v>262536</v>
      </c>
      <c r="G258" s="29">
        <f>VLOOKUP(A258,'SVS Adjustment'!$B$3:$E$451,4,FALSE)</f>
        <v>0</v>
      </c>
      <c r="H258" s="29">
        <f t="shared" si="46"/>
        <v>979044</v>
      </c>
      <c r="I258" s="87">
        <f>'Demand Calcs'!$B$11</f>
        <v>0.85719967561141985</v>
      </c>
      <c r="J258" s="29">
        <f t="shared" si="47"/>
        <v>839236.19920930697</v>
      </c>
      <c r="K258" s="68">
        <f>IFERROR(VLOOKUP($A258,'NECA 5 year Projections'!$A:$C,3,FALSE),0)</f>
        <v>618959.11950456095</v>
      </c>
      <c r="L258" s="68">
        <f t="shared" si="48"/>
        <v>618959.11950456095</v>
      </c>
      <c r="M258" s="29">
        <f t="shared" si="49"/>
        <v>839236.19920930697</v>
      </c>
      <c r="N258" s="29">
        <f>VLOOKUP($A258,'CAF BLS Adjustment'!$B256:$I779,8,FALSE)</f>
        <v>57006</v>
      </c>
      <c r="O258" s="34">
        <f t="shared" si="45"/>
        <v>48865.524707904602</v>
      </c>
      <c r="P258" s="60">
        <f t="shared" si="50"/>
        <v>888101.72391721152</v>
      </c>
      <c r="Q258" s="60">
        <f t="shared" si="51"/>
        <v>614190.42517298728</v>
      </c>
      <c r="R258" s="60">
        <f t="shared" si="52"/>
        <v>225045.77403631975</v>
      </c>
      <c r="S258" s="60">
        <f t="shared" si="53"/>
        <v>0</v>
      </c>
    </row>
    <row r="259" spans="1:19" ht="14.45" customHeight="1">
      <c r="A259" s="48">
        <v>361426</v>
      </c>
      <c r="B259" s="47" t="s">
        <v>279</v>
      </c>
      <c r="C259" s="24" t="s">
        <v>274</v>
      </c>
      <c r="D259" s="85" t="s">
        <v>495</v>
      </c>
      <c r="E259" s="34">
        <f>VLOOKUP($A259,'CAF BLS Adjustment'!$B:$H,7,FALSE)</f>
        <v>200212</v>
      </c>
      <c r="F259" s="5">
        <f>SUMIFS('HCLS Adjustment'!$F:$F,'HCLS Adjustment'!$B:$B,Main!$A259)</f>
        <v>125532</v>
      </c>
      <c r="G259" s="29">
        <f>VLOOKUP(A259,'SVS Adjustment'!$B$3:$E$451,4,FALSE)</f>
        <v>0</v>
      </c>
      <c r="H259" s="29">
        <f t="shared" si="46"/>
        <v>325744</v>
      </c>
      <c r="I259" s="87">
        <f>'Demand Calcs'!$B$11</f>
        <v>0.85719967561141985</v>
      </c>
      <c r="J259" s="29">
        <f t="shared" si="47"/>
        <v>279227.65113236633</v>
      </c>
      <c r="K259" s="68">
        <f>IFERROR(VLOOKUP($A259,'NECA 5 year Projections'!$A:$C,3,FALSE),0)</f>
        <v>249041.75005845699</v>
      </c>
      <c r="L259" s="68">
        <f t="shared" si="48"/>
        <v>249041.75005845699</v>
      </c>
      <c r="M259" s="29">
        <f t="shared" si="49"/>
        <v>279227.65113236633</v>
      </c>
      <c r="N259" s="29">
        <f>VLOOKUP($A259,'CAF BLS Adjustment'!$B258:$I793,8,FALSE)</f>
        <v>-7872</v>
      </c>
      <c r="O259" s="34">
        <f t="shared" si="45"/>
        <v>-7872</v>
      </c>
      <c r="P259" s="60">
        <f t="shared" si="50"/>
        <v>271355.65113236633</v>
      </c>
      <c r="Q259" s="60">
        <f t="shared" si="51"/>
        <v>171621.66145351357</v>
      </c>
      <c r="R259" s="60">
        <f t="shared" si="52"/>
        <v>107605.98967885274</v>
      </c>
      <c r="S259" s="60">
        <f t="shared" si="53"/>
        <v>0</v>
      </c>
    </row>
    <row r="260" spans="1:19" ht="14.45" customHeight="1">
      <c r="A260" s="48">
        <v>361479</v>
      </c>
      <c r="B260" s="47" t="s">
        <v>280</v>
      </c>
      <c r="C260" s="24" t="s">
        <v>274</v>
      </c>
      <c r="D260" s="85" t="s">
        <v>495</v>
      </c>
      <c r="E260" s="34">
        <f>VLOOKUP($A260,'CAF BLS Adjustment'!$B:$H,7,FALSE)</f>
        <v>1479607</v>
      </c>
      <c r="F260" s="5">
        <f>SUMIFS('HCLS Adjustment'!$F:$F,'HCLS Adjustment'!$B:$B,Main!$A260)</f>
        <v>168</v>
      </c>
      <c r="G260" s="29">
        <f>VLOOKUP(A260,'SVS Adjustment'!$B$3:$E$451,4,FALSE)</f>
        <v>0</v>
      </c>
      <c r="H260" s="29">
        <f t="shared" si="46"/>
        <v>1479775</v>
      </c>
      <c r="I260" s="87">
        <f>'Demand Calcs'!$B$11</f>
        <v>0.85719967561141985</v>
      </c>
      <c r="J260" s="29">
        <f t="shared" si="47"/>
        <v>1268462.6499778889</v>
      </c>
      <c r="K260" s="68">
        <f>IFERROR(VLOOKUP($A260,'NECA 5 year Projections'!$A:$C,3,FALSE),0)</f>
        <v>1592161.44272744</v>
      </c>
      <c r="L260" s="68">
        <f t="shared" si="48"/>
        <v>1479775</v>
      </c>
      <c r="M260" s="29">
        <f t="shared" si="49"/>
        <v>1479775</v>
      </c>
      <c r="N260" s="29">
        <f>VLOOKUP($A260,'CAF BLS Adjustment'!$B259:$I796,8,FALSE)</f>
        <v>-70320</v>
      </c>
      <c r="O260" s="34">
        <f t="shared" si="45"/>
        <v>-70320</v>
      </c>
      <c r="P260" s="60">
        <f t="shared" si="50"/>
        <v>1409455</v>
      </c>
      <c r="Q260" s="60">
        <f t="shared" si="51"/>
        <v>1479607</v>
      </c>
      <c r="R260" s="60">
        <f t="shared" si="52"/>
        <v>168</v>
      </c>
      <c r="S260" s="60">
        <f t="shared" si="53"/>
        <v>0</v>
      </c>
    </row>
    <row r="261" spans="1:19" ht="14.45" customHeight="1">
      <c r="A261" s="48">
        <v>361499</v>
      </c>
      <c r="B261" s="47" t="s">
        <v>281</v>
      </c>
      <c r="C261" s="24" t="s">
        <v>274</v>
      </c>
      <c r="D261" s="85" t="s">
        <v>495</v>
      </c>
      <c r="E261" s="34">
        <f>VLOOKUP($A261,'CAF BLS Adjustment'!$B:$H,7,FALSE)</f>
        <v>814719</v>
      </c>
      <c r="F261" s="5">
        <f>SUMIFS('HCLS Adjustment'!$F:$F,'HCLS Adjustment'!$B:$B,Main!$A261)</f>
        <v>30504</v>
      </c>
      <c r="G261" s="29">
        <f>VLOOKUP(A261,'SVS Adjustment'!$B$3:$E$451,4,FALSE)</f>
        <v>0</v>
      </c>
      <c r="H261" s="29">
        <f t="shared" si="46"/>
        <v>845223</v>
      </c>
      <c r="I261" s="87">
        <f>'Demand Calcs'!$B$11</f>
        <v>0.85719967561141985</v>
      </c>
      <c r="J261" s="29">
        <f t="shared" si="47"/>
        <v>724524.88141931116</v>
      </c>
      <c r="K261" s="68">
        <f>IFERROR(VLOOKUP($A261,'NECA 5 year Projections'!$A:$C,3,FALSE),0)</f>
        <v>738310.552974322</v>
      </c>
      <c r="L261" s="68">
        <f t="shared" si="48"/>
        <v>738310.552974322</v>
      </c>
      <c r="M261" s="29">
        <f t="shared" si="49"/>
        <v>738310.552974322</v>
      </c>
      <c r="N261" s="29">
        <f>VLOOKUP($A261,'CAF BLS Adjustment'!$B260:$I799,8,FALSE)</f>
        <v>88950</v>
      </c>
      <c r="O261" s="34">
        <f t="shared" si="45"/>
        <v>76247.911145635793</v>
      </c>
      <c r="P261" s="60">
        <f t="shared" si="50"/>
        <v>814558.46411995776</v>
      </c>
      <c r="Q261" s="60">
        <f t="shared" si="51"/>
        <v>711665.01078258234</v>
      </c>
      <c r="R261" s="60">
        <f t="shared" si="52"/>
        <v>26645.542191739594</v>
      </c>
      <c r="S261" s="60">
        <f t="shared" si="53"/>
        <v>0</v>
      </c>
    </row>
    <row r="262" spans="1:19" ht="14.45" customHeight="1">
      <c r="A262" s="48">
        <v>371525</v>
      </c>
      <c r="B262" s="47" t="s">
        <v>283</v>
      </c>
      <c r="C262" s="24" t="s">
        <v>282</v>
      </c>
      <c r="D262" s="85" t="s">
        <v>495</v>
      </c>
      <c r="E262" s="34">
        <f>VLOOKUP($A262,'CAF BLS Adjustment'!$B:$H,7,FALSE)</f>
        <v>979615</v>
      </c>
      <c r="F262" s="5">
        <f>SUMIFS('HCLS Adjustment'!$F:$F,'HCLS Adjustment'!$B:$B,Main!$A262)</f>
        <v>973176</v>
      </c>
      <c r="G262" s="29">
        <f>VLOOKUP(A262,'SVS Adjustment'!$B$3:$E$451,4,FALSE)</f>
        <v>0</v>
      </c>
      <c r="H262" s="29">
        <f t="shared" si="46"/>
        <v>1952791</v>
      </c>
      <c r="I262" s="87">
        <f>'Demand Calcs'!$B$11</f>
        <v>0.85719967561141985</v>
      </c>
      <c r="J262" s="29">
        <f t="shared" si="47"/>
        <v>1673931.8117369001</v>
      </c>
      <c r="K262" s="68">
        <f>IFERROR(VLOOKUP($A262,'NECA 5 year Projections'!$A:$C,3,FALSE),0)</f>
        <v>1018358.92428337</v>
      </c>
      <c r="L262" s="68">
        <f t="shared" si="48"/>
        <v>1018358.92428337</v>
      </c>
      <c r="M262" s="29">
        <f t="shared" si="49"/>
        <v>1673931.8117369001</v>
      </c>
      <c r="N262" s="29">
        <f>VLOOKUP($A262,'CAF BLS Adjustment'!$B261:$I804,8,FALSE)</f>
        <v>117996</v>
      </c>
      <c r="O262" s="34">
        <f t="shared" si="45"/>
        <v>101146.1329234451</v>
      </c>
      <c r="P262" s="60">
        <f t="shared" si="50"/>
        <v>1775077.9446603453</v>
      </c>
      <c r="Q262" s="60">
        <f t="shared" si="51"/>
        <v>839725.66022408102</v>
      </c>
      <c r="R262" s="60">
        <f t="shared" si="52"/>
        <v>834206.15151281911</v>
      </c>
      <c r="S262" s="60">
        <f t="shared" si="53"/>
        <v>0</v>
      </c>
    </row>
    <row r="263" spans="1:19" ht="14.45" customHeight="1">
      <c r="A263" s="48">
        <v>371526</v>
      </c>
      <c r="B263" s="47" t="s">
        <v>284</v>
      </c>
      <c r="C263" s="24" t="s">
        <v>282</v>
      </c>
      <c r="D263" s="85" t="s">
        <v>495</v>
      </c>
      <c r="E263" s="34">
        <f>VLOOKUP($A263,'CAF BLS Adjustment'!$B:$H,7,FALSE)</f>
        <v>1407076</v>
      </c>
      <c r="F263" s="5">
        <f>SUMIFS('HCLS Adjustment'!$F:$F,'HCLS Adjustment'!$B:$B,Main!$A263)</f>
        <v>487392</v>
      </c>
      <c r="G263" s="29">
        <f>VLOOKUP(A263,'SVS Adjustment'!$B$3:$E$451,4,FALSE)</f>
        <v>0</v>
      </c>
      <c r="H263" s="29">
        <f t="shared" si="46"/>
        <v>1894468</v>
      </c>
      <c r="I263" s="87">
        <f>'Demand Calcs'!$B$11</f>
        <v>0.85719967561141985</v>
      </c>
      <c r="J263" s="29">
        <f t="shared" si="47"/>
        <v>1623937.3550562153</v>
      </c>
      <c r="K263" s="68">
        <f>IFERROR(VLOOKUP($A263,'NECA 5 year Projections'!$A:$C,3,FALSE),0)</f>
        <v>731771.08909372205</v>
      </c>
      <c r="L263" s="68">
        <f t="shared" si="48"/>
        <v>731771.08909372205</v>
      </c>
      <c r="M263" s="29">
        <f t="shared" si="49"/>
        <v>1623937.3550562153</v>
      </c>
      <c r="N263" s="29">
        <f>VLOOKUP($A263,'CAF BLS Adjustment'!$B261:$I805,8,FALSE)</f>
        <v>396258</v>
      </c>
      <c r="O263" s="34">
        <f t="shared" si="45"/>
        <v>339672.22905843001</v>
      </c>
      <c r="P263" s="60">
        <f t="shared" si="50"/>
        <v>1963609.5841146454</v>
      </c>
      <c r="Q263" s="60">
        <f t="shared" si="51"/>
        <v>1206145.0907606143</v>
      </c>
      <c r="R263" s="60">
        <f t="shared" si="52"/>
        <v>417792.26429560117</v>
      </c>
      <c r="S263" s="60">
        <f t="shared" si="53"/>
        <v>0</v>
      </c>
    </row>
    <row r="264" spans="1:19" ht="14.45" customHeight="1">
      <c r="A264" s="48">
        <v>371534</v>
      </c>
      <c r="B264" s="47" t="s">
        <v>285</v>
      </c>
      <c r="C264" s="24" t="s">
        <v>282</v>
      </c>
      <c r="D264" s="85" t="s">
        <v>495</v>
      </c>
      <c r="E264" s="34">
        <f>VLOOKUP($A264,'CAF BLS Adjustment'!$B:$H,7,FALSE)</f>
        <v>1719780</v>
      </c>
      <c r="F264" s="5">
        <f>SUMIFS('HCLS Adjustment'!$F:$F,'HCLS Adjustment'!$B:$B,Main!$A264)</f>
        <v>717744</v>
      </c>
      <c r="G264" s="29">
        <f>VLOOKUP(A264,'SVS Adjustment'!$B$3:$E$451,4,FALSE)</f>
        <v>0</v>
      </c>
      <c r="H264" s="29">
        <f t="shared" si="46"/>
        <v>2437524</v>
      </c>
      <c r="I264" s="87">
        <f>'Demand Calcs'!$B$11</f>
        <v>0.85719967561141985</v>
      </c>
      <c r="J264" s="29">
        <f t="shared" si="47"/>
        <v>2089444.7820950507</v>
      </c>
      <c r="K264" s="68">
        <f>IFERROR(VLOOKUP($A264,'NECA 5 year Projections'!$A:$C,3,FALSE),0)</f>
        <v>1274075.6393229601</v>
      </c>
      <c r="L264" s="68">
        <f t="shared" si="48"/>
        <v>1274075.6393229601</v>
      </c>
      <c r="M264" s="29">
        <f t="shared" si="49"/>
        <v>2089444.7820950507</v>
      </c>
      <c r="N264" s="29">
        <f>VLOOKUP($A264,'CAF BLS Adjustment'!$B263:$I807,8,FALSE)</f>
        <v>50106</v>
      </c>
      <c r="O264" s="34">
        <f t="shared" si="45"/>
        <v>42950.846946185804</v>
      </c>
      <c r="P264" s="60">
        <f t="shared" si="50"/>
        <v>2132395.6290412364</v>
      </c>
      <c r="Q264" s="60">
        <f t="shared" si="51"/>
        <v>1474194.8581230077</v>
      </c>
      <c r="R264" s="60">
        <f t="shared" si="52"/>
        <v>615249.92397204286</v>
      </c>
      <c r="S264" s="60">
        <f t="shared" si="53"/>
        <v>0</v>
      </c>
    </row>
    <row r="265" spans="1:19" ht="14.45" customHeight="1">
      <c r="A265" s="48">
        <v>371540</v>
      </c>
      <c r="B265" s="47" t="s">
        <v>286</v>
      </c>
      <c r="C265" s="24" t="s">
        <v>282</v>
      </c>
      <c r="D265" s="85" t="s">
        <v>495</v>
      </c>
      <c r="E265" s="34">
        <f>VLOOKUP($A265,'CAF BLS Adjustment'!$B:$H,7,FALSE)</f>
        <v>1013362</v>
      </c>
      <c r="F265" s="5">
        <f>SUMIFS('HCLS Adjustment'!$F:$F,'HCLS Adjustment'!$B:$B,Main!$A265)</f>
        <v>846480</v>
      </c>
      <c r="G265" s="29">
        <f>VLOOKUP(A265,'SVS Adjustment'!$B$3:$E$451,4,FALSE)</f>
        <v>0</v>
      </c>
      <c r="H265" s="29">
        <f t="shared" si="46"/>
        <v>1859842</v>
      </c>
      <c r="I265" s="87">
        <f>'Demand Calcs'!$B$11</f>
        <v>0.85719967561141985</v>
      </c>
      <c r="J265" s="29">
        <f t="shared" si="47"/>
        <v>1594255.9590884943</v>
      </c>
      <c r="K265" s="68">
        <f>IFERROR(VLOOKUP($A265,'NECA 5 year Projections'!$A:$C,3,FALSE),0)</f>
        <v>749285.71841812495</v>
      </c>
      <c r="L265" s="68">
        <f t="shared" si="48"/>
        <v>749285.71841812495</v>
      </c>
      <c r="M265" s="29">
        <f t="shared" si="49"/>
        <v>1594255.9590884943</v>
      </c>
      <c r="N265" s="29">
        <f>VLOOKUP($A265,'CAF BLS Adjustment'!$B263:$I808,8,FALSE)</f>
        <v>34410</v>
      </c>
      <c r="O265" s="34">
        <f t="shared" si="45"/>
        <v>29496.240837788959</v>
      </c>
      <c r="P265" s="60">
        <f t="shared" si="50"/>
        <v>1623752.1999262832</v>
      </c>
      <c r="Q265" s="60">
        <f t="shared" si="51"/>
        <v>868653.57767693966</v>
      </c>
      <c r="R265" s="60">
        <f t="shared" si="52"/>
        <v>725602.38141155464</v>
      </c>
      <c r="S265" s="60">
        <f t="shared" si="53"/>
        <v>0</v>
      </c>
    </row>
    <row r="266" spans="1:19" ht="14.45" customHeight="1">
      <c r="A266" s="48">
        <v>371553</v>
      </c>
      <c r="B266" s="47" t="s">
        <v>287</v>
      </c>
      <c r="C266" s="24" t="s">
        <v>282</v>
      </c>
      <c r="D266" s="85" t="s">
        <v>495</v>
      </c>
      <c r="E266" s="34">
        <f>VLOOKUP($A266,'CAF BLS Adjustment'!$B:$H,7,FALSE)</f>
        <v>1951089</v>
      </c>
      <c r="F266" s="5">
        <f>SUMIFS('HCLS Adjustment'!$F:$F,'HCLS Adjustment'!$B:$B,Main!$A266)</f>
        <v>2061192</v>
      </c>
      <c r="G266" s="29">
        <f>VLOOKUP(A266,'SVS Adjustment'!$B$3:$E$451,4,FALSE)</f>
        <v>0</v>
      </c>
      <c r="H266" s="29">
        <f t="shared" si="46"/>
        <v>4012281</v>
      </c>
      <c r="I266" s="87">
        <f>'Demand Calcs'!$B$11</f>
        <v>0.85719967561141985</v>
      </c>
      <c r="J266" s="29">
        <f t="shared" si="47"/>
        <v>3439325.9716618634</v>
      </c>
      <c r="K266" s="68">
        <f>IFERROR(VLOOKUP($A266,'NECA 5 year Projections'!$A:$C,3,FALSE),0)</f>
        <v>1590379.89403489</v>
      </c>
      <c r="L266" s="68">
        <f t="shared" si="48"/>
        <v>1590379.89403489</v>
      </c>
      <c r="M266" s="29">
        <f t="shared" si="49"/>
        <v>3439325.9716618634</v>
      </c>
      <c r="N266" s="29">
        <f>VLOOKUP($A266,'CAF BLS Adjustment'!$B264:$I809,8,FALSE)</f>
        <v>263514</v>
      </c>
      <c r="O266" s="34">
        <f t="shared" si="45"/>
        <v>225884.1153190677</v>
      </c>
      <c r="P266" s="60">
        <f t="shared" si="50"/>
        <v>3665210.086980931</v>
      </c>
      <c r="Q266" s="60">
        <f t="shared" si="51"/>
        <v>1672472.8578890096</v>
      </c>
      <c r="R266" s="60">
        <f t="shared" si="52"/>
        <v>1766853.1137728537</v>
      </c>
      <c r="S266" s="60">
        <f t="shared" si="53"/>
        <v>0</v>
      </c>
    </row>
    <row r="267" spans="1:19" ht="14.45" customHeight="1">
      <c r="A267" s="48">
        <v>371556</v>
      </c>
      <c r="B267" s="47" t="s">
        <v>288</v>
      </c>
      <c r="C267" s="24" t="s">
        <v>282</v>
      </c>
      <c r="D267" s="85" t="s">
        <v>495</v>
      </c>
      <c r="E267" s="34">
        <f>VLOOKUP($A267,'CAF BLS Adjustment'!$B:$H,7,FALSE)</f>
        <v>1369514</v>
      </c>
      <c r="F267" s="5">
        <f>SUMIFS('HCLS Adjustment'!$F:$F,'HCLS Adjustment'!$B:$B,Main!$A267)</f>
        <v>305760</v>
      </c>
      <c r="G267" s="29">
        <f>VLOOKUP(A267,'SVS Adjustment'!$B$3:$E$451,4,FALSE)</f>
        <v>0</v>
      </c>
      <c r="H267" s="29">
        <f t="shared" si="46"/>
        <v>1675274</v>
      </c>
      <c r="I267" s="87">
        <f>'Demand Calcs'!$B$11</f>
        <v>0.85719967561141985</v>
      </c>
      <c r="J267" s="29">
        <f t="shared" si="47"/>
        <v>1436044.3293602457</v>
      </c>
      <c r="K267" s="68">
        <f>IFERROR(VLOOKUP($A267,'NECA 5 year Projections'!$A:$C,3,FALSE),0)</f>
        <v>606821.73150714801</v>
      </c>
      <c r="L267" s="68">
        <f t="shared" si="48"/>
        <v>606821.73150714801</v>
      </c>
      <c r="M267" s="29">
        <f t="shared" si="49"/>
        <v>1436044.3293602457</v>
      </c>
      <c r="N267" s="29">
        <f>VLOOKUP($A267,'CAF BLS Adjustment'!$B266:$I811,8,FALSE)</f>
        <v>-19938</v>
      </c>
      <c r="O267" s="34">
        <f t="shared" si="45"/>
        <v>-19938</v>
      </c>
      <c r="P267" s="60">
        <f t="shared" si="50"/>
        <v>1416106.3293602457</v>
      </c>
      <c r="Q267" s="60">
        <f t="shared" si="51"/>
        <v>1173946.956545298</v>
      </c>
      <c r="R267" s="60">
        <f t="shared" si="52"/>
        <v>262097.37281494774</v>
      </c>
      <c r="S267" s="60">
        <f t="shared" si="53"/>
        <v>0</v>
      </c>
    </row>
    <row r="268" spans="1:19" ht="14.45" customHeight="1">
      <c r="A268" s="48">
        <v>371557</v>
      </c>
      <c r="B268" s="47" t="s">
        <v>289</v>
      </c>
      <c r="C268" s="24" t="s">
        <v>282</v>
      </c>
      <c r="D268" s="85" t="s">
        <v>495</v>
      </c>
      <c r="E268" s="34">
        <f>VLOOKUP($A268,'CAF BLS Adjustment'!$B:$H,7,FALSE)</f>
        <v>288012</v>
      </c>
      <c r="F268" s="5">
        <f>SUMIFS('HCLS Adjustment'!$F:$F,'HCLS Adjustment'!$B:$B,Main!$A268)</f>
        <v>333576</v>
      </c>
      <c r="G268" s="29">
        <f>VLOOKUP(A268,'SVS Adjustment'!$B$3:$E$451,4,FALSE)</f>
        <v>0</v>
      </c>
      <c r="H268" s="29">
        <f t="shared" si="46"/>
        <v>621588</v>
      </c>
      <c r="I268" s="87">
        <f>'Demand Calcs'!$B$11</f>
        <v>0.85719967561141985</v>
      </c>
      <c r="J268" s="29">
        <f t="shared" si="47"/>
        <v>532825.03196395119</v>
      </c>
      <c r="K268" s="68">
        <f>IFERROR(VLOOKUP($A268,'NECA 5 year Projections'!$A:$C,3,FALSE),0)</f>
        <v>314687.42628207</v>
      </c>
      <c r="L268" s="68">
        <f t="shared" si="48"/>
        <v>314687.42628207</v>
      </c>
      <c r="M268" s="29">
        <f t="shared" si="49"/>
        <v>532825.03196395119</v>
      </c>
      <c r="N268" s="29">
        <f>VLOOKUP($A268,'CAF BLS Adjustment'!$B266:$I812,8,FALSE)</f>
        <v>390</v>
      </c>
      <c r="O268" s="34">
        <f t="shared" si="45"/>
        <v>334.30787348845377</v>
      </c>
      <c r="P268" s="60">
        <f t="shared" si="50"/>
        <v>533159.33983743959</v>
      </c>
      <c r="Q268" s="60">
        <f t="shared" si="51"/>
        <v>246883.79297219624</v>
      </c>
      <c r="R268" s="60">
        <f t="shared" si="52"/>
        <v>285941.238991755</v>
      </c>
      <c r="S268" s="60">
        <f t="shared" si="53"/>
        <v>0</v>
      </c>
    </row>
    <row r="269" spans="1:19" ht="14.45" customHeight="1">
      <c r="A269" s="48">
        <v>371558</v>
      </c>
      <c r="B269" s="47" t="s">
        <v>290</v>
      </c>
      <c r="C269" s="24" t="s">
        <v>282</v>
      </c>
      <c r="D269" s="85" t="s">
        <v>495</v>
      </c>
      <c r="E269" s="34">
        <f>VLOOKUP($A269,'CAF BLS Adjustment'!$B:$H,7,FALSE)</f>
        <v>913587</v>
      </c>
      <c r="F269" s="5">
        <f>SUMIFS('HCLS Adjustment'!$F:$F,'HCLS Adjustment'!$B:$B,Main!$A269)</f>
        <v>653604</v>
      </c>
      <c r="G269" s="29">
        <f>VLOOKUP(A269,'SVS Adjustment'!$B$3:$E$451,4,FALSE)</f>
        <v>0</v>
      </c>
      <c r="H269" s="29">
        <f t="shared" si="46"/>
        <v>1567191</v>
      </c>
      <c r="I269" s="87">
        <f>'Demand Calcs'!$B$11</f>
        <v>0.85719967561141985</v>
      </c>
      <c r="J269" s="29">
        <f t="shared" si="47"/>
        <v>1343395.6168211368</v>
      </c>
      <c r="K269" s="68">
        <f>IFERROR(VLOOKUP($A269,'NECA 5 year Projections'!$A:$C,3,FALSE),0)</f>
        <v>692502.46463728196</v>
      </c>
      <c r="L269" s="68">
        <f t="shared" si="48"/>
        <v>692502.46463728196</v>
      </c>
      <c r="M269" s="29">
        <f t="shared" si="49"/>
        <v>1343395.6168211368</v>
      </c>
      <c r="N269" s="29">
        <f>VLOOKUP($A269,'CAF BLS Adjustment'!$B267:$I813,8,FALSE)</f>
        <v>10812</v>
      </c>
      <c r="O269" s="34">
        <f t="shared" si="45"/>
        <v>9268.0428927106714</v>
      </c>
      <c r="P269" s="60">
        <f t="shared" si="50"/>
        <v>1352663.6597138476</v>
      </c>
      <c r="Q269" s="60">
        <f t="shared" si="51"/>
        <v>783126.4800428102</v>
      </c>
      <c r="R269" s="60">
        <f t="shared" si="52"/>
        <v>560269.13677832647</v>
      </c>
      <c r="S269" s="60">
        <f t="shared" si="53"/>
        <v>0</v>
      </c>
    </row>
    <row r="270" spans="1:19" ht="14.45" customHeight="1">
      <c r="A270" s="48">
        <v>371559</v>
      </c>
      <c r="B270" s="47" t="s">
        <v>291</v>
      </c>
      <c r="C270" s="24" t="s">
        <v>282</v>
      </c>
      <c r="D270" s="85" t="s">
        <v>495</v>
      </c>
      <c r="E270" s="34">
        <f>VLOOKUP($A270,'CAF BLS Adjustment'!$B:$H,7,FALSE)</f>
        <v>488959</v>
      </c>
      <c r="F270" s="5">
        <f>SUMIFS('HCLS Adjustment'!$F:$F,'HCLS Adjustment'!$B:$B,Main!$A270)</f>
        <v>334524</v>
      </c>
      <c r="G270" s="29">
        <f>VLOOKUP(A270,'SVS Adjustment'!$B$3:$E$451,4,FALSE)</f>
        <v>0</v>
      </c>
      <c r="H270" s="29">
        <f t="shared" si="46"/>
        <v>823483</v>
      </c>
      <c r="I270" s="87">
        <f>'Demand Calcs'!$B$11</f>
        <v>0.85719967561141985</v>
      </c>
      <c r="J270" s="29">
        <f t="shared" si="47"/>
        <v>705889.36047151883</v>
      </c>
      <c r="K270" s="68">
        <f>IFERROR(VLOOKUP($A270,'NECA 5 year Projections'!$A:$C,3,FALSE),0)</f>
        <v>433271.93325098802</v>
      </c>
      <c r="L270" s="68">
        <f t="shared" si="48"/>
        <v>433271.93325098802</v>
      </c>
      <c r="M270" s="29">
        <f t="shared" si="49"/>
        <v>705889.36047151883</v>
      </c>
      <c r="N270" s="29">
        <f>VLOOKUP($A270,'CAF BLS Adjustment'!$B268:$I814,8,FALSE)</f>
        <v>26910</v>
      </c>
      <c r="O270" s="34">
        <f t="shared" ref="O270:O300" si="54">IF(N270&lt;0,N270,N270*I270)</f>
        <v>23067.243270703308</v>
      </c>
      <c r="P270" s="60">
        <f t="shared" si="50"/>
        <v>728956.60374222219</v>
      </c>
      <c r="Q270" s="60">
        <f t="shared" si="51"/>
        <v>419135.49618728424</v>
      </c>
      <c r="R270" s="60">
        <f t="shared" si="52"/>
        <v>286753.86428423459</v>
      </c>
      <c r="S270" s="60">
        <f t="shared" si="53"/>
        <v>0</v>
      </c>
    </row>
    <row r="271" spans="1:19" ht="14.45" customHeight="1">
      <c r="A271" s="48">
        <v>371561</v>
      </c>
      <c r="B271" s="47" t="s">
        <v>292</v>
      </c>
      <c r="C271" s="24" t="s">
        <v>282</v>
      </c>
      <c r="D271" s="85" t="s">
        <v>495</v>
      </c>
      <c r="E271" s="34">
        <f>VLOOKUP($A271,'CAF BLS Adjustment'!$B:$H,7,FALSE)</f>
        <v>396263</v>
      </c>
      <c r="F271" s="5">
        <f>SUMIFS('HCLS Adjustment'!$F:$F,'HCLS Adjustment'!$B:$B,Main!$A271)</f>
        <v>87468</v>
      </c>
      <c r="G271" s="29">
        <f>VLOOKUP(A271,'SVS Adjustment'!$B$3:$E$451,4,FALSE)</f>
        <v>0</v>
      </c>
      <c r="H271" s="29">
        <f t="shared" ref="H271:H301" si="55">SUM(E271:G271)</f>
        <v>483731</v>
      </c>
      <c r="I271" s="87">
        <f>'Demand Calcs'!$B$11</f>
        <v>0.85719967561141985</v>
      </c>
      <c r="J271" s="29">
        <f t="shared" ref="J271:J301" si="56">I271*H271</f>
        <v>414654.05628318776</v>
      </c>
      <c r="K271" s="68">
        <f>IFERROR(VLOOKUP($A271,'NECA 5 year Projections'!$A:$C,3,FALSE),0)</f>
        <v>203997.14599467599</v>
      </c>
      <c r="L271" s="68">
        <f t="shared" ref="L271:L301" si="57">MIN(H271,K271)</f>
        <v>203997.14599467599</v>
      </c>
      <c r="M271" s="29">
        <f t="shared" ref="M271:M301" si="58">MAX(J271,L271)</f>
        <v>414654.05628318776</v>
      </c>
      <c r="N271" s="29">
        <f>VLOOKUP($A271,'CAF BLS Adjustment'!$B269:$I815,8,FALSE)</f>
        <v>49914</v>
      </c>
      <c r="O271" s="34">
        <f t="shared" si="54"/>
        <v>42786.264608468409</v>
      </c>
      <c r="P271" s="60">
        <f t="shared" ref="P271:P301" si="59">O271+M271</f>
        <v>457440.32089165616</v>
      </c>
      <c r="Q271" s="60">
        <f t="shared" ref="Q271:Q301" si="60">IFERROR((E271/H271)*$M271,0)</f>
        <v>339676.51505680807</v>
      </c>
      <c r="R271" s="60">
        <f t="shared" ref="R271:R301" si="61">IFERROR((F271/$H271)*$M271,0)</f>
        <v>74977.541226379675</v>
      </c>
      <c r="S271" s="60">
        <f t="shared" ref="S271:S301" si="62">IFERROR((G271/$H271)*$M271,0)</f>
        <v>0</v>
      </c>
    </row>
    <row r="272" spans="1:19" ht="14.45" customHeight="1">
      <c r="A272" s="48">
        <v>371567</v>
      </c>
      <c r="B272" s="47" t="s">
        <v>293</v>
      </c>
      <c r="C272" s="24" t="s">
        <v>282</v>
      </c>
      <c r="D272" s="85" t="s">
        <v>495</v>
      </c>
      <c r="E272" s="34">
        <f>VLOOKUP($A272,'CAF BLS Adjustment'!$B:$H,7,FALSE)</f>
        <v>506950</v>
      </c>
      <c r="F272" s="5">
        <f>SUMIFS('HCLS Adjustment'!$F:$F,'HCLS Adjustment'!$B:$B,Main!$A272)</f>
        <v>670788</v>
      </c>
      <c r="G272" s="29">
        <f>VLOOKUP(A272,'SVS Adjustment'!$B$3:$E$451,4,FALSE)</f>
        <v>0</v>
      </c>
      <c r="H272" s="29">
        <f t="shared" si="55"/>
        <v>1177738</v>
      </c>
      <c r="I272" s="87">
        <f>'Demand Calcs'!$B$11</f>
        <v>0.85719967561141985</v>
      </c>
      <c r="J272" s="29">
        <f t="shared" si="56"/>
        <v>1009556.6315552423</v>
      </c>
      <c r="K272" s="68">
        <f>IFERROR(VLOOKUP($A272,'NECA 5 year Projections'!$A:$C,3,FALSE),0)</f>
        <v>442379.06053920701</v>
      </c>
      <c r="L272" s="68">
        <f t="shared" si="57"/>
        <v>442379.06053920701</v>
      </c>
      <c r="M272" s="29">
        <f t="shared" si="58"/>
        <v>1009556.6315552423</v>
      </c>
      <c r="N272" s="29">
        <f>VLOOKUP($A272,'CAF BLS Adjustment'!$B270:$I816,8,FALSE)</f>
        <v>2523</v>
      </c>
      <c r="O272" s="34">
        <f t="shared" si="54"/>
        <v>2162.7147815676121</v>
      </c>
      <c r="P272" s="60">
        <f t="shared" si="59"/>
        <v>1011719.3463368099</v>
      </c>
      <c r="Q272" s="60">
        <f t="shared" si="60"/>
        <v>434557.37555120926</v>
      </c>
      <c r="R272" s="60">
        <f t="shared" si="61"/>
        <v>574999.25600403314</v>
      </c>
      <c r="S272" s="60">
        <f t="shared" si="62"/>
        <v>0</v>
      </c>
    </row>
    <row r="273" spans="1:19" ht="14.45" customHeight="1">
      <c r="A273" s="48">
        <v>371582</v>
      </c>
      <c r="B273" s="47" t="s">
        <v>294</v>
      </c>
      <c r="C273" s="24" t="s">
        <v>282</v>
      </c>
      <c r="D273" s="85" t="s">
        <v>495</v>
      </c>
      <c r="E273" s="34">
        <f>VLOOKUP($A273,'CAF BLS Adjustment'!$B:$H,7,FALSE)</f>
        <v>484682</v>
      </c>
      <c r="F273" s="5">
        <f>SUMIFS('HCLS Adjustment'!$F:$F,'HCLS Adjustment'!$B:$B,Main!$A273)</f>
        <v>398976</v>
      </c>
      <c r="G273" s="29">
        <f>VLOOKUP(A273,'SVS Adjustment'!$B$3:$E$451,4,FALSE)</f>
        <v>0</v>
      </c>
      <c r="H273" s="29">
        <f t="shared" si="55"/>
        <v>883658</v>
      </c>
      <c r="I273" s="87">
        <f>'Demand Calcs'!$B$11</f>
        <v>0.85719967561141985</v>
      </c>
      <c r="J273" s="29">
        <f t="shared" si="56"/>
        <v>757471.35095143609</v>
      </c>
      <c r="K273" s="68">
        <f>IFERROR(VLOOKUP($A273,'NECA 5 year Projections'!$A:$C,3,FALSE),0)</f>
        <v>607480.33428331104</v>
      </c>
      <c r="L273" s="68">
        <f t="shared" si="57"/>
        <v>607480.33428331104</v>
      </c>
      <c r="M273" s="29">
        <f t="shared" si="58"/>
        <v>757471.35095143609</v>
      </c>
      <c r="N273" s="29">
        <f>VLOOKUP($A273,'CAF BLS Adjustment'!$B272:$I818,8,FALSE)</f>
        <v>-78960</v>
      </c>
      <c r="O273" s="34">
        <f t="shared" si="54"/>
        <v>-78960</v>
      </c>
      <c r="P273" s="60">
        <f t="shared" si="59"/>
        <v>678511.35095143609</v>
      </c>
      <c r="Q273" s="60">
        <f t="shared" si="60"/>
        <v>415469.2531746942</v>
      </c>
      <c r="R273" s="60">
        <f t="shared" si="61"/>
        <v>342002.0977767419</v>
      </c>
      <c r="S273" s="60">
        <f t="shared" si="62"/>
        <v>0</v>
      </c>
    </row>
    <row r="274" spans="1:19" ht="14.45" customHeight="1">
      <c r="A274" s="48">
        <v>371591</v>
      </c>
      <c r="B274" s="47" t="s">
        <v>295</v>
      </c>
      <c r="C274" s="24" t="s">
        <v>282</v>
      </c>
      <c r="D274" s="85" t="s">
        <v>495</v>
      </c>
      <c r="E274" s="34">
        <f>VLOOKUP($A274,'CAF BLS Adjustment'!$B:$H,7,FALSE)</f>
        <v>1396557</v>
      </c>
      <c r="F274" s="5">
        <f>SUMIFS('HCLS Adjustment'!$F:$F,'HCLS Adjustment'!$B:$B,Main!$A274)</f>
        <v>594276</v>
      </c>
      <c r="G274" s="29">
        <f>VLOOKUP(A274,'SVS Adjustment'!$B$3:$E$451,4,FALSE)</f>
        <v>0</v>
      </c>
      <c r="H274" s="29">
        <f t="shared" si="55"/>
        <v>1990833</v>
      </c>
      <c r="I274" s="87">
        <f>'Demand Calcs'!$B$11</f>
        <v>0.85719967561141985</v>
      </c>
      <c r="J274" s="29">
        <f t="shared" si="56"/>
        <v>1706541.4017965097</v>
      </c>
      <c r="K274" s="68">
        <f>IFERROR(VLOOKUP($A274,'NECA 5 year Projections'!$A:$C,3,FALSE),0)</f>
        <v>1155948.3916554099</v>
      </c>
      <c r="L274" s="68">
        <f t="shared" si="57"/>
        <v>1155948.3916554099</v>
      </c>
      <c r="M274" s="29">
        <f t="shared" si="58"/>
        <v>1706541.4017965097</v>
      </c>
      <c r="N274" s="29">
        <f>VLOOKUP($A274,'CAF BLS Adjustment'!$B273:$I820,8,FALSE)</f>
        <v>13956</v>
      </c>
      <c r="O274" s="34">
        <f t="shared" si="54"/>
        <v>11963.078672832975</v>
      </c>
      <c r="P274" s="60">
        <f t="shared" si="59"/>
        <v>1718504.4804693428</v>
      </c>
      <c r="Q274" s="60">
        <f t="shared" si="60"/>
        <v>1197128.2073728575</v>
      </c>
      <c r="R274" s="60">
        <f t="shared" si="61"/>
        <v>509413.19442365208</v>
      </c>
      <c r="S274" s="60">
        <f t="shared" si="62"/>
        <v>0</v>
      </c>
    </row>
    <row r="275" spans="1:19" ht="14.45" customHeight="1">
      <c r="A275" s="48">
        <v>371592</v>
      </c>
      <c r="B275" s="47" t="s">
        <v>296</v>
      </c>
      <c r="C275" s="24" t="s">
        <v>282</v>
      </c>
      <c r="D275" s="85" t="s">
        <v>495</v>
      </c>
      <c r="E275" s="34">
        <f>VLOOKUP($A275,'CAF BLS Adjustment'!$B:$H,7,FALSE)</f>
        <v>952733</v>
      </c>
      <c r="F275" s="5">
        <f>SUMIFS('HCLS Adjustment'!$F:$F,'HCLS Adjustment'!$B:$B,Main!$A275)</f>
        <v>323592</v>
      </c>
      <c r="G275" s="29">
        <f>VLOOKUP(A275,'SVS Adjustment'!$B$3:$E$451,4,FALSE)</f>
        <v>0</v>
      </c>
      <c r="H275" s="29">
        <f t="shared" si="55"/>
        <v>1276325</v>
      </c>
      <c r="I275" s="87">
        <f>'Demand Calcs'!$B$11</f>
        <v>0.85719967561141985</v>
      </c>
      <c r="J275" s="29">
        <f t="shared" si="56"/>
        <v>1094065.3759747455</v>
      </c>
      <c r="K275" s="68">
        <f>IFERROR(VLOOKUP($A275,'NECA 5 year Projections'!$A:$C,3,FALSE),0)</f>
        <v>669982.90683242795</v>
      </c>
      <c r="L275" s="68">
        <f t="shared" si="57"/>
        <v>669982.90683242795</v>
      </c>
      <c r="M275" s="29">
        <f t="shared" si="58"/>
        <v>1094065.3759747455</v>
      </c>
      <c r="N275" s="29">
        <f>VLOOKUP($A275,'CAF BLS Adjustment'!$B273:$I821,8,FALSE)</f>
        <v>129798</v>
      </c>
      <c r="O275" s="34">
        <f t="shared" si="54"/>
        <v>111262.80349501107</v>
      </c>
      <c r="P275" s="60">
        <f t="shared" si="59"/>
        <v>1205328.1794697565</v>
      </c>
      <c r="Q275" s="60">
        <f t="shared" si="60"/>
        <v>816682.41854429489</v>
      </c>
      <c r="R275" s="60">
        <f t="shared" si="61"/>
        <v>277382.95743045059</v>
      </c>
      <c r="S275" s="60">
        <f t="shared" si="62"/>
        <v>0</v>
      </c>
    </row>
    <row r="276" spans="1:19" ht="14.45" customHeight="1">
      <c r="A276" s="48">
        <v>371597</v>
      </c>
      <c r="B276" s="47" t="s">
        <v>297</v>
      </c>
      <c r="C276" s="24" t="s">
        <v>282</v>
      </c>
      <c r="D276" s="85" t="s">
        <v>495</v>
      </c>
      <c r="E276" s="34">
        <f>VLOOKUP($A276,'CAF BLS Adjustment'!$B:$H,7,FALSE)</f>
        <v>518496</v>
      </c>
      <c r="F276" s="5">
        <f>SUMIFS('HCLS Adjustment'!$F:$F,'HCLS Adjustment'!$B:$B,Main!$A276)</f>
        <v>359016</v>
      </c>
      <c r="G276" s="29">
        <f>VLOOKUP(A276,'SVS Adjustment'!$B$3:$E$451,4,FALSE)</f>
        <v>0</v>
      </c>
      <c r="H276" s="29">
        <f t="shared" si="55"/>
        <v>877512</v>
      </c>
      <c r="I276" s="87">
        <f>'Demand Calcs'!$B$11</f>
        <v>0.85719967561141985</v>
      </c>
      <c r="J276" s="29">
        <f t="shared" si="56"/>
        <v>752203.00174512831</v>
      </c>
      <c r="K276" s="68">
        <f>IFERROR(VLOOKUP($A276,'NECA 5 year Projections'!$A:$C,3,FALSE),0)</f>
        <v>415568.30022650998</v>
      </c>
      <c r="L276" s="68">
        <f t="shared" si="57"/>
        <v>415568.30022650998</v>
      </c>
      <c r="M276" s="29">
        <f t="shared" si="58"/>
        <v>752203.00174512831</v>
      </c>
      <c r="N276" s="29">
        <f>VLOOKUP($A276,'CAF BLS Adjustment'!$B274:$I822,8,FALSE)</f>
        <v>1806</v>
      </c>
      <c r="O276" s="34">
        <f t="shared" si="54"/>
        <v>1548.1026141542243</v>
      </c>
      <c r="P276" s="60">
        <f t="shared" si="59"/>
        <v>753751.10435928253</v>
      </c>
      <c r="Q276" s="60">
        <f t="shared" si="60"/>
        <v>444454.60300581879</v>
      </c>
      <c r="R276" s="60">
        <f t="shared" si="61"/>
        <v>307748.39873930952</v>
      </c>
      <c r="S276" s="60">
        <f t="shared" si="62"/>
        <v>0</v>
      </c>
    </row>
    <row r="277" spans="1:19" ht="14.45" customHeight="1">
      <c r="A277" s="48">
        <v>372455</v>
      </c>
      <c r="B277" s="47" t="s">
        <v>298</v>
      </c>
      <c r="C277" s="24" t="s">
        <v>282</v>
      </c>
      <c r="D277" s="85" t="s">
        <v>495</v>
      </c>
      <c r="E277" s="34">
        <f>VLOOKUP($A277,'CAF BLS Adjustment'!$B:$H,7,FALSE)</f>
        <v>877503</v>
      </c>
      <c r="F277" s="5">
        <f>SUMIFS('HCLS Adjustment'!$F:$F,'HCLS Adjustment'!$B:$B,Main!$A277)</f>
        <v>513324</v>
      </c>
      <c r="G277" s="29">
        <f>VLOOKUP(A277,'SVS Adjustment'!$B$3:$E$451,4,FALSE)</f>
        <v>0</v>
      </c>
      <c r="H277" s="29">
        <f t="shared" si="55"/>
        <v>1390827</v>
      </c>
      <c r="I277" s="87">
        <f>'Demand Calcs'!$B$11</f>
        <v>0.85719967561141985</v>
      </c>
      <c r="J277" s="29">
        <f t="shared" si="56"/>
        <v>1192216.4532316043</v>
      </c>
      <c r="K277" s="68">
        <f>IFERROR(VLOOKUP($A277,'NECA 5 year Projections'!$A:$C,3,FALSE),0)</f>
        <v>602850.85374776798</v>
      </c>
      <c r="L277" s="68">
        <f t="shared" si="57"/>
        <v>602850.85374776798</v>
      </c>
      <c r="M277" s="29">
        <f t="shared" si="58"/>
        <v>1192216.4532316043</v>
      </c>
      <c r="N277" s="29">
        <f>VLOOKUP($A277,'CAF BLS Adjustment'!$B275:$I823,8,FALSE)</f>
        <v>97266</v>
      </c>
      <c r="O277" s="34">
        <f t="shared" si="54"/>
        <v>83376.383648020361</v>
      </c>
      <c r="P277" s="60">
        <f t="shared" si="59"/>
        <v>1275592.8368796248</v>
      </c>
      <c r="Q277" s="60">
        <f t="shared" si="60"/>
        <v>752195.28694804781</v>
      </c>
      <c r="R277" s="60">
        <f t="shared" si="61"/>
        <v>440021.16628355655</v>
      </c>
      <c r="S277" s="60">
        <f t="shared" si="62"/>
        <v>0</v>
      </c>
    </row>
    <row r="278" spans="1:19" ht="14.45" customHeight="1">
      <c r="A278" s="48">
        <v>381607</v>
      </c>
      <c r="B278" s="47" t="s">
        <v>300</v>
      </c>
      <c r="C278" s="24" t="s">
        <v>299</v>
      </c>
      <c r="D278" s="85" t="s">
        <v>495</v>
      </c>
      <c r="E278" s="34">
        <f>VLOOKUP($A278,'CAF BLS Adjustment'!$B:$H,7,FALSE)</f>
        <v>12440748</v>
      </c>
      <c r="F278" s="5">
        <f>SUMIFS('HCLS Adjustment'!$F:$F,'HCLS Adjustment'!$B:$B,Main!$A278)</f>
        <v>3880644</v>
      </c>
      <c r="G278" s="29">
        <f>VLOOKUP(A278,'SVS Adjustment'!$B$3:$E$451,4,FALSE)</f>
        <v>0</v>
      </c>
      <c r="H278" s="29">
        <f t="shared" si="55"/>
        <v>16321392</v>
      </c>
      <c r="I278" s="87">
        <f>'Demand Calcs'!$B$11</f>
        <v>0.85719967561141985</v>
      </c>
      <c r="J278" s="29">
        <f t="shared" si="56"/>
        <v>13990691.927926823</v>
      </c>
      <c r="K278" s="68">
        <f>IFERROR(VLOOKUP($A278,'NECA 5 year Projections'!$A:$C,3,FALSE),0)</f>
        <v>7860726.0146521702</v>
      </c>
      <c r="L278" s="68">
        <f t="shared" si="57"/>
        <v>7860726.0146521702</v>
      </c>
      <c r="M278" s="29">
        <f t="shared" si="58"/>
        <v>13990691.927926823</v>
      </c>
      <c r="N278" s="29">
        <f>VLOOKUP($A278,'CAF BLS Adjustment'!$B277:$I827,8,FALSE)</f>
        <v>145944</v>
      </c>
      <c r="O278" s="34">
        <f t="shared" si="54"/>
        <v>125103.14945743306</v>
      </c>
      <c r="P278" s="60">
        <f t="shared" si="59"/>
        <v>14115795.077384256</v>
      </c>
      <c r="Q278" s="60">
        <f t="shared" si="60"/>
        <v>10664205.14996342</v>
      </c>
      <c r="R278" s="60">
        <f t="shared" si="61"/>
        <v>3326486.7779634031</v>
      </c>
      <c r="S278" s="60">
        <f t="shared" si="62"/>
        <v>0</v>
      </c>
    </row>
    <row r="279" spans="1:19" ht="14.45" customHeight="1">
      <c r="A279" s="48">
        <v>381617</v>
      </c>
      <c r="B279" s="47" t="s">
        <v>301</v>
      </c>
      <c r="C279" s="24" t="s">
        <v>299</v>
      </c>
      <c r="D279" s="85" t="s">
        <v>495</v>
      </c>
      <c r="E279" s="34">
        <f>VLOOKUP($A279,'CAF BLS Adjustment'!$B:$H,7,FALSE)</f>
        <v>1097125</v>
      </c>
      <c r="F279" s="5">
        <f>SUMIFS('HCLS Adjustment'!$F:$F,'HCLS Adjustment'!$B:$B,Main!$A279)</f>
        <v>753612</v>
      </c>
      <c r="G279" s="29">
        <f>VLOOKUP(A279,'SVS Adjustment'!$B$3:$E$451,4,FALSE)</f>
        <v>0</v>
      </c>
      <c r="H279" s="29">
        <f t="shared" si="55"/>
        <v>1850737</v>
      </c>
      <c r="I279" s="87">
        <f>'Demand Calcs'!$B$11</f>
        <v>0.85719967561141985</v>
      </c>
      <c r="J279" s="29">
        <f t="shared" si="56"/>
        <v>1586451.1560420524</v>
      </c>
      <c r="K279" s="68">
        <f>IFERROR(VLOOKUP($A279,'NECA 5 year Projections'!$A:$C,3,FALSE),0)</f>
        <v>1369358.36195672</v>
      </c>
      <c r="L279" s="68">
        <f t="shared" si="57"/>
        <v>1369358.36195672</v>
      </c>
      <c r="M279" s="29">
        <f t="shared" si="58"/>
        <v>1586451.1560420524</v>
      </c>
      <c r="N279" s="29">
        <f>VLOOKUP($A279,'CAF BLS Adjustment'!$B278:$I832,8,FALSE)</f>
        <v>196428</v>
      </c>
      <c r="O279" s="34">
        <f t="shared" si="54"/>
        <v>168378.01788099998</v>
      </c>
      <c r="P279" s="60">
        <f t="shared" si="59"/>
        <v>1754829.1739230524</v>
      </c>
      <c r="Q279" s="60">
        <f t="shared" si="60"/>
        <v>940455.19410517893</v>
      </c>
      <c r="R279" s="60">
        <f t="shared" si="61"/>
        <v>645995.96193687338</v>
      </c>
      <c r="S279" s="60">
        <f t="shared" si="62"/>
        <v>0</v>
      </c>
    </row>
    <row r="280" spans="1:19" ht="14.45" customHeight="1">
      <c r="A280" s="48">
        <v>381625</v>
      </c>
      <c r="B280" s="47" t="s">
        <v>302</v>
      </c>
      <c r="C280" s="24" t="s">
        <v>299</v>
      </c>
      <c r="D280" s="85" t="s">
        <v>495</v>
      </c>
      <c r="E280" s="34">
        <f>VLOOKUP($A280,'CAF BLS Adjustment'!$B:$H,7,FALSE)</f>
        <v>6311490</v>
      </c>
      <c r="F280" s="5">
        <f>SUMIFS('HCLS Adjustment'!$F:$F,'HCLS Adjustment'!$B:$B,Main!$A280)</f>
        <v>2349780</v>
      </c>
      <c r="G280" s="29">
        <f>VLOOKUP(A280,'SVS Adjustment'!$B$3:$E$451,4,FALSE)</f>
        <v>0</v>
      </c>
      <c r="H280" s="29">
        <f t="shared" si="55"/>
        <v>8661270</v>
      </c>
      <c r="I280" s="87">
        <f>'Demand Calcs'!$B$11</f>
        <v>0.85719967561141985</v>
      </c>
      <c r="J280" s="29">
        <f t="shared" si="56"/>
        <v>7424437.8343829224</v>
      </c>
      <c r="K280" s="68">
        <f>IFERROR(VLOOKUP($A280,'NECA 5 year Projections'!$A:$C,3,FALSE),0)</f>
        <v>2532403.8887670399</v>
      </c>
      <c r="L280" s="68">
        <f t="shared" si="57"/>
        <v>2532403.8887670399</v>
      </c>
      <c r="M280" s="29">
        <f t="shared" si="58"/>
        <v>7424437.8343829224</v>
      </c>
      <c r="N280" s="29">
        <f>VLOOKUP($A280,'CAF BLS Adjustment'!$B279:$I834,8,FALSE)</f>
        <v>163020</v>
      </c>
      <c r="O280" s="34">
        <f t="shared" si="54"/>
        <v>139740.69111817365</v>
      </c>
      <c r="P280" s="60">
        <f t="shared" si="59"/>
        <v>7564178.5255010957</v>
      </c>
      <c r="Q280" s="60">
        <f t="shared" si="60"/>
        <v>5410207.1806247197</v>
      </c>
      <c r="R280" s="60">
        <f t="shared" si="61"/>
        <v>2014230.6537582022</v>
      </c>
      <c r="S280" s="60">
        <f t="shared" si="62"/>
        <v>0</v>
      </c>
    </row>
    <row r="281" spans="1:19" ht="14.45" customHeight="1">
      <c r="A281" s="48">
        <v>381632</v>
      </c>
      <c r="B281" s="47" t="s">
        <v>303</v>
      </c>
      <c r="C281" s="24" t="s">
        <v>299</v>
      </c>
      <c r="D281" s="85" t="s">
        <v>495</v>
      </c>
      <c r="E281" s="34">
        <f>VLOOKUP($A281,'CAF BLS Adjustment'!$B:$H,7,FALSE)</f>
        <v>11990020</v>
      </c>
      <c r="F281" s="5">
        <f>SUMIFS('HCLS Adjustment'!$F:$F,'HCLS Adjustment'!$B:$B,Main!$A281)</f>
        <v>3083196</v>
      </c>
      <c r="G281" s="29">
        <f>VLOOKUP(A281,'SVS Adjustment'!$B$3:$E$451,4,FALSE)</f>
        <v>409668</v>
      </c>
      <c r="H281" s="29">
        <f t="shared" si="55"/>
        <v>15482884</v>
      </c>
      <c r="I281" s="87">
        <f>'Demand Calcs'!$B$11</f>
        <v>0.85719967561141985</v>
      </c>
      <c r="J281" s="29">
        <f t="shared" si="56"/>
        <v>13271923.142329242</v>
      </c>
      <c r="K281" s="68">
        <f>IFERROR(VLOOKUP($A281,'NECA 5 year Projections'!$A:$C,3,FALSE),0)</f>
        <v>9947539.7436372992</v>
      </c>
      <c r="L281" s="68">
        <f t="shared" si="57"/>
        <v>9947539.7436372992</v>
      </c>
      <c r="M281" s="29">
        <f t="shared" si="58"/>
        <v>13271923.142329242</v>
      </c>
      <c r="N281" s="29">
        <f>VLOOKUP($A281,'CAF BLS Adjustment'!$B280:$I837,8,FALSE)</f>
        <v>335796</v>
      </c>
      <c r="O281" s="34">
        <f t="shared" si="54"/>
        <v>287844.22227161232</v>
      </c>
      <c r="P281" s="60">
        <f t="shared" si="59"/>
        <v>13559767.364600854</v>
      </c>
      <c r="Q281" s="60">
        <f t="shared" si="60"/>
        <v>10277841.254574437</v>
      </c>
      <c r="R281" s="60">
        <f t="shared" si="61"/>
        <v>2642914.6110464269</v>
      </c>
      <c r="S281" s="60">
        <f t="shared" si="62"/>
        <v>351167.27670837916</v>
      </c>
    </row>
    <row r="282" spans="1:19" ht="14.45" customHeight="1">
      <c r="A282" s="48">
        <v>381637</v>
      </c>
      <c r="B282" s="47" t="s">
        <v>304</v>
      </c>
      <c r="C282" s="24" t="s">
        <v>299</v>
      </c>
      <c r="D282" s="85" t="s">
        <v>495</v>
      </c>
      <c r="E282" s="34">
        <f>VLOOKUP($A282,'CAF BLS Adjustment'!$B:$H,7,FALSE)</f>
        <v>8710345</v>
      </c>
      <c r="F282" s="5">
        <f>SUMIFS('HCLS Adjustment'!$F:$F,'HCLS Adjustment'!$B:$B,Main!$A282)</f>
        <v>3101880</v>
      </c>
      <c r="G282" s="29">
        <f>VLOOKUP(A282,'SVS Adjustment'!$B$3:$E$451,4,FALSE)</f>
        <v>0</v>
      </c>
      <c r="H282" s="29">
        <f t="shared" si="55"/>
        <v>11812225</v>
      </c>
      <c r="I282" s="87">
        <f>'Demand Calcs'!$B$11</f>
        <v>0.85719967561141985</v>
      </c>
      <c r="J282" s="29">
        <f t="shared" si="56"/>
        <v>10125435.438249104</v>
      </c>
      <c r="K282" s="68">
        <f>IFERROR(VLOOKUP($A282,'NECA 5 year Projections'!$A:$C,3,FALSE),0)</f>
        <v>4506985.1252113497</v>
      </c>
      <c r="L282" s="68">
        <f t="shared" si="57"/>
        <v>4506985.1252113497</v>
      </c>
      <c r="M282" s="29">
        <f t="shared" si="58"/>
        <v>10125435.438249104</v>
      </c>
      <c r="N282" s="29">
        <f>VLOOKUP($A282,'CAF BLS Adjustment'!$B281:$I839,8,FALSE)</f>
        <v>-470232</v>
      </c>
      <c r="O282" s="34">
        <f t="shared" si="54"/>
        <v>-470232</v>
      </c>
      <c r="P282" s="60">
        <f t="shared" si="59"/>
        <v>9655203.4382491037</v>
      </c>
      <c r="Q282" s="60">
        <f t="shared" si="60"/>
        <v>7466504.9084635526</v>
      </c>
      <c r="R282" s="60">
        <f t="shared" si="61"/>
        <v>2658930.5297855511</v>
      </c>
      <c r="S282" s="60">
        <f t="shared" si="62"/>
        <v>0</v>
      </c>
    </row>
    <row r="283" spans="1:19" ht="14.45" customHeight="1">
      <c r="A283" s="48">
        <v>381638</v>
      </c>
      <c r="B283" s="47" t="s">
        <v>305</v>
      </c>
      <c r="C283" s="24" t="s">
        <v>299</v>
      </c>
      <c r="D283" s="85" t="s">
        <v>495</v>
      </c>
      <c r="E283" s="34">
        <f>VLOOKUP($A283,'CAF BLS Adjustment'!$B:$H,7,FALSE)</f>
        <v>615133</v>
      </c>
      <c r="F283" s="5">
        <f>SUMIFS('HCLS Adjustment'!$F:$F,'HCLS Adjustment'!$B:$B,Main!$A283)</f>
        <v>136680</v>
      </c>
      <c r="G283" s="29">
        <f>VLOOKUP(A283,'SVS Adjustment'!$B$3:$E$451,4,FALSE)</f>
        <v>0</v>
      </c>
      <c r="H283" s="29">
        <f t="shared" si="55"/>
        <v>751813</v>
      </c>
      <c r="I283" s="87">
        <f>'Demand Calcs'!$B$11</f>
        <v>0.85719967561141985</v>
      </c>
      <c r="J283" s="29">
        <f t="shared" si="56"/>
        <v>644453.85972044838</v>
      </c>
      <c r="K283" s="68">
        <f>IFERROR(VLOOKUP($A283,'NECA 5 year Projections'!$A:$C,3,FALSE),0)</f>
        <v>352244.185339269</v>
      </c>
      <c r="L283" s="68">
        <f t="shared" si="57"/>
        <v>352244.185339269</v>
      </c>
      <c r="M283" s="29">
        <f t="shared" si="58"/>
        <v>644453.85972044838</v>
      </c>
      <c r="N283" s="29">
        <f>VLOOKUP($A283,'CAF BLS Adjustment'!$B281:$I840,8,FALSE)</f>
        <v>34116</v>
      </c>
      <c r="O283" s="34">
        <f t="shared" si="54"/>
        <v>29244.224133159201</v>
      </c>
      <c r="P283" s="60">
        <f t="shared" si="59"/>
        <v>673698.08385360753</v>
      </c>
      <c r="Q283" s="60">
        <f t="shared" si="60"/>
        <v>527291.80805787956</v>
      </c>
      <c r="R283" s="60">
        <f t="shared" si="61"/>
        <v>117162.05166256886</v>
      </c>
      <c r="S283" s="60">
        <f t="shared" si="62"/>
        <v>0</v>
      </c>
    </row>
    <row r="284" spans="1:19" ht="14.45" customHeight="1">
      <c r="A284" s="48">
        <v>383303</v>
      </c>
      <c r="B284" s="47" t="s">
        <v>306</v>
      </c>
      <c r="C284" s="24" t="s">
        <v>299</v>
      </c>
      <c r="D284" s="85" t="s">
        <v>495</v>
      </c>
      <c r="E284" s="34">
        <f>VLOOKUP($A284,'CAF BLS Adjustment'!$B:$H,7,FALSE)</f>
        <v>21093628</v>
      </c>
      <c r="F284" s="5">
        <f>SUMIFS('HCLS Adjustment'!$F:$F,'HCLS Adjustment'!$B:$B,Main!$A284)</f>
        <v>4650516</v>
      </c>
      <c r="G284" s="29">
        <f>VLOOKUP(A284,'SVS Adjustment'!$B$3:$E$451,4,FALSE)</f>
        <v>3468</v>
      </c>
      <c r="H284" s="29">
        <f t="shared" si="55"/>
        <v>25747612</v>
      </c>
      <c r="I284" s="87">
        <f>'Demand Calcs'!$B$11</f>
        <v>0.85719967561141985</v>
      </c>
      <c r="J284" s="29">
        <f t="shared" si="56"/>
        <v>22070844.654168703</v>
      </c>
      <c r="K284" s="68">
        <f>IFERROR(VLOOKUP($A284,'NECA 5 year Projections'!$A:$C,3,FALSE),0)</f>
        <v>11622538.4151589</v>
      </c>
      <c r="L284" s="68">
        <f t="shared" si="57"/>
        <v>11622538.4151589</v>
      </c>
      <c r="M284" s="29">
        <f t="shared" si="58"/>
        <v>22070844.654168703</v>
      </c>
      <c r="N284" s="29">
        <f>VLOOKUP($A284,'CAF BLS Adjustment'!$B283:$I842,8,FALSE)</f>
        <v>477006</v>
      </c>
      <c r="O284" s="34">
        <f t="shared" si="54"/>
        <v>408889.38846470095</v>
      </c>
      <c r="P284" s="60">
        <f t="shared" si="59"/>
        <v>22479734.042633403</v>
      </c>
      <c r="Q284" s="60">
        <f t="shared" si="60"/>
        <v>18081451.079067964</v>
      </c>
      <c r="R284" s="60">
        <f t="shared" si="61"/>
        <v>3986420.8066257183</v>
      </c>
      <c r="S284" s="60">
        <f t="shared" si="62"/>
        <v>2972.7684750204044</v>
      </c>
    </row>
    <row r="285" spans="1:19" ht="14.45" customHeight="1">
      <c r="A285" s="48">
        <v>391647</v>
      </c>
      <c r="B285" s="47" t="s">
        <v>308</v>
      </c>
      <c r="C285" s="24" t="s">
        <v>307</v>
      </c>
      <c r="D285" s="85" t="s">
        <v>495</v>
      </c>
      <c r="E285" s="34">
        <f>VLOOKUP($A285,'CAF BLS Adjustment'!$B:$H,7,FALSE)</f>
        <v>2126304</v>
      </c>
      <c r="F285" s="5">
        <f>SUMIFS('HCLS Adjustment'!$F:$F,'HCLS Adjustment'!$B:$B,Main!$A285)</f>
        <v>1523088</v>
      </c>
      <c r="G285" s="29">
        <f>VLOOKUP(A285,'SVS Adjustment'!$B$3:$E$451,4,FALSE)</f>
        <v>0</v>
      </c>
      <c r="H285" s="29">
        <f t="shared" si="55"/>
        <v>3649392</v>
      </c>
      <c r="I285" s="87">
        <f>'Demand Calcs'!$B$11</f>
        <v>0.85719967561141985</v>
      </c>
      <c r="J285" s="29">
        <f t="shared" si="56"/>
        <v>3128257.6385789108</v>
      </c>
      <c r="K285" s="68">
        <f>IFERROR(VLOOKUP($A285,'NECA 5 year Projections'!$A:$C,3,FALSE),0)</f>
        <v>1988129.43046996</v>
      </c>
      <c r="L285" s="68">
        <f t="shared" si="57"/>
        <v>1988129.43046996</v>
      </c>
      <c r="M285" s="29">
        <f t="shared" si="58"/>
        <v>3128257.6385789108</v>
      </c>
      <c r="N285" s="29">
        <f>VLOOKUP($A285,'CAF BLS Adjustment'!$B284:$I846,8,FALSE)</f>
        <v>185130</v>
      </c>
      <c r="O285" s="34">
        <f t="shared" si="54"/>
        <v>158693.37594594216</v>
      </c>
      <c r="P285" s="60">
        <f t="shared" si="59"/>
        <v>3286951.0145248529</v>
      </c>
      <c r="Q285" s="60">
        <f t="shared" si="60"/>
        <v>1822667.0990512646</v>
      </c>
      <c r="R285" s="60">
        <f t="shared" si="61"/>
        <v>1305590.5395276463</v>
      </c>
      <c r="S285" s="60">
        <f t="shared" si="62"/>
        <v>0</v>
      </c>
    </row>
    <row r="286" spans="1:19" ht="14.45" customHeight="1">
      <c r="A286" s="48">
        <v>391649</v>
      </c>
      <c r="B286" s="47" t="s">
        <v>309</v>
      </c>
      <c r="C286" s="24" t="s">
        <v>307</v>
      </c>
      <c r="D286" s="85" t="s">
        <v>495</v>
      </c>
      <c r="E286" s="34">
        <f>VLOOKUP($A286,'CAF BLS Adjustment'!$B:$H,7,FALSE)</f>
        <v>729258</v>
      </c>
      <c r="F286" s="5">
        <f>SUMIFS('HCLS Adjustment'!$F:$F,'HCLS Adjustment'!$B:$B,Main!$A286)</f>
        <v>59520</v>
      </c>
      <c r="G286" s="29">
        <f>VLOOKUP(A286,'SVS Adjustment'!$B$3:$E$451,4,FALSE)</f>
        <v>0</v>
      </c>
      <c r="H286" s="29">
        <f t="shared" si="55"/>
        <v>788778</v>
      </c>
      <c r="I286" s="87">
        <f>'Demand Calcs'!$B$11</f>
        <v>0.85719967561141985</v>
      </c>
      <c r="J286" s="29">
        <f t="shared" si="56"/>
        <v>676140.24572942453</v>
      </c>
      <c r="K286" s="68">
        <f>IFERROR(VLOOKUP($A286,'NECA 5 year Projections'!$A:$C,3,FALSE),0)</f>
        <v>320606.99420537398</v>
      </c>
      <c r="L286" s="68">
        <f t="shared" si="57"/>
        <v>320606.99420537398</v>
      </c>
      <c r="M286" s="29">
        <f t="shared" si="58"/>
        <v>676140.24572942453</v>
      </c>
      <c r="N286" s="29">
        <f>VLOOKUP($A286,'CAF BLS Adjustment'!$B284:$I847,8,FALSE)</f>
        <v>25176</v>
      </c>
      <c r="O286" s="34">
        <f t="shared" si="54"/>
        <v>21580.859033193105</v>
      </c>
      <c r="P286" s="60">
        <f t="shared" si="59"/>
        <v>697721.10476261762</v>
      </c>
      <c r="Q286" s="60">
        <f t="shared" si="60"/>
        <v>625119.72103703278</v>
      </c>
      <c r="R286" s="60">
        <f t="shared" si="61"/>
        <v>51020.524692391715</v>
      </c>
      <c r="S286" s="60">
        <f t="shared" si="62"/>
        <v>0</v>
      </c>
    </row>
    <row r="287" spans="1:19" ht="14.45" customHeight="1">
      <c r="A287" s="48">
        <v>391650</v>
      </c>
      <c r="B287" s="47" t="s">
        <v>310</v>
      </c>
      <c r="C287" s="24" t="s">
        <v>307</v>
      </c>
      <c r="D287" s="85" t="s">
        <v>495</v>
      </c>
      <c r="E287" s="34">
        <f>VLOOKUP($A287,'CAF BLS Adjustment'!$B:$H,7,FALSE)</f>
        <v>1907407</v>
      </c>
      <c r="F287" s="5">
        <f>SUMIFS('HCLS Adjustment'!$F:$F,'HCLS Adjustment'!$B:$B,Main!$A287)</f>
        <v>0</v>
      </c>
      <c r="G287" s="29">
        <f>VLOOKUP(A287,'SVS Adjustment'!$B$3:$E$451,4,FALSE)</f>
        <v>0</v>
      </c>
      <c r="H287" s="29">
        <f t="shared" si="55"/>
        <v>1907407</v>
      </c>
      <c r="I287" s="87">
        <f>'Demand Calcs'!$B$11</f>
        <v>0.85719967561141985</v>
      </c>
      <c r="J287" s="29">
        <f t="shared" si="56"/>
        <v>1635028.6616589515</v>
      </c>
      <c r="K287" s="68">
        <f>IFERROR(VLOOKUP($A287,'NECA 5 year Projections'!$A:$C,3,FALSE),0)</f>
        <v>1333991.8292158099</v>
      </c>
      <c r="L287" s="68">
        <f t="shared" si="57"/>
        <v>1333991.8292158099</v>
      </c>
      <c r="M287" s="29">
        <f t="shared" si="58"/>
        <v>1635028.6616589515</v>
      </c>
      <c r="N287" s="29">
        <f>VLOOKUP($A287,'CAF BLS Adjustment'!$B285:$I848,8,FALSE)</f>
        <v>4914</v>
      </c>
      <c r="O287" s="34">
        <f t="shared" si="54"/>
        <v>4212.2792059545172</v>
      </c>
      <c r="P287" s="60">
        <f t="shared" si="59"/>
        <v>1639240.9408649062</v>
      </c>
      <c r="Q287" s="60">
        <f t="shared" si="60"/>
        <v>1635028.6616589515</v>
      </c>
      <c r="R287" s="60">
        <f t="shared" si="61"/>
        <v>0</v>
      </c>
      <c r="S287" s="60">
        <f t="shared" si="62"/>
        <v>0</v>
      </c>
    </row>
    <row r="288" spans="1:19" ht="14.45" customHeight="1">
      <c r="A288" s="48">
        <v>391653</v>
      </c>
      <c r="B288" s="47" t="s">
        <v>311</v>
      </c>
      <c r="C288" s="24" t="s">
        <v>307</v>
      </c>
      <c r="D288" s="85" t="s">
        <v>495</v>
      </c>
      <c r="E288" s="34">
        <f>VLOOKUP($A288,'CAF BLS Adjustment'!$B:$H,7,FALSE)</f>
        <v>174316</v>
      </c>
      <c r="F288" s="5">
        <f>SUMIFS('HCLS Adjustment'!$F:$F,'HCLS Adjustment'!$B:$B,Main!$A288)</f>
        <v>60588</v>
      </c>
      <c r="G288" s="29">
        <f>VLOOKUP(A288,'SVS Adjustment'!$B$3:$E$451,4,FALSE)</f>
        <v>0</v>
      </c>
      <c r="H288" s="29">
        <f t="shared" si="55"/>
        <v>234904</v>
      </c>
      <c r="I288" s="87">
        <f>'Demand Calcs'!$B$11</f>
        <v>0.85719967561141985</v>
      </c>
      <c r="J288" s="29">
        <f t="shared" si="56"/>
        <v>201359.63259982498</v>
      </c>
      <c r="K288" s="68">
        <f>IFERROR(VLOOKUP($A288,'NECA 5 year Projections'!$A:$C,3,FALSE),0)</f>
        <v>119710.539447673</v>
      </c>
      <c r="L288" s="68">
        <f t="shared" si="57"/>
        <v>119710.539447673</v>
      </c>
      <c r="M288" s="29">
        <f t="shared" si="58"/>
        <v>201359.63259982498</v>
      </c>
      <c r="N288" s="29">
        <f>VLOOKUP($A288,'CAF BLS Adjustment'!$B286:$I849,8,FALSE)</f>
        <v>-10356</v>
      </c>
      <c r="O288" s="34">
        <f t="shared" si="54"/>
        <v>-10356</v>
      </c>
      <c r="P288" s="60">
        <f t="shared" si="59"/>
        <v>191003.63259982498</v>
      </c>
      <c r="Q288" s="60">
        <f t="shared" si="60"/>
        <v>149423.61865388029</v>
      </c>
      <c r="R288" s="60">
        <f t="shared" si="61"/>
        <v>51936.013945944709</v>
      </c>
      <c r="S288" s="60">
        <f t="shared" si="62"/>
        <v>0</v>
      </c>
    </row>
    <row r="289" spans="1:19" ht="14.45" customHeight="1">
      <c r="A289" s="48">
        <v>391666</v>
      </c>
      <c r="B289" s="47" t="s">
        <v>312</v>
      </c>
      <c r="C289" s="24" t="s">
        <v>307</v>
      </c>
      <c r="D289" s="85" t="s">
        <v>495</v>
      </c>
      <c r="E289" s="34">
        <f>VLOOKUP($A289,'CAF BLS Adjustment'!$B:$H,7,FALSE)</f>
        <v>343594</v>
      </c>
      <c r="F289" s="5">
        <f>SUMIFS('HCLS Adjustment'!$F:$F,'HCLS Adjustment'!$B:$B,Main!$A289)</f>
        <v>134616</v>
      </c>
      <c r="G289" s="29">
        <f>VLOOKUP(A289,'SVS Adjustment'!$B$3:$E$451,4,FALSE)</f>
        <v>0</v>
      </c>
      <c r="H289" s="29">
        <f t="shared" si="55"/>
        <v>478210</v>
      </c>
      <c r="I289" s="87">
        <f>'Demand Calcs'!$B$11</f>
        <v>0.85719967561141985</v>
      </c>
      <c r="J289" s="29">
        <f t="shared" si="56"/>
        <v>409921.4568741371</v>
      </c>
      <c r="K289" s="68">
        <f>IFERROR(VLOOKUP($A289,'NECA 5 year Projections'!$A:$C,3,FALSE),0)</f>
        <v>225717.44621132899</v>
      </c>
      <c r="L289" s="68">
        <f t="shared" si="57"/>
        <v>225717.44621132899</v>
      </c>
      <c r="M289" s="29">
        <f t="shared" si="58"/>
        <v>409921.4568741371</v>
      </c>
      <c r="N289" s="29">
        <f>VLOOKUP($A289,'CAF BLS Adjustment'!$B288:$I853,8,FALSE)</f>
        <v>75354</v>
      </c>
      <c r="O289" s="34">
        <f t="shared" si="54"/>
        <v>64593.42435602293</v>
      </c>
      <c r="P289" s="60">
        <f t="shared" si="59"/>
        <v>474514.88123016001</v>
      </c>
      <c r="Q289" s="60">
        <f t="shared" si="60"/>
        <v>294528.66534203023</v>
      </c>
      <c r="R289" s="60">
        <f t="shared" si="61"/>
        <v>115392.7915321069</v>
      </c>
      <c r="S289" s="60">
        <f t="shared" si="62"/>
        <v>0</v>
      </c>
    </row>
    <row r="290" spans="1:19" ht="14.45" customHeight="1">
      <c r="A290" s="48">
        <v>391668</v>
      </c>
      <c r="B290" s="47" t="s">
        <v>313</v>
      </c>
      <c r="C290" s="24" t="s">
        <v>307</v>
      </c>
      <c r="D290" s="85" t="s">
        <v>495</v>
      </c>
      <c r="E290" s="34">
        <f>VLOOKUP($A290,'CAF BLS Adjustment'!$B:$H,7,FALSE)</f>
        <v>1460824</v>
      </c>
      <c r="F290" s="5">
        <f>SUMIFS('HCLS Adjustment'!$F:$F,'HCLS Adjustment'!$B:$B,Main!$A290)</f>
        <v>482676</v>
      </c>
      <c r="G290" s="29">
        <f>VLOOKUP(A290,'SVS Adjustment'!$B$3:$E$451,4,FALSE)</f>
        <v>0</v>
      </c>
      <c r="H290" s="29">
        <f t="shared" si="55"/>
        <v>1943500</v>
      </c>
      <c r="I290" s="87">
        <f>'Demand Calcs'!$B$11</f>
        <v>0.85719967561141985</v>
      </c>
      <c r="J290" s="29">
        <f t="shared" si="56"/>
        <v>1665967.5695507945</v>
      </c>
      <c r="K290" s="68">
        <f>IFERROR(VLOOKUP($A290,'NECA 5 year Projections'!$A:$C,3,FALSE),0)</f>
        <v>737277.20932844502</v>
      </c>
      <c r="L290" s="68">
        <f t="shared" si="57"/>
        <v>737277.20932844502</v>
      </c>
      <c r="M290" s="29">
        <f t="shared" si="58"/>
        <v>1665967.5695507945</v>
      </c>
      <c r="N290" s="29">
        <f>VLOOKUP($A290,'CAF BLS Adjustment'!$B289:$I855,8,FALSE)</f>
        <v>-81000</v>
      </c>
      <c r="O290" s="34">
        <f t="shared" si="54"/>
        <v>-81000</v>
      </c>
      <c r="P290" s="60">
        <f t="shared" si="59"/>
        <v>1584967.5695507945</v>
      </c>
      <c r="Q290" s="60">
        <f t="shared" si="60"/>
        <v>1252217.8589253768</v>
      </c>
      <c r="R290" s="60">
        <f t="shared" si="61"/>
        <v>413749.71062541771</v>
      </c>
      <c r="S290" s="60">
        <f t="shared" si="62"/>
        <v>0</v>
      </c>
    </row>
    <row r="291" spans="1:19" ht="14.45" customHeight="1">
      <c r="A291" s="48">
        <v>391671</v>
      </c>
      <c r="B291" s="47" t="s">
        <v>314</v>
      </c>
      <c r="C291" s="24" t="s">
        <v>307</v>
      </c>
      <c r="D291" s="85" t="s">
        <v>495</v>
      </c>
      <c r="E291" s="34">
        <f>VLOOKUP($A291,'CAF BLS Adjustment'!$B:$H,7,FALSE)</f>
        <v>1003412</v>
      </c>
      <c r="F291" s="5">
        <f>SUMIFS('HCLS Adjustment'!$F:$F,'HCLS Adjustment'!$B:$B,Main!$A291)</f>
        <v>277464</v>
      </c>
      <c r="G291" s="29">
        <f>VLOOKUP(A291,'SVS Adjustment'!$B$3:$E$451,4,FALSE)</f>
        <v>0</v>
      </c>
      <c r="H291" s="29">
        <f t="shared" si="55"/>
        <v>1280876</v>
      </c>
      <c r="I291" s="87">
        <f>'Demand Calcs'!$B$11</f>
        <v>0.85719967561141985</v>
      </c>
      <c r="J291" s="29">
        <f t="shared" si="56"/>
        <v>1097966.491698453</v>
      </c>
      <c r="K291" s="68">
        <f>IFERROR(VLOOKUP($A291,'NECA 5 year Projections'!$A:$C,3,FALSE),0)</f>
        <v>366705.54996221798</v>
      </c>
      <c r="L291" s="68">
        <f t="shared" si="57"/>
        <v>366705.54996221798</v>
      </c>
      <c r="M291" s="29">
        <f t="shared" si="58"/>
        <v>1097966.491698453</v>
      </c>
      <c r="N291" s="29">
        <f>VLOOKUP($A291,'CAF BLS Adjustment'!$B290:$I858,8,FALSE)</f>
        <v>54042</v>
      </c>
      <c r="O291" s="34">
        <f t="shared" si="54"/>
        <v>46324.784869392352</v>
      </c>
      <c r="P291" s="60">
        <f t="shared" si="59"/>
        <v>1144291.2765678454</v>
      </c>
      <c r="Q291" s="60">
        <f t="shared" si="60"/>
        <v>860124.44090460602</v>
      </c>
      <c r="R291" s="60">
        <f t="shared" si="61"/>
        <v>237842.05079384701</v>
      </c>
      <c r="S291" s="60">
        <f t="shared" si="62"/>
        <v>0</v>
      </c>
    </row>
    <row r="292" spans="1:19" ht="14.45" customHeight="1">
      <c r="A292" s="48">
        <v>391674</v>
      </c>
      <c r="B292" s="47" t="s">
        <v>315</v>
      </c>
      <c r="C292" s="24" t="s">
        <v>307</v>
      </c>
      <c r="D292" s="85" t="s">
        <v>495</v>
      </c>
      <c r="E292" s="34">
        <f>VLOOKUP($A292,'CAF BLS Adjustment'!$B:$H,7,FALSE)</f>
        <v>3278353</v>
      </c>
      <c r="F292" s="5">
        <f>SUMIFS('HCLS Adjustment'!$F:$F,'HCLS Adjustment'!$B:$B,Main!$A292)</f>
        <v>537636</v>
      </c>
      <c r="G292" s="29">
        <f>VLOOKUP(A292,'SVS Adjustment'!$B$3:$E$451,4,FALSE)</f>
        <v>0</v>
      </c>
      <c r="H292" s="29">
        <f t="shared" si="55"/>
        <v>3815989</v>
      </c>
      <c r="I292" s="87">
        <f>'Demand Calcs'!$B$11</f>
        <v>0.85719967561141985</v>
      </c>
      <c r="J292" s="29">
        <f t="shared" si="56"/>
        <v>3271064.5329367463</v>
      </c>
      <c r="K292" s="68">
        <f>IFERROR(VLOOKUP($A292,'NECA 5 year Projections'!$A:$C,3,FALSE),0)</f>
        <v>780763.518556603</v>
      </c>
      <c r="L292" s="68">
        <f t="shared" si="57"/>
        <v>780763.518556603</v>
      </c>
      <c r="M292" s="29">
        <f t="shared" si="58"/>
        <v>3271064.5329367463</v>
      </c>
      <c r="N292" s="29">
        <f>VLOOKUP($A292,'CAF BLS Adjustment'!$B290:$I859,8,FALSE)</f>
        <v>161334</v>
      </c>
      <c r="O292" s="34">
        <f t="shared" si="54"/>
        <v>138295.45246509282</v>
      </c>
      <c r="P292" s="60">
        <f t="shared" si="59"/>
        <v>3409359.985401839</v>
      </c>
      <c r="Q292" s="60">
        <f t="shared" si="60"/>
        <v>2810203.128139725</v>
      </c>
      <c r="R292" s="60">
        <f t="shared" si="61"/>
        <v>460861.4047970213</v>
      </c>
      <c r="S292" s="60">
        <f t="shared" si="62"/>
        <v>0</v>
      </c>
    </row>
    <row r="293" spans="1:19" ht="14.45" customHeight="1">
      <c r="A293" s="48">
        <v>391676</v>
      </c>
      <c r="B293" s="47" t="s">
        <v>316</v>
      </c>
      <c r="C293" s="24" t="s">
        <v>307</v>
      </c>
      <c r="D293" s="85" t="s">
        <v>495</v>
      </c>
      <c r="E293" s="34">
        <f>VLOOKUP($A293,'CAF BLS Adjustment'!$B:$H,7,FALSE)</f>
        <v>6230252</v>
      </c>
      <c r="F293" s="5">
        <f>SUMIFS('HCLS Adjustment'!$F:$F,'HCLS Adjustment'!$B:$B,Main!$A293)</f>
        <v>883164</v>
      </c>
      <c r="G293" s="29">
        <f>VLOOKUP(A293,'SVS Adjustment'!$B$3:$E$451,4,FALSE)</f>
        <v>0</v>
      </c>
      <c r="H293" s="29">
        <f t="shared" si="55"/>
        <v>7113416</v>
      </c>
      <c r="I293" s="87">
        <f>'Demand Calcs'!$B$11</f>
        <v>0.85719967561141985</v>
      </c>
      <c r="J293" s="29">
        <f t="shared" si="56"/>
        <v>6097617.8876890838</v>
      </c>
      <c r="K293" s="68">
        <f>IFERROR(VLOOKUP($A293,'NECA 5 year Projections'!$A:$C,3,FALSE),0)</f>
        <v>1509318.2894633401</v>
      </c>
      <c r="L293" s="68">
        <f t="shared" si="57"/>
        <v>1509318.2894633401</v>
      </c>
      <c r="M293" s="29">
        <f t="shared" si="58"/>
        <v>6097617.8876890838</v>
      </c>
      <c r="N293" s="29">
        <f>VLOOKUP($A293,'CAF BLS Adjustment'!$B291:$I860,8,FALSE)</f>
        <v>103530</v>
      </c>
      <c r="O293" s="34">
        <f t="shared" si="54"/>
        <v>88745.882416050299</v>
      </c>
      <c r="P293" s="60">
        <f t="shared" si="59"/>
        <v>6186363.7701051338</v>
      </c>
      <c r="Q293" s="60">
        <f t="shared" si="60"/>
        <v>5340569.9933773996</v>
      </c>
      <c r="R293" s="60">
        <f t="shared" si="61"/>
        <v>757047.89431168395</v>
      </c>
      <c r="S293" s="60">
        <f t="shared" si="62"/>
        <v>0</v>
      </c>
    </row>
    <row r="294" spans="1:19" ht="14.45" customHeight="1">
      <c r="A294" s="48">
        <v>391685</v>
      </c>
      <c r="B294" s="47" t="s">
        <v>317</v>
      </c>
      <c r="C294" s="24" t="s">
        <v>307</v>
      </c>
      <c r="D294" s="85" t="s">
        <v>495</v>
      </c>
      <c r="E294" s="34">
        <f>VLOOKUP($A294,'CAF BLS Adjustment'!$B:$H,7,FALSE)</f>
        <v>3435719</v>
      </c>
      <c r="F294" s="5">
        <f>SUMIFS('HCLS Adjustment'!$F:$F,'HCLS Adjustment'!$B:$B,Main!$A294)</f>
        <v>313620</v>
      </c>
      <c r="G294" s="29">
        <f>VLOOKUP(A294,'SVS Adjustment'!$B$3:$E$451,4,FALSE)</f>
        <v>0</v>
      </c>
      <c r="H294" s="29">
        <f t="shared" si="55"/>
        <v>3749339</v>
      </c>
      <c r="I294" s="87">
        <f>'Demand Calcs'!$B$11</f>
        <v>0.85719967561141985</v>
      </c>
      <c r="J294" s="29">
        <f t="shared" si="56"/>
        <v>3213932.1745572453</v>
      </c>
      <c r="K294" s="68">
        <f>IFERROR(VLOOKUP($A294,'NECA 5 year Projections'!$A:$C,3,FALSE),0)</f>
        <v>1920935.0580889101</v>
      </c>
      <c r="L294" s="68">
        <f t="shared" si="57"/>
        <v>1920935.0580889101</v>
      </c>
      <c r="M294" s="29">
        <f t="shared" si="58"/>
        <v>3213932.1745572453</v>
      </c>
      <c r="N294" s="29">
        <f>VLOOKUP($A294,'CAF BLS Adjustment'!$B293:$I866,8,FALSE)</f>
        <v>-159726</v>
      </c>
      <c r="O294" s="34">
        <f t="shared" si="54"/>
        <v>-159726</v>
      </c>
      <c r="P294" s="60">
        <f t="shared" si="59"/>
        <v>3054206.1745572453</v>
      </c>
      <c r="Q294" s="60">
        <f t="shared" si="60"/>
        <v>2945097.2122919918</v>
      </c>
      <c r="R294" s="60">
        <f t="shared" si="61"/>
        <v>268834.96226525353</v>
      </c>
      <c r="S294" s="60">
        <f t="shared" si="62"/>
        <v>0</v>
      </c>
    </row>
    <row r="295" spans="1:19" ht="14.45" customHeight="1">
      <c r="A295" s="48">
        <v>401697</v>
      </c>
      <c r="B295" s="47" t="s">
        <v>319</v>
      </c>
      <c r="C295" s="24" t="s">
        <v>318</v>
      </c>
      <c r="D295" s="85" t="s">
        <v>495</v>
      </c>
      <c r="E295" s="34">
        <f>VLOOKUP($A295,'CAF BLS Adjustment'!$B:$H,7,FALSE)</f>
        <v>1570494</v>
      </c>
      <c r="F295" s="5">
        <f>SUMIFS('HCLS Adjustment'!$F:$F,'HCLS Adjustment'!$B:$B,Main!$A295)</f>
        <v>2260848</v>
      </c>
      <c r="G295" s="29">
        <f>VLOOKUP(A295,'SVS Adjustment'!$B$3:$E$451,4,FALSE)</f>
        <v>0</v>
      </c>
      <c r="H295" s="29">
        <f t="shared" si="55"/>
        <v>3831342</v>
      </c>
      <c r="I295" s="87">
        <f>'Demand Calcs'!$B$11</f>
        <v>0.85719967561141985</v>
      </c>
      <c r="J295" s="29">
        <f t="shared" si="56"/>
        <v>3284225.1195564084</v>
      </c>
      <c r="K295" s="68">
        <f>IFERROR(VLOOKUP($A295,'NECA 5 year Projections'!$A:$C,3,FALSE),0)</f>
        <v>1106161.7576049</v>
      </c>
      <c r="L295" s="68">
        <f t="shared" si="57"/>
        <v>1106161.7576049</v>
      </c>
      <c r="M295" s="29">
        <f t="shared" si="58"/>
        <v>3284225.1195564084</v>
      </c>
      <c r="N295" s="29">
        <f>VLOOKUP($A295,'CAF BLS Adjustment'!$B294:$I870,8,FALSE)</f>
        <v>109932</v>
      </c>
      <c r="O295" s="34">
        <f t="shared" si="54"/>
        <v>94233.674739314607</v>
      </c>
      <c r="P295" s="60">
        <f t="shared" si="59"/>
        <v>3378458.7942957231</v>
      </c>
      <c r="Q295" s="60">
        <f t="shared" si="60"/>
        <v>1346226.9473496811</v>
      </c>
      <c r="R295" s="60">
        <f t="shared" si="61"/>
        <v>1937998.1722067273</v>
      </c>
      <c r="S295" s="60">
        <f t="shared" si="62"/>
        <v>0</v>
      </c>
    </row>
    <row r="296" spans="1:19" ht="14.45" customHeight="1">
      <c r="A296" s="48">
        <v>401698</v>
      </c>
      <c r="B296" s="47" t="s">
        <v>320</v>
      </c>
      <c r="C296" s="24" t="s">
        <v>318</v>
      </c>
      <c r="D296" s="85" t="s">
        <v>495</v>
      </c>
      <c r="E296" s="34">
        <f>VLOOKUP($A296,'CAF BLS Adjustment'!$B:$H,7,FALSE)</f>
        <v>141399</v>
      </c>
      <c r="F296" s="5">
        <f>SUMIFS('HCLS Adjustment'!$F:$F,'HCLS Adjustment'!$B:$B,Main!$A296)</f>
        <v>0</v>
      </c>
      <c r="G296" s="29">
        <f>VLOOKUP(A296,'SVS Adjustment'!$B$3:$E$451,4,FALSE)</f>
        <v>0</v>
      </c>
      <c r="H296" s="29">
        <f t="shared" si="55"/>
        <v>141399</v>
      </c>
      <c r="I296" s="87">
        <f>'Demand Calcs'!$B$11</f>
        <v>0.85719967561141985</v>
      </c>
      <c r="J296" s="29">
        <f t="shared" si="56"/>
        <v>121207.17693177916</v>
      </c>
      <c r="K296" s="68">
        <f>IFERROR(VLOOKUP($A296,'NECA 5 year Projections'!$A:$C,3,FALSE),0)</f>
        <v>253547.08988859699</v>
      </c>
      <c r="L296" s="68">
        <f t="shared" si="57"/>
        <v>141399</v>
      </c>
      <c r="M296" s="29">
        <f t="shared" si="58"/>
        <v>141399</v>
      </c>
      <c r="N296" s="29">
        <f>VLOOKUP($A296,'CAF BLS Adjustment'!$B294:$I871,8,FALSE)</f>
        <v>-40476</v>
      </c>
      <c r="O296" s="34">
        <f t="shared" si="54"/>
        <v>-40476</v>
      </c>
      <c r="P296" s="60">
        <f t="shared" si="59"/>
        <v>100923</v>
      </c>
      <c r="Q296" s="60">
        <f t="shared" si="60"/>
        <v>141399</v>
      </c>
      <c r="R296" s="60">
        <f t="shared" si="61"/>
        <v>0</v>
      </c>
      <c r="S296" s="60">
        <f t="shared" si="62"/>
        <v>0</v>
      </c>
    </row>
    <row r="297" spans="1:19" ht="14.45" customHeight="1">
      <c r="A297" s="48">
        <v>401699</v>
      </c>
      <c r="B297" s="47" t="s">
        <v>321</v>
      </c>
      <c r="C297" s="24" t="s">
        <v>318</v>
      </c>
      <c r="D297" s="85" t="s">
        <v>495</v>
      </c>
      <c r="E297" s="34">
        <f>VLOOKUP($A297,'CAF BLS Adjustment'!$B:$H,7,FALSE)</f>
        <v>258069</v>
      </c>
      <c r="F297" s="5">
        <f>SUMIFS('HCLS Adjustment'!$F:$F,'HCLS Adjustment'!$B:$B,Main!$A297)</f>
        <v>252492</v>
      </c>
      <c r="G297" s="29">
        <f>VLOOKUP(A297,'SVS Adjustment'!$B$3:$E$451,4,FALSE)</f>
        <v>0</v>
      </c>
      <c r="H297" s="29">
        <f t="shared" si="55"/>
        <v>510561</v>
      </c>
      <c r="I297" s="87">
        <f>'Demand Calcs'!$B$11</f>
        <v>0.85719967561141985</v>
      </c>
      <c r="J297" s="29">
        <f t="shared" si="56"/>
        <v>437652.72357984213</v>
      </c>
      <c r="K297" s="68">
        <f>IFERROR(VLOOKUP($A297,'NECA 5 year Projections'!$A:$C,3,FALSE),0)</f>
        <v>180777.60912832801</v>
      </c>
      <c r="L297" s="68">
        <f t="shared" si="57"/>
        <v>180777.60912832801</v>
      </c>
      <c r="M297" s="29">
        <f t="shared" si="58"/>
        <v>437652.72357984213</v>
      </c>
      <c r="N297" s="29">
        <f>VLOOKUP($A297,'CAF BLS Adjustment'!$B295:$I872,8,FALSE)</f>
        <v>80022</v>
      </c>
      <c r="O297" s="34">
        <f t="shared" si="54"/>
        <v>68594.832441777035</v>
      </c>
      <c r="P297" s="60">
        <f t="shared" si="59"/>
        <v>506247.55602161918</v>
      </c>
      <c r="Q297" s="60">
        <f t="shared" si="60"/>
        <v>221216.66308536351</v>
      </c>
      <c r="R297" s="60">
        <f t="shared" si="61"/>
        <v>216436.06049447862</v>
      </c>
      <c r="S297" s="60">
        <f t="shared" si="62"/>
        <v>0</v>
      </c>
    </row>
    <row r="298" spans="1:19" ht="14.45" customHeight="1">
      <c r="A298" s="48">
        <v>401704</v>
      </c>
      <c r="B298" s="47" t="s">
        <v>322</v>
      </c>
      <c r="C298" s="24" t="s">
        <v>318</v>
      </c>
      <c r="D298" s="85" t="s">
        <v>495</v>
      </c>
      <c r="E298" s="34">
        <f>VLOOKUP($A298,'CAF BLS Adjustment'!$B:$H,7,FALSE)</f>
        <v>982322</v>
      </c>
      <c r="F298" s="5">
        <f>SUMIFS('HCLS Adjustment'!$F:$F,'HCLS Adjustment'!$B:$B,Main!$A298)</f>
        <v>254484</v>
      </c>
      <c r="G298" s="29">
        <f>VLOOKUP(A298,'SVS Adjustment'!$B$3:$E$451,4,FALSE)</f>
        <v>0</v>
      </c>
      <c r="H298" s="29">
        <f t="shared" si="55"/>
        <v>1236806</v>
      </c>
      <c r="I298" s="87">
        <f>'Demand Calcs'!$B$11</f>
        <v>0.85719967561141985</v>
      </c>
      <c r="J298" s="29">
        <f t="shared" si="56"/>
        <v>1060189.7019942577</v>
      </c>
      <c r="K298" s="68">
        <f>IFERROR(VLOOKUP($A298,'NECA 5 year Projections'!$A:$C,3,FALSE),0)</f>
        <v>722115.11366611696</v>
      </c>
      <c r="L298" s="68">
        <f t="shared" si="57"/>
        <v>722115.11366611696</v>
      </c>
      <c r="M298" s="29">
        <f t="shared" si="58"/>
        <v>1060189.7019942577</v>
      </c>
      <c r="N298" s="29">
        <f>VLOOKUP($A298,'CAF BLS Adjustment'!$B297:$I874,8,FALSE)</f>
        <v>26346</v>
      </c>
      <c r="O298" s="34">
        <f t="shared" si="54"/>
        <v>22583.782653658469</v>
      </c>
      <c r="P298" s="60">
        <f t="shared" si="59"/>
        <v>1082773.4846479162</v>
      </c>
      <c r="Q298" s="60">
        <f t="shared" si="60"/>
        <v>842046.09974596114</v>
      </c>
      <c r="R298" s="60">
        <f t="shared" si="61"/>
        <v>218143.60224829655</v>
      </c>
      <c r="S298" s="60">
        <f t="shared" si="62"/>
        <v>0</v>
      </c>
    </row>
    <row r="299" spans="1:19" ht="14.45" customHeight="1">
      <c r="A299" s="48">
        <v>401709</v>
      </c>
      <c r="B299" s="47" t="s">
        <v>323</v>
      </c>
      <c r="C299" s="24" t="s">
        <v>318</v>
      </c>
      <c r="D299" s="85" t="s">
        <v>495</v>
      </c>
      <c r="E299" s="34">
        <f>VLOOKUP($A299,'CAF BLS Adjustment'!$B:$H,7,FALSE)</f>
        <v>2234247</v>
      </c>
      <c r="F299" s="5">
        <f>SUMIFS('HCLS Adjustment'!$F:$F,'HCLS Adjustment'!$B:$B,Main!$A299)</f>
        <v>1264992</v>
      </c>
      <c r="G299" s="29">
        <f>VLOOKUP(A299,'SVS Adjustment'!$B$3:$E$451,4,FALSE)</f>
        <v>0</v>
      </c>
      <c r="H299" s="29">
        <f t="shared" si="55"/>
        <v>3499239</v>
      </c>
      <c r="I299" s="87">
        <f>'Demand Calcs'!$B$11</f>
        <v>0.85719967561141985</v>
      </c>
      <c r="J299" s="29">
        <f t="shared" si="56"/>
        <v>2999546.5356868291</v>
      </c>
      <c r="K299" s="68">
        <f>IFERROR(VLOOKUP($A299,'NECA 5 year Projections'!$A:$C,3,FALSE),0)</f>
        <v>1431739.6388731101</v>
      </c>
      <c r="L299" s="68">
        <f t="shared" si="57"/>
        <v>1431739.6388731101</v>
      </c>
      <c r="M299" s="29">
        <f t="shared" si="58"/>
        <v>2999546.5356868291</v>
      </c>
      <c r="N299" s="29">
        <f>VLOOKUP($A299,'CAF BLS Adjustment'!$B297:$I875,8,FALSE)</f>
        <v>245910</v>
      </c>
      <c r="O299" s="34">
        <f t="shared" si="54"/>
        <v>210793.97222960426</v>
      </c>
      <c r="P299" s="60">
        <f t="shared" si="59"/>
        <v>3210340.5079164333</v>
      </c>
      <c r="Q299" s="60">
        <f t="shared" si="60"/>
        <v>1915195.8036357879</v>
      </c>
      <c r="R299" s="60">
        <f t="shared" si="61"/>
        <v>1084350.7320510412</v>
      </c>
      <c r="S299" s="60">
        <f t="shared" si="62"/>
        <v>0</v>
      </c>
    </row>
    <row r="300" spans="1:19" ht="14.45" customHeight="1">
      <c r="A300" s="48">
        <v>401713</v>
      </c>
      <c r="B300" s="47" t="s">
        <v>324</v>
      </c>
      <c r="C300" s="24" t="s">
        <v>318</v>
      </c>
      <c r="D300" s="85" t="s">
        <v>495</v>
      </c>
      <c r="E300" s="34">
        <f>VLOOKUP($A300,'CAF BLS Adjustment'!$B:$H,7,FALSE)</f>
        <v>2819307</v>
      </c>
      <c r="F300" s="5">
        <f>SUMIFS('HCLS Adjustment'!$F:$F,'HCLS Adjustment'!$B:$B,Main!$A300)</f>
        <v>1744656</v>
      </c>
      <c r="G300" s="29">
        <f>VLOOKUP(A300,'SVS Adjustment'!$B$3:$E$451,4,FALSE)</f>
        <v>0</v>
      </c>
      <c r="H300" s="29">
        <f t="shared" si="55"/>
        <v>4563963</v>
      </c>
      <c r="I300" s="87">
        <f>'Demand Calcs'!$B$11</f>
        <v>0.85719967561141985</v>
      </c>
      <c r="J300" s="29">
        <f t="shared" si="56"/>
        <v>3912227.6031025224</v>
      </c>
      <c r="K300" s="68">
        <f>IFERROR(VLOOKUP($A300,'NECA 5 year Projections'!$A:$C,3,FALSE),0)</f>
        <v>2152268.6504054498</v>
      </c>
      <c r="L300" s="68">
        <f t="shared" si="57"/>
        <v>2152268.6504054498</v>
      </c>
      <c r="M300" s="29">
        <f t="shared" si="58"/>
        <v>3912227.6031025224</v>
      </c>
      <c r="N300" s="29">
        <f>VLOOKUP($A300,'CAF BLS Adjustment'!$B299:$I877,8,FALSE)</f>
        <v>-24990</v>
      </c>
      <c r="O300" s="34">
        <f t="shared" si="54"/>
        <v>-24990</v>
      </c>
      <c r="P300" s="60">
        <f t="shared" si="59"/>
        <v>3887237.6031025224</v>
      </c>
      <c r="Q300" s="60">
        <f t="shared" si="60"/>
        <v>2416709.0458490052</v>
      </c>
      <c r="R300" s="60">
        <f t="shared" si="61"/>
        <v>1495518.5572535174</v>
      </c>
      <c r="S300" s="60">
        <f t="shared" si="62"/>
        <v>0</v>
      </c>
    </row>
    <row r="301" spans="1:19" ht="14.45" customHeight="1">
      <c r="A301" s="48">
        <v>401718</v>
      </c>
      <c r="B301" s="47" t="s">
        <v>325</v>
      </c>
      <c r="C301" s="24" t="s">
        <v>318</v>
      </c>
      <c r="D301" s="85" t="s">
        <v>495</v>
      </c>
      <c r="E301" s="34">
        <f>VLOOKUP($A301,'CAF BLS Adjustment'!$B:$H,7,FALSE)</f>
        <v>3460501</v>
      </c>
      <c r="F301" s="5">
        <f>SUMIFS('HCLS Adjustment'!$F:$F,'HCLS Adjustment'!$B:$B,Main!$A301)</f>
        <v>1432608</v>
      </c>
      <c r="G301" s="29">
        <f>VLOOKUP(A301,'SVS Adjustment'!$B$3:$E$451,4,FALSE)</f>
        <v>0</v>
      </c>
      <c r="H301" s="29">
        <f t="shared" si="55"/>
        <v>4893109</v>
      </c>
      <c r="I301" s="87">
        <f>'Demand Calcs'!$B$11</f>
        <v>0.85719967561141985</v>
      </c>
      <c r="J301" s="29">
        <f t="shared" si="56"/>
        <v>4194371.4475313192</v>
      </c>
      <c r="K301" s="68">
        <f>IFERROR(VLOOKUP($A301,'NECA 5 year Projections'!$A:$C,3,FALSE),0)</f>
        <v>2089849.8374982399</v>
      </c>
      <c r="L301" s="68">
        <f t="shared" si="57"/>
        <v>2089849.8374982399</v>
      </c>
      <c r="M301" s="29">
        <f t="shared" si="58"/>
        <v>4194371.4475313192</v>
      </c>
      <c r="N301" s="29">
        <f>VLOOKUP($A301,'CAF BLS Adjustment'!$B299:$I878,8,FALSE)</f>
        <v>203712</v>
      </c>
      <c r="O301" s="34">
        <f t="shared" ref="O301:O346" si="63">IF(N301&lt;0,N301,N301*I301)</f>
        <v>174621.86031815357</v>
      </c>
      <c r="P301" s="60">
        <f t="shared" si="59"/>
        <v>4368993.3078494724</v>
      </c>
      <c r="Q301" s="60">
        <f t="shared" si="60"/>
        <v>2966340.3346529943</v>
      </c>
      <c r="R301" s="60">
        <f t="shared" si="61"/>
        <v>1228031.1128783252</v>
      </c>
      <c r="S301" s="60">
        <f t="shared" si="62"/>
        <v>0</v>
      </c>
    </row>
    <row r="302" spans="1:19" ht="14.45" customHeight="1">
      <c r="A302" s="48">
        <v>401721</v>
      </c>
      <c r="B302" s="47" t="s">
        <v>326</v>
      </c>
      <c r="C302" s="24" t="s">
        <v>318</v>
      </c>
      <c r="D302" s="85" t="s">
        <v>495</v>
      </c>
      <c r="E302" s="34">
        <f>VLOOKUP($A302,'CAF BLS Adjustment'!$B:$H,7,FALSE)</f>
        <v>427347</v>
      </c>
      <c r="F302" s="5">
        <f>SUMIFS('HCLS Adjustment'!$F:$F,'HCLS Adjustment'!$B:$B,Main!$A302)</f>
        <v>621444</v>
      </c>
      <c r="G302" s="29">
        <f>VLOOKUP(A302,'SVS Adjustment'!$B$3:$E$451,4,FALSE)</f>
        <v>0</v>
      </c>
      <c r="H302" s="29">
        <f t="shared" ref="H302:H347" si="64">SUM(E302:G302)</f>
        <v>1048791</v>
      </c>
      <c r="I302" s="87">
        <f>'Demand Calcs'!$B$11</f>
        <v>0.85719967561141985</v>
      </c>
      <c r="J302" s="29">
        <f t="shared" ref="J302:J347" si="65">I302*H302</f>
        <v>899023.30498417665</v>
      </c>
      <c r="K302" s="68">
        <f>IFERROR(VLOOKUP($A302,'NECA 5 year Projections'!$A:$C,3,FALSE),0)</f>
        <v>477198.21905206499</v>
      </c>
      <c r="L302" s="68">
        <f t="shared" ref="L302:L347" si="66">MIN(H302,K302)</f>
        <v>477198.21905206499</v>
      </c>
      <c r="M302" s="29">
        <f t="shared" ref="M302:M347" si="67">MAX(J302,L302)</f>
        <v>899023.30498417665</v>
      </c>
      <c r="N302" s="29">
        <f>VLOOKUP($A302,'CAF BLS Adjustment'!$B300:$I879,8,FALSE)</f>
        <v>11652</v>
      </c>
      <c r="O302" s="34">
        <f t="shared" si="63"/>
        <v>9988.0906202242641</v>
      </c>
      <c r="P302" s="60">
        <f t="shared" ref="P302:P347" si="68">O302+M302</f>
        <v>909011.3956044009</v>
      </c>
      <c r="Q302" s="60">
        <f t="shared" ref="Q302:Q347" si="69">IFERROR((E302/H302)*$M302,0)</f>
        <v>366321.70977351343</v>
      </c>
      <c r="R302" s="60">
        <f t="shared" ref="R302:R347" si="70">IFERROR((F302/$H302)*$M302,0)</f>
        <v>532701.59521066316</v>
      </c>
      <c r="S302" s="60">
        <f t="shared" ref="S302:S347" si="71">IFERROR((G302/$H302)*$M302,0)</f>
        <v>0</v>
      </c>
    </row>
    <row r="303" spans="1:19" ht="14.45" customHeight="1">
      <c r="A303" s="48">
        <v>401724</v>
      </c>
      <c r="B303" s="47" t="s">
        <v>327</v>
      </c>
      <c r="C303" s="24" t="s">
        <v>318</v>
      </c>
      <c r="D303" s="85" t="s">
        <v>495</v>
      </c>
      <c r="E303" s="34">
        <f>VLOOKUP($A303,'CAF BLS Adjustment'!$B:$H,7,FALSE)</f>
        <v>6663296</v>
      </c>
      <c r="F303" s="5">
        <f>SUMIFS('HCLS Adjustment'!$F:$F,'HCLS Adjustment'!$B:$B,Main!$A303)</f>
        <v>3262536</v>
      </c>
      <c r="G303" s="29">
        <f>VLOOKUP(A303,'SVS Adjustment'!$B$3:$E$451,4,FALSE)</f>
        <v>0</v>
      </c>
      <c r="H303" s="29">
        <f t="shared" si="64"/>
        <v>9925832</v>
      </c>
      <c r="I303" s="87">
        <f>'Demand Calcs'!$B$11</f>
        <v>0.85719967561141985</v>
      </c>
      <c r="J303" s="29">
        <f t="shared" si="65"/>
        <v>8508419.9705734514</v>
      </c>
      <c r="K303" s="68">
        <f>IFERROR(VLOOKUP($A303,'NECA 5 year Projections'!$A:$C,3,FALSE),0)</f>
        <v>3504452.1355488501</v>
      </c>
      <c r="L303" s="68">
        <f t="shared" si="66"/>
        <v>3504452.1355488501</v>
      </c>
      <c r="M303" s="29">
        <f t="shared" si="67"/>
        <v>8508419.9705734514</v>
      </c>
      <c r="N303" s="29">
        <f>VLOOKUP($A303,'CAF BLS Adjustment'!$B301:$I880,8,FALSE)</f>
        <v>1164360</v>
      </c>
      <c r="O303" s="34">
        <f t="shared" si="63"/>
        <v>998089.01429491281</v>
      </c>
      <c r="P303" s="60">
        <f t="shared" si="68"/>
        <v>9506508.9848683644</v>
      </c>
      <c r="Q303" s="60">
        <f t="shared" si="69"/>
        <v>5711775.1697028717</v>
      </c>
      <c r="R303" s="60">
        <f t="shared" si="70"/>
        <v>2796644.8008705797</v>
      </c>
      <c r="S303" s="60">
        <f t="shared" si="71"/>
        <v>0</v>
      </c>
    </row>
    <row r="304" spans="1:19" ht="14.45" customHeight="1">
      <c r="A304" s="48">
        <v>411746</v>
      </c>
      <c r="B304" s="47" t="s">
        <v>329</v>
      </c>
      <c r="C304" s="24" t="s">
        <v>328</v>
      </c>
      <c r="D304" s="85" t="s">
        <v>495</v>
      </c>
      <c r="E304" s="34">
        <f>VLOOKUP($A304,'CAF BLS Adjustment'!$B:$H,7,FALSE)</f>
        <v>3442892</v>
      </c>
      <c r="F304" s="5">
        <f>SUMIFS('HCLS Adjustment'!$F:$F,'HCLS Adjustment'!$B:$B,Main!$A304)</f>
        <v>1899960</v>
      </c>
      <c r="G304" s="29">
        <f>VLOOKUP(A304,'SVS Adjustment'!$B$3:$E$451,4,FALSE)</f>
        <v>162756</v>
      </c>
      <c r="H304" s="29">
        <f t="shared" si="64"/>
        <v>5505608</v>
      </c>
      <c r="I304" s="87">
        <f>'Demand Calcs'!$B$11</f>
        <v>0.85719967561141985</v>
      </c>
      <c r="J304" s="29">
        <f t="shared" si="65"/>
        <v>4719405.3916436378</v>
      </c>
      <c r="K304" s="68">
        <f>IFERROR(VLOOKUP($A304,'NECA 5 year Projections'!$A:$C,3,FALSE),0)</f>
        <v>2867836.4570395201</v>
      </c>
      <c r="L304" s="68">
        <f t="shared" si="66"/>
        <v>2867836.4570395201</v>
      </c>
      <c r="M304" s="29">
        <f t="shared" si="67"/>
        <v>4719405.3916436378</v>
      </c>
      <c r="N304" s="29">
        <f>VLOOKUP($A304,'CAF BLS Adjustment'!$B303:$I882,8,FALSE)</f>
        <v>206688</v>
      </c>
      <c r="O304" s="34">
        <f t="shared" si="63"/>
        <v>177172.88655277315</v>
      </c>
      <c r="P304" s="60">
        <f t="shared" si="68"/>
        <v>4896578.2781964112</v>
      </c>
      <c r="Q304" s="60">
        <f t="shared" si="69"/>
        <v>2951245.9055651524</v>
      </c>
      <c r="R304" s="60">
        <f t="shared" si="70"/>
        <v>1628645.0956746731</v>
      </c>
      <c r="S304" s="60">
        <f t="shared" si="71"/>
        <v>139514.39040381223</v>
      </c>
    </row>
    <row r="305" spans="1:19" ht="14.45" customHeight="1">
      <c r="A305" s="48">
        <v>411756</v>
      </c>
      <c r="B305" s="47" t="s">
        <v>330</v>
      </c>
      <c r="C305" s="24" t="s">
        <v>328</v>
      </c>
      <c r="D305" s="85" t="s">
        <v>495</v>
      </c>
      <c r="E305" s="34">
        <f>VLOOKUP($A305,'CAF BLS Adjustment'!$B:$H,7,FALSE)</f>
        <v>0</v>
      </c>
      <c r="F305" s="5">
        <f>SUMIFS('HCLS Adjustment'!$F:$F,'HCLS Adjustment'!$B:$B,Main!$A305)</f>
        <v>24132</v>
      </c>
      <c r="G305" s="29">
        <f>VLOOKUP(A305,'SVS Adjustment'!$B$3:$E$451,4,FALSE)</f>
        <v>0</v>
      </c>
      <c r="H305" s="29">
        <f t="shared" si="64"/>
        <v>24132</v>
      </c>
      <c r="I305" s="87">
        <f>'Demand Calcs'!$B$11</f>
        <v>0.85719967561141985</v>
      </c>
      <c r="J305" s="29">
        <f t="shared" si="65"/>
        <v>20685.942571854783</v>
      </c>
      <c r="K305" s="68">
        <f>IFERROR(VLOOKUP($A305,'NECA 5 year Projections'!$A:$C,3,FALSE),0)</f>
        <v>817532.34425474599</v>
      </c>
      <c r="L305" s="68">
        <f t="shared" si="66"/>
        <v>24132</v>
      </c>
      <c r="M305" s="29">
        <f t="shared" si="67"/>
        <v>24132</v>
      </c>
      <c r="N305" s="29">
        <f>VLOOKUP($A305,'CAF BLS Adjustment'!$B303:$I883,8,FALSE)</f>
        <v>45684</v>
      </c>
      <c r="O305" s="34">
        <f t="shared" si="63"/>
        <v>39160.309980632104</v>
      </c>
      <c r="P305" s="60">
        <f t="shared" si="68"/>
        <v>63292.309980632104</v>
      </c>
      <c r="Q305" s="60">
        <f t="shared" si="69"/>
        <v>0</v>
      </c>
      <c r="R305" s="60">
        <f t="shared" si="70"/>
        <v>24132</v>
      </c>
      <c r="S305" s="60">
        <f t="shared" si="71"/>
        <v>0</v>
      </c>
    </row>
    <row r="306" spans="1:19" ht="14.45" customHeight="1">
      <c r="A306" s="48">
        <v>411758</v>
      </c>
      <c r="B306" s="47" t="s">
        <v>331</v>
      </c>
      <c r="C306" s="24" t="s">
        <v>328</v>
      </c>
      <c r="D306" s="85" t="s">
        <v>495</v>
      </c>
      <c r="E306" s="34">
        <f>VLOOKUP($A306,'CAF BLS Adjustment'!$B:$H,7,FALSE)</f>
        <v>1238221</v>
      </c>
      <c r="F306" s="5">
        <f>SUMIFS('HCLS Adjustment'!$F:$F,'HCLS Adjustment'!$B:$B,Main!$A306)</f>
        <v>1118964</v>
      </c>
      <c r="G306" s="29">
        <f>VLOOKUP(A306,'SVS Adjustment'!$B$3:$E$451,4,FALSE)</f>
        <v>0</v>
      </c>
      <c r="H306" s="29">
        <f t="shared" si="64"/>
        <v>2357185</v>
      </c>
      <c r="I306" s="87">
        <f>'Demand Calcs'!$B$11</f>
        <v>0.85719967561141985</v>
      </c>
      <c r="J306" s="29">
        <f t="shared" si="65"/>
        <v>2020578.2173561046</v>
      </c>
      <c r="K306" s="68">
        <f>IFERROR(VLOOKUP($A306,'NECA 5 year Projections'!$A:$C,3,FALSE),0)</f>
        <v>1347197.6683026601</v>
      </c>
      <c r="L306" s="68">
        <f t="shared" si="66"/>
        <v>1347197.6683026601</v>
      </c>
      <c r="M306" s="29">
        <f t="shared" si="67"/>
        <v>2020578.2173561046</v>
      </c>
      <c r="N306" s="29">
        <f>VLOOKUP($A306,'CAF BLS Adjustment'!$B304:$I884,8,FALSE)</f>
        <v>-29802</v>
      </c>
      <c r="O306" s="34">
        <f t="shared" si="63"/>
        <v>-29802</v>
      </c>
      <c r="P306" s="60">
        <f t="shared" si="68"/>
        <v>1990776.2173561046</v>
      </c>
      <c r="Q306" s="60">
        <f t="shared" si="69"/>
        <v>1061402.6395352478</v>
      </c>
      <c r="R306" s="60">
        <f t="shared" si="70"/>
        <v>959175.57782085682</v>
      </c>
      <c r="S306" s="60">
        <f t="shared" si="71"/>
        <v>0</v>
      </c>
    </row>
    <row r="307" spans="1:19" ht="14.45" customHeight="1">
      <c r="A307" s="48">
        <v>411761</v>
      </c>
      <c r="B307" s="47" t="s">
        <v>332</v>
      </c>
      <c r="C307" s="24" t="s">
        <v>328</v>
      </c>
      <c r="D307" s="85" t="s">
        <v>495</v>
      </c>
      <c r="E307" s="34">
        <f>VLOOKUP($A307,'CAF BLS Adjustment'!$B:$H,7,FALSE)</f>
        <v>737788</v>
      </c>
      <c r="F307" s="5">
        <f>SUMIFS('HCLS Adjustment'!$F:$F,'HCLS Adjustment'!$B:$B,Main!$A307)</f>
        <v>1256604</v>
      </c>
      <c r="G307" s="29">
        <f>VLOOKUP(A307,'SVS Adjustment'!$B$3:$E$451,4,FALSE)</f>
        <v>0</v>
      </c>
      <c r="H307" s="29">
        <f t="shared" si="64"/>
        <v>1994392</v>
      </c>
      <c r="I307" s="87">
        <f>'Demand Calcs'!$B$11</f>
        <v>0.85719967561141985</v>
      </c>
      <c r="J307" s="29">
        <f t="shared" si="65"/>
        <v>1709592.1754420109</v>
      </c>
      <c r="K307" s="68">
        <f>IFERROR(VLOOKUP($A307,'NECA 5 year Projections'!$A:$C,3,FALSE),0)</f>
        <v>842208.36815462098</v>
      </c>
      <c r="L307" s="68">
        <f t="shared" si="66"/>
        <v>842208.36815462098</v>
      </c>
      <c r="M307" s="29">
        <f t="shared" si="67"/>
        <v>1709592.1754420109</v>
      </c>
      <c r="N307" s="29">
        <f>VLOOKUP($A307,'CAF BLS Adjustment'!$B305:$I885,8,FALSE)</f>
        <v>110244</v>
      </c>
      <c r="O307" s="34">
        <f t="shared" si="63"/>
        <v>94501.121038105368</v>
      </c>
      <c r="P307" s="60">
        <f t="shared" si="68"/>
        <v>1804093.2964801162</v>
      </c>
      <c r="Q307" s="60">
        <f t="shared" si="69"/>
        <v>632431.63426999818</v>
      </c>
      <c r="R307" s="60">
        <f t="shared" si="70"/>
        <v>1077160.5411720127</v>
      </c>
      <c r="S307" s="60">
        <f t="shared" si="71"/>
        <v>0</v>
      </c>
    </row>
    <row r="308" spans="1:19" ht="14.45" customHeight="1">
      <c r="A308" s="48">
        <v>411764</v>
      </c>
      <c r="B308" s="47" t="s">
        <v>333</v>
      </c>
      <c r="C308" s="24" t="s">
        <v>328</v>
      </c>
      <c r="D308" s="85" t="s">
        <v>495</v>
      </c>
      <c r="E308" s="34">
        <f>VLOOKUP($A308,'CAF BLS Adjustment'!$B:$H,7,FALSE)</f>
        <v>661906</v>
      </c>
      <c r="F308" s="5">
        <f>SUMIFS('HCLS Adjustment'!$F:$F,'HCLS Adjustment'!$B:$B,Main!$A308)</f>
        <v>545916</v>
      </c>
      <c r="G308" s="29">
        <f>VLOOKUP(A308,'SVS Adjustment'!$B$3:$E$451,4,FALSE)</f>
        <v>0</v>
      </c>
      <c r="H308" s="29">
        <f t="shared" si="64"/>
        <v>1207822</v>
      </c>
      <c r="I308" s="87">
        <f>'Demand Calcs'!$B$11</f>
        <v>0.85719967561141985</v>
      </c>
      <c r="J308" s="29">
        <f t="shared" si="65"/>
        <v>1035344.6265963364</v>
      </c>
      <c r="K308" s="68">
        <f>IFERROR(VLOOKUP($A308,'NECA 5 year Projections'!$A:$C,3,FALSE),0)</f>
        <v>977870.07737193897</v>
      </c>
      <c r="L308" s="68">
        <f t="shared" si="66"/>
        <v>977870.07737193897</v>
      </c>
      <c r="M308" s="29">
        <f t="shared" si="67"/>
        <v>1035344.6265963364</v>
      </c>
      <c r="N308" s="29">
        <f>VLOOKUP($A308,'CAF BLS Adjustment'!$B306:$I886,8,FALSE)</f>
        <v>16470</v>
      </c>
      <c r="O308" s="34">
        <f t="shared" si="63"/>
        <v>14118.078657320086</v>
      </c>
      <c r="P308" s="60">
        <f t="shared" si="68"/>
        <v>1049462.7052536565</v>
      </c>
      <c r="Q308" s="60">
        <f t="shared" si="69"/>
        <v>567385.60848525248</v>
      </c>
      <c r="R308" s="60">
        <f t="shared" si="70"/>
        <v>467959.01811108389</v>
      </c>
      <c r="S308" s="60">
        <f t="shared" si="71"/>
        <v>0</v>
      </c>
    </row>
    <row r="309" spans="1:19" ht="14.45" customHeight="1">
      <c r="A309" s="48">
        <v>411777</v>
      </c>
      <c r="B309" s="47" t="s">
        <v>334</v>
      </c>
      <c r="C309" s="24" t="s">
        <v>328</v>
      </c>
      <c r="D309" s="85" t="s">
        <v>495</v>
      </c>
      <c r="E309" s="34">
        <f>VLOOKUP($A309,'CAF BLS Adjustment'!$B:$H,7,FALSE)</f>
        <v>3621800</v>
      </c>
      <c r="F309" s="5">
        <f>SUMIFS('HCLS Adjustment'!$F:$F,'HCLS Adjustment'!$B:$B,Main!$A309)</f>
        <v>2646396</v>
      </c>
      <c r="G309" s="29">
        <f>VLOOKUP(A309,'SVS Adjustment'!$B$3:$E$451,4,FALSE)</f>
        <v>0</v>
      </c>
      <c r="H309" s="29">
        <f t="shared" si="64"/>
        <v>6268196</v>
      </c>
      <c r="I309" s="87">
        <f>'Demand Calcs'!$B$11</f>
        <v>0.85719967561141985</v>
      </c>
      <c r="J309" s="29">
        <f t="shared" si="65"/>
        <v>5373095.5778687997</v>
      </c>
      <c r="K309" s="68">
        <f>IFERROR(VLOOKUP($A309,'NECA 5 year Projections'!$A:$C,3,FALSE),0)</f>
        <v>2446849.7988987402</v>
      </c>
      <c r="L309" s="68">
        <f t="shared" si="66"/>
        <v>2446849.7988987402</v>
      </c>
      <c r="M309" s="29">
        <f t="shared" si="67"/>
        <v>5373095.5778687997</v>
      </c>
      <c r="N309" s="29">
        <f>VLOOKUP($A309,'CAF BLS Adjustment'!$B307:$I887,8,FALSE)</f>
        <v>-36318</v>
      </c>
      <c r="O309" s="34">
        <f t="shared" si="63"/>
        <v>-36318</v>
      </c>
      <c r="P309" s="60">
        <f t="shared" si="68"/>
        <v>5336777.5778687997</v>
      </c>
      <c r="Q309" s="60">
        <f t="shared" si="69"/>
        <v>3104605.7851294405</v>
      </c>
      <c r="R309" s="60">
        <f t="shared" si="70"/>
        <v>2268489.7927393592</v>
      </c>
      <c r="S309" s="60">
        <f t="shared" si="71"/>
        <v>0</v>
      </c>
    </row>
    <row r="310" spans="1:19" ht="14.45" customHeight="1">
      <c r="A310" s="48">
        <v>411778</v>
      </c>
      <c r="B310" s="47" t="s">
        <v>335</v>
      </c>
      <c r="C310" s="24" t="s">
        <v>328</v>
      </c>
      <c r="D310" s="85" t="s">
        <v>495</v>
      </c>
      <c r="E310" s="34">
        <f>VLOOKUP($A310,'CAF BLS Adjustment'!$B:$H,7,FALSE)</f>
        <v>573646</v>
      </c>
      <c r="F310" s="5">
        <f>SUMIFS('HCLS Adjustment'!$F:$F,'HCLS Adjustment'!$B:$B,Main!$A310)</f>
        <v>431292</v>
      </c>
      <c r="G310" s="29">
        <f>VLOOKUP(A310,'SVS Adjustment'!$B$3:$E$451,4,FALSE)</f>
        <v>0</v>
      </c>
      <c r="H310" s="29">
        <f t="shared" si="64"/>
        <v>1004938</v>
      </c>
      <c r="I310" s="87">
        <f>'Demand Calcs'!$B$11</f>
        <v>0.85719967561141985</v>
      </c>
      <c r="J310" s="29">
        <f t="shared" si="65"/>
        <v>861432.52760958904</v>
      </c>
      <c r="K310" s="68">
        <f>IFERROR(VLOOKUP($A310,'NECA 5 year Projections'!$A:$C,3,FALSE),0)</f>
        <v>433009.45912904502</v>
      </c>
      <c r="L310" s="68">
        <f t="shared" si="66"/>
        <v>433009.45912904502</v>
      </c>
      <c r="M310" s="29">
        <f t="shared" si="67"/>
        <v>861432.52760958904</v>
      </c>
      <c r="N310" s="29">
        <f>VLOOKUP($A310,'CAF BLS Adjustment'!$B308:$I888,8,FALSE)</f>
        <v>-47130</v>
      </c>
      <c r="O310" s="34">
        <f t="shared" si="63"/>
        <v>-47130</v>
      </c>
      <c r="P310" s="60">
        <f t="shared" si="68"/>
        <v>814302.52760958904</v>
      </c>
      <c r="Q310" s="60">
        <f t="shared" si="69"/>
        <v>491729.16511578852</v>
      </c>
      <c r="R310" s="60">
        <f t="shared" si="70"/>
        <v>369703.36249380047</v>
      </c>
      <c r="S310" s="60">
        <f t="shared" si="71"/>
        <v>0</v>
      </c>
    </row>
    <row r="311" spans="1:19" ht="14.45" customHeight="1">
      <c r="A311" s="48">
        <v>411782</v>
      </c>
      <c r="B311" s="47" t="s">
        <v>87</v>
      </c>
      <c r="C311" s="24" t="s">
        <v>328</v>
      </c>
      <c r="D311" s="85" t="s">
        <v>495</v>
      </c>
      <c r="E311" s="34">
        <f>VLOOKUP($A311,'CAF BLS Adjustment'!$B:$H,7,FALSE)</f>
        <v>1120479</v>
      </c>
      <c r="F311" s="5">
        <f>SUMIFS('HCLS Adjustment'!$F:$F,'HCLS Adjustment'!$B:$B,Main!$A311)</f>
        <v>1446684</v>
      </c>
      <c r="G311" s="29">
        <f>VLOOKUP(A311,'SVS Adjustment'!$B$3:$E$451,4,FALSE)</f>
        <v>0</v>
      </c>
      <c r="H311" s="29">
        <f t="shared" si="64"/>
        <v>2567163</v>
      </c>
      <c r="I311" s="87">
        <f>'Demand Calcs'!$B$11</f>
        <v>0.85719967561141985</v>
      </c>
      <c r="J311" s="29">
        <f t="shared" si="65"/>
        <v>2200571.2908416395</v>
      </c>
      <c r="K311" s="68">
        <f>IFERROR(VLOOKUP($A311,'NECA 5 year Projections'!$A:$C,3,FALSE),0)</f>
        <v>1526998.1907023001</v>
      </c>
      <c r="L311" s="68">
        <f t="shared" si="66"/>
        <v>1526998.1907023001</v>
      </c>
      <c r="M311" s="29">
        <f t="shared" si="67"/>
        <v>2200571.2908416395</v>
      </c>
      <c r="N311" s="29">
        <f>VLOOKUP($A311,'CAF BLS Adjustment'!$B310:$I890,8,FALSE)</f>
        <v>85686</v>
      </c>
      <c r="O311" s="34">
        <f t="shared" si="63"/>
        <v>73450.011404440127</v>
      </c>
      <c r="P311" s="60">
        <f t="shared" si="68"/>
        <v>2274021.3022460798</v>
      </c>
      <c r="Q311" s="60">
        <f t="shared" si="69"/>
        <v>960474.2353294082</v>
      </c>
      <c r="R311" s="60">
        <f t="shared" si="70"/>
        <v>1240097.0555122313</v>
      </c>
      <c r="S311" s="60">
        <f t="shared" si="71"/>
        <v>0</v>
      </c>
    </row>
    <row r="312" spans="1:19" ht="14.45" customHeight="1">
      <c r="A312" s="48">
        <v>411788</v>
      </c>
      <c r="B312" s="47" t="s">
        <v>336</v>
      </c>
      <c r="C312" s="24" t="s">
        <v>328</v>
      </c>
      <c r="D312" s="85" t="s">
        <v>495</v>
      </c>
      <c r="E312" s="34">
        <f>VLOOKUP($A312,'CAF BLS Adjustment'!$B:$H,7,FALSE)</f>
        <v>2107312</v>
      </c>
      <c r="F312" s="5">
        <f>SUMIFS('HCLS Adjustment'!$F:$F,'HCLS Adjustment'!$B:$B,Main!$A312)</f>
        <v>1629432</v>
      </c>
      <c r="G312" s="29">
        <f>VLOOKUP(A312,'SVS Adjustment'!$B$3:$E$451,4,FALSE)</f>
        <v>0</v>
      </c>
      <c r="H312" s="29">
        <f t="shared" si="64"/>
        <v>3736744</v>
      </c>
      <c r="I312" s="87">
        <f>'Demand Calcs'!$B$11</f>
        <v>0.85719967561141985</v>
      </c>
      <c r="J312" s="29">
        <f t="shared" si="65"/>
        <v>3203135.7446429194</v>
      </c>
      <c r="K312" s="68">
        <f>IFERROR(VLOOKUP($A312,'NECA 5 year Projections'!$A:$C,3,FALSE),0)</f>
        <v>1625557.3787573799</v>
      </c>
      <c r="L312" s="68">
        <f t="shared" si="66"/>
        <v>1625557.3787573799</v>
      </c>
      <c r="M312" s="29">
        <f t="shared" si="67"/>
        <v>3203135.7446429194</v>
      </c>
      <c r="N312" s="29">
        <f>VLOOKUP($A312,'CAF BLS Adjustment'!$B310:$I891,8,FALSE)</f>
        <v>79176</v>
      </c>
      <c r="O312" s="34">
        <f t="shared" si="63"/>
        <v>67869.641516209784</v>
      </c>
      <c r="P312" s="60">
        <f t="shared" si="68"/>
        <v>3271005.386159129</v>
      </c>
      <c r="Q312" s="60">
        <f t="shared" si="69"/>
        <v>1806387.1628120523</v>
      </c>
      <c r="R312" s="60">
        <f t="shared" si="70"/>
        <v>1396748.5818308671</v>
      </c>
      <c r="S312" s="60">
        <f t="shared" si="71"/>
        <v>0</v>
      </c>
    </row>
    <row r="313" spans="1:19" ht="14.45" customHeight="1">
      <c r="A313" s="48">
        <v>411801</v>
      </c>
      <c r="B313" s="47" t="s">
        <v>337</v>
      </c>
      <c r="C313" s="24" t="s">
        <v>328</v>
      </c>
      <c r="D313" s="85" t="s">
        <v>495</v>
      </c>
      <c r="E313" s="34">
        <f>VLOOKUP($A313,'CAF BLS Adjustment'!$B:$H,7,FALSE)</f>
        <v>344380</v>
      </c>
      <c r="F313" s="5">
        <f>SUMIFS('HCLS Adjustment'!$F:$F,'HCLS Adjustment'!$B:$B,Main!$A313)</f>
        <v>295836</v>
      </c>
      <c r="G313" s="29">
        <f>VLOOKUP(A313,'SVS Adjustment'!$B$3:$E$451,4,FALSE)</f>
        <v>0</v>
      </c>
      <c r="H313" s="29">
        <f t="shared" si="64"/>
        <v>640216</v>
      </c>
      <c r="I313" s="87">
        <f>'Demand Calcs'!$B$11</f>
        <v>0.85719967561141985</v>
      </c>
      <c r="J313" s="29">
        <f t="shared" si="65"/>
        <v>548792.9475212408</v>
      </c>
      <c r="K313" s="68">
        <f>IFERROR(VLOOKUP($A313,'NECA 5 year Projections'!$A:$C,3,FALSE),0)</f>
        <v>424772.22025440499</v>
      </c>
      <c r="L313" s="68">
        <f t="shared" si="66"/>
        <v>424772.22025440499</v>
      </c>
      <c r="M313" s="29">
        <f t="shared" si="67"/>
        <v>548792.9475212408</v>
      </c>
      <c r="N313" s="29">
        <f>VLOOKUP($A313,'CAF BLS Adjustment'!$B312:$I893,8,FALSE)</f>
        <v>-24</v>
      </c>
      <c r="O313" s="34">
        <f t="shared" si="63"/>
        <v>-24</v>
      </c>
      <c r="P313" s="60">
        <f t="shared" si="68"/>
        <v>548768.9475212408</v>
      </c>
      <c r="Q313" s="60">
        <f t="shared" si="69"/>
        <v>295202.42428706074</v>
      </c>
      <c r="R313" s="60">
        <f t="shared" si="70"/>
        <v>253590.52323418</v>
      </c>
      <c r="S313" s="60">
        <f t="shared" si="71"/>
        <v>0</v>
      </c>
    </row>
    <row r="314" spans="1:19" ht="14.45" customHeight="1">
      <c r="A314" s="48">
        <v>411809</v>
      </c>
      <c r="B314" s="47" t="s">
        <v>254</v>
      </c>
      <c r="C314" s="24" t="s">
        <v>328</v>
      </c>
      <c r="D314" s="85" t="s">
        <v>495</v>
      </c>
      <c r="E314" s="34">
        <f>VLOOKUP($A314,'CAF BLS Adjustment'!$B:$H,7,FALSE)</f>
        <v>307043</v>
      </c>
      <c r="F314" s="5">
        <f>SUMIFS('HCLS Adjustment'!$F:$F,'HCLS Adjustment'!$B:$B,Main!$A314)</f>
        <v>380232</v>
      </c>
      <c r="G314" s="29">
        <f>VLOOKUP(A314,'SVS Adjustment'!$B$3:$E$451,4,FALSE)</f>
        <v>0</v>
      </c>
      <c r="H314" s="29">
        <f t="shared" si="64"/>
        <v>687275</v>
      </c>
      <c r="I314" s="87">
        <f>'Demand Calcs'!$B$11</f>
        <v>0.85719967561141985</v>
      </c>
      <c r="J314" s="29">
        <f t="shared" si="65"/>
        <v>589131.90705583862</v>
      </c>
      <c r="K314" s="68">
        <f>IFERROR(VLOOKUP($A314,'NECA 5 year Projections'!$A:$C,3,FALSE),0)</f>
        <v>448974.78881058597</v>
      </c>
      <c r="L314" s="68">
        <f t="shared" si="66"/>
        <v>448974.78881058597</v>
      </c>
      <c r="M314" s="29">
        <f t="shared" si="67"/>
        <v>589131.90705583862</v>
      </c>
      <c r="N314" s="29">
        <f>VLOOKUP($A314,'CAF BLS Adjustment'!$B313:$I895,8,FALSE)</f>
        <v>19158</v>
      </c>
      <c r="O314" s="34">
        <f t="shared" si="63"/>
        <v>16422.231385363582</v>
      </c>
      <c r="P314" s="60">
        <f t="shared" si="68"/>
        <v>605554.13844120223</v>
      </c>
      <c r="Q314" s="60">
        <f t="shared" si="69"/>
        <v>263197.15999875718</v>
      </c>
      <c r="R314" s="60">
        <f t="shared" si="70"/>
        <v>325934.74705708137</v>
      </c>
      <c r="S314" s="60">
        <f t="shared" si="71"/>
        <v>0</v>
      </c>
    </row>
    <row r="315" spans="1:19" ht="14.45" customHeight="1">
      <c r="A315" s="48">
        <v>411814</v>
      </c>
      <c r="B315" s="47" t="s">
        <v>338</v>
      </c>
      <c r="C315" s="24" t="s">
        <v>328</v>
      </c>
      <c r="D315" s="85" t="s">
        <v>495</v>
      </c>
      <c r="E315" s="34">
        <f>VLOOKUP($A315,'CAF BLS Adjustment'!$B:$H,7,FALSE)</f>
        <v>866933</v>
      </c>
      <c r="F315" s="5">
        <f>SUMIFS('HCLS Adjustment'!$F:$F,'HCLS Adjustment'!$B:$B,Main!$A315)</f>
        <v>624672</v>
      </c>
      <c r="G315" s="29">
        <f>VLOOKUP(A315,'SVS Adjustment'!$B$3:$E$451,4,FALSE)</f>
        <v>0</v>
      </c>
      <c r="H315" s="29">
        <f t="shared" si="64"/>
        <v>1491605</v>
      </c>
      <c r="I315" s="87">
        <f>'Demand Calcs'!$B$11</f>
        <v>0.85719967561141985</v>
      </c>
      <c r="J315" s="29">
        <f t="shared" si="65"/>
        <v>1278603.3221403719</v>
      </c>
      <c r="K315" s="68">
        <f>IFERROR(VLOOKUP($A315,'NECA 5 year Projections'!$A:$C,3,FALSE),0)</f>
        <v>991515.80411253602</v>
      </c>
      <c r="L315" s="68">
        <f t="shared" si="66"/>
        <v>991515.80411253602</v>
      </c>
      <c r="M315" s="29">
        <f t="shared" si="67"/>
        <v>1278603.3221403719</v>
      </c>
      <c r="N315" s="29">
        <f>VLOOKUP($A315,'CAF BLS Adjustment'!$B313:$I896,8,FALSE)</f>
        <v>42264</v>
      </c>
      <c r="O315" s="34">
        <f t="shared" si="63"/>
        <v>36228.68709004105</v>
      </c>
      <c r="P315" s="60">
        <f t="shared" si="68"/>
        <v>1314832.009230413</v>
      </c>
      <c r="Q315" s="60">
        <f t="shared" si="69"/>
        <v>743134.6863768351</v>
      </c>
      <c r="R315" s="60">
        <f t="shared" si="70"/>
        <v>535468.63576353691</v>
      </c>
      <c r="S315" s="60">
        <f t="shared" si="71"/>
        <v>0</v>
      </c>
    </row>
    <row r="316" spans="1:19" ht="14.45" customHeight="1">
      <c r="A316" s="48">
        <v>411817</v>
      </c>
      <c r="B316" s="47" t="s">
        <v>339</v>
      </c>
      <c r="C316" s="24" t="s">
        <v>328</v>
      </c>
      <c r="D316" s="85" t="s">
        <v>495</v>
      </c>
      <c r="E316" s="34">
        <f>VLOOKUP($A316,'CAF BLS Adjustment'!$B:$H,7,FALSE)</f>
        <v>5468242</v>
      </c>
      <c r="F316" s="5">
        <f>SUMIFS('HCLS Adjustment'!$F:$F,'HCLS Adjustment'!$B:$B,Main!$A316)</f>
        <v>489948</v>
      </c>
      <c r="G316" s="29">
        <f>VLOOKUP(A316,'SVS Adjustment'!$B$3:$E$451,4,FALSE)</f>
        <v>0</v>
      </c>
      <c r="H316" s="29">
        <f t="shared" si="64"/>
        <v>5958190</v>
      </c>
      <c r="I316" s="87">
        <f>'Demand Calcs'!$B$11</f>
        <v>0.85719967561141985</v>
      </c>
      <c r="J316" s="29">
        <f t="shared" si="65"/>
        <v>5107358.5352312056</v>
      </c>
      <c r="K316" s="68">
        <f>IFERROR(VLOOKUP($A316,'NECA 5 year Projections'!$A:$C,3,FALSE),0)</f>
        <v>4359871.1141144801</v>
      </c>
      <c r="L316" s="68">
        <f t="shared" si="66"/>
        <v>4359871.1141144801</v>
      </c>
      <c r="M316" s="29">
        <f t="shared" si="67"/>
        <v>5107358.5352312056</v>
      </c>
      <c r="N316" s="29">
        <f>VLOOKUP($A316,'CAF BLS Adjustment'!$B314:$I897,8,FALSE)</f>
        <v>113154</v>
      </c>
      <c r="O316" s="34">
        <f t="shared" si="63"/>
        <v>96995.572094134608</v>
      </c>
      <c r="P316" s="60">
        <f t="shared" si="68"/>
        <v>5204354.1073253406</v>
      </c>
      <c r="Q316" s="60">
        <f t="shared" si="69"/>
        <v>4687375.2685647421</v>
      </c>
      <c r="R316" s="60">
        <f t="shared" si="70"/>
        <v>419983.26666646398</v>
      </c>
      <c r="S316" s="60">
        <f t="shared" si="71"/>
        <v>0</v>
      </c>
    </row>
    <row r="317" spans="1:19" ht="14.45" customHeight="1">
      <c r="A317" s="48">
        <v>411818</v>
      </c>
      <c r="B317" s="47" t="s">
        <v>340</v>
      </c>
      <c r="C317" s="24" t="s">
        <v>328</v>
      </c>
      <c r="D317" s="85" t="s">
        <v>495</v>
      </c>
      <c r="E317" s="34">
        <f>VLOOKUP($A317,'CAF BLS Adjustment'!$B:$H,7,FALSE)</f>
        <v>4278185</v>
      </c>
      <c r="F317" s="5">
        <f>SUMIFS('HCLS Adjustment'!$F:$F,'HCLS Adjustment'!$B:$B,Main!$A317)</f>
        <v>3771048</v>
      </c>
      <c r="G317" s="29">
        <f>VLOOKUP(A317,'SVS Adjustment'!$B$3:$E$451,4,FALSE)</f>
        <v>0</v>
      </c>
      <c r="H317" s="29">
        <f t="shared" si="64"/>
        <v>8049233</v>
      </c>
      <c r="I317" s="87">
        <f>'Demand Calcs'!$B$11</f>
        <v>0.85719967561141985</v>
      </c>
      <c r="J317" s="29">
        <f t="shared" si="65"/>
        <v>6899799.9165207362</v>
      </c>
      <c r="K317" s="68">
        <f>IFERROR(VLOOKUP($A317,'NECA 5 year Projections'!$A:$C,3,FALSE),0)</f>
        <v>4026821.2331173602</v>
      </c>
      <c r="L317" s="68">
        <f t="shared" si="66"/>
        <v>4026821.2331173602</v>
      </c>
      <c r="M317" s="29">
        <f t="shared" si="67"/>
        <v>6899799.9165207362</v>
      </c>
      <c r="N317" s="29">
        <f>VLOOKUP($A317,'CAF BLS Adjustment'!$B315:$I898,8,FALSE)</f>
        <v>-17400</v>
      </c>
      <c r="O317" s="34">
        <f t="shared" si="63"/>
        <v>-17400</v>
      </c>
      <c r="P317" s="60">
        <f t="shared" si="68"/>
        <v>6882399.9165207362</v>
      </c>
      <c r="Q317" s="60">
        <f t="shared" si="69"/>
        <v>3667258.7942056428</v>
      </c>
      <c r="R317" s="60">
        <f t="shared" si="70"/>
        <v>3232541.1223150939</v>
      </c>
      <c r="S317" s="60">
        <f t="shared" si="71"/>
        <v>0</v>
      </c>
    </row>
    <row r="318" spans="1:19" ht="14.45" customHeight="1">
      <c r="A318" s="48">
        <v>411820</v>
      </c>
      <c r="B318" s="47" t="s">
        <v>341</v>
      </c>
      <c r="C318" s="24" t="s">
        <v>328</v>
      </c>
      <c r="D318" s="85" t="s">
        <v>495</v>
      </c>
      <c r="E318" s="34">
        <f>VLOOKUP($A318,'CAF BLS Adjustment'!$B:$H,7,FALSE)</f>
        <v>1537497</v>
      </c>
      <c r="F318" s="5">
        <f>SUMIFS('HCLS Adjustment'!$F:$F,'HCLS Adjustment'!$B:$B,Main!$A318)</f>
        <v>974904</v>
      </c>
      <c r="G318" s="29">
        <f>VLOOKUP(A318,'SVS Adjustment'!$B$3:$E$451,4,FALSE)</f>
        <v>0</v>
      </c>
      <c r="H318" s="29">
        <f t="shared" si="64"/>
        <v>2512401</v>
      </c>
      <c r="I318" s="87">
        <f>'Demand Calcs'!$B$11</f>
        <v>0.85719967561141985</v>
      </c>
      <c r="J318" s="29">
        <f t="shared" si="65"/>
        <v>2153629.3222058071</v>
      </c>
      <c r="K318" s="68">
        <f>IFERROR(VLOOKUP($A318,'NECA 5 year Projections'!$A:$C,3,FALSE),0)</f>
        <v>1555993.7180568599</v>
      </c>
      <c r="L318" s="68">
        <f t="shared" si="66"/>
        <v>1555993.7180568599</v>
      </c>
      <c r="M318" s="29">
        <f t="shared" si="67"/>
        <v>2153629.3222058071</v>
      </c>
      <c r="N318" s="29">
        <f>VLOOKUP($A318,'CAF BLS Adjustment'!$B316:$I899,8,FALSE)</f>
        <v>61650</v>
      </c>
      <c r="O318" s="34">
        <f t="shared" si="63"/>
        <v>52846.360001444031</v>
      </c>
      <c r="P318" s="60">
        <f t="shared" si="68"/>
        <v>2206475.682207251</v>
      </c>
      <c r="Q318" s="60">
        <f t="shared" si="69"/>
        <v>1317941.9296535312</v>
      </c>
      <c r="R318" s="60">
        <f t="shared" si="70"/>
        <v>835687.39255227568</v>
      </c>
      <c r="S318" s="60">
        <f t="shared" si="71"/>
        <v>0</v>
      </c>
    </row>
    <row r="319" spans="1:19" ht="14.45" customHeight="1">
      <c r="A319" s="48">
        <v>411827</v>
      </c>
      <c r="B319" s="47" t="s">
        <v>342</v>
      </c>
      <c r="C319" s="24" t="s">
        <v>328</v>
      </c>
      <c r="D319" s="85" t="s">
        <v>495</v>
      </c>
      <c r="E319" s="34">
        <f>VLOOKUP($A319,'CAF BLS Adjustment'!$B:$H,7,FALSE)</f>
        <v>2457874</v>
      </c>
      <c r="F319" s="5">
        <f>SUMIFS('HCLS Adjustment'!$F:$F,'HCLS Adjustment'!$B:$B,Main!$A319)</f>
        <v>2164308</v>
      </c>
      <c r="G319" s="29">
        <f>VLOOKUP(A319,'SVS Adjustment'!$B$3:$E$451,4,FALSE)</f>
        <v>0</v>
      </c>
      <c r="H319" s="29">
        <f t="shared" si="64"/>
        <v>4622182</v>
      </c>
      <c r="I319" s="87">
        <f>'Demand Calcs'!$B$11</f>
        <v>0.85719967561141985</v>
      </c>
      <c r="J319" s="29">
        <f t="shared" si="65"/>
        <v>3962132.9110169439</v>
      </c>
      <c r="K319" s="68">
        <f>IFERROR(VLOOKUP($A319,'NECA 5 year Projections'!$A:$C,3,FALSE),0)</f>
        <v>2162831.1887521101</v>
      </c>
      <c r="L319" s="68">
        <f t="shared" si="66"/>
        <v>2162831.1887521101</v>
      </c>
      <c r="M319" s="29">
        <f t="shared" si="67"/>
        <v>3962132.9110169439</v>
      </c>
      <c r="N319" s="29">
        <f>VLOOKUP($A319,'CAF BLS Adjustment'!$B318:$I901,8,FALSE)</f>
        <v>131172</v>
      </c>
      <c r="O319" s="34">
        <f t="shared" si="63"/>
        <v>112440.59584930117</v>
      </c>
      <c r="P319" s="60">
        <f t="shared" si="68"/>
        <v>4074573.5068662451</v>
      </c>
      <c r="Q319" s="60">
        <f t="shared" si="69"/>
        <v>2106888.7954937429</v>
      </c>
      <c r="R319" s="60">
        <f t="shared" si="70"/>
        <v>1855244.1155232009</v>
      </c>
      <c r="S319" s="60">
        <f t="shared" si="71"/>
        <v>0</v>
      </c>
    </row>
    <row r="320" spans="1:19" ht="14.45" customHeight="1">
      <c r="A320" s="48">
        <v>411831</v>
      </c>
      <c r="B320" s="47" t="s">
        <v>343</v>
      </c>
      <c r="C320" s="24" t="s">
        <v>328</v>
      </c>
      <c r="D320" s="85" t="s">
        <v>495</v>
      </c>
      <c r="E320" s="34">
        <f>VLOOKUP($A320,'CAF BLS Adjustment'!$B:$H,7,FALSE)</f>
        <v>1328372</v>
      </c>
      <c r="F320" s="5">
        <f>SUMIFS('HCLS Adjustment'!$F:$F,'HCLS Adjustment'!$B:$B,Main!$A320)</f>
        <v>1375524</v>
      </c>
      <c r="G320" s="29">
        <f>VLOOKUP(A320,'SVS Adjustment'!$B$3:$E$451,4,FALSE)</f>
        <v>0</v>
      </c>
      <c r="H320" s="29">
        <f t="shared" si="64"/>
        <v>2703896</v>
      </c>
      <c r="I320" s="87">
        <f>'Demand Calcs'!$B$11</f>
        <v>0.85719967561141985</v>
      </c>
      <c r="J320" s="29">
        <f t="shared" si="65"/>
        <v>2317778.7740870155</v>
      </c>
      <c r="K320" s="68">
        <f>IFERROR(VLOOKUP($A320,'NECA 5 year Projections'!$A:$C,3,FALSE),0)</f>
        <v>1292960.7094753699</v>
      </c>
      <c r="L320" s="68">
        <f t="shared" si="66"/>
        <v>1292960.7094753699</v>
      </c>
      <c r="M320" s="29">
        <f t="shared" si="67"/>
        <v>2317778.7740870155</v>
      </c>
      <c r="N320" s="29">
        <f>VLOOKUP($A320,'CAF BLS Adjustment'!$B318:$I902,8,FALSE)</f>
        <v>95910</v>
      </c>
      <c r="O320" s="34">
        <f t="shared" si="63"/>
        <v>82214.020887891282</v>
      </c>
      <c r="P320" s="60">
        <f t="shared" si="68"/>
        <v>2399992.7949749068</v>
      </c>
      <c r="Q320" s="60">
        <f t="shared" si="69"/>
        <v>1138680.0474912929</v>
      </c>
      <c r="R320" s="60">
        <f t="shared" si="70"/>
        <v>1179098.7265957226</v>
      </c>
      <c r="S320" s="60">
        <f t="shared" si="71"/>
        <v>0</v>
      </c>
    </row>
    <row r="321" spans="1:19" ht="14.45" customHeight="1">
      <c r="A321" s="48">
        <v>411833</v>
      </c>
      <c r="B321" s="47" t="s">
        <v>344</v>
      </c>
      <c r="C321" s="24" t="s">
        <v>328</v>
      </c>
      <c r="D321" s="85" t="s">
        <v>495</v>
      </c>
      <c r="E321" s="34">
        <f>VLOOKUP($A321,'CAF BLS Adjustment'!$B:$H,7,FALSE)</f>
        <v>1848566</v>
      </c>
      <c r="F321" s="5">
        <f>SUMIFS('HCLS Adjustment'!$F:$F,'HCLS Adjustment'!$B:$B,Main!$A321)</f>
        <v>986940</v>
      </c>
      <c r="G321" s="29">
        <f>VLOOKUP(A321,'SVS Adjustment'!$B$3:$E$451,4,FALSE)</f>
        <v>0</v>
      </c>
      <c r="H321" s="29">
        <f t="shared" si="64"/>
        <v>2835506</v>
      </c>
      <c r="I321" s="87">
        <f>'Demand Calcs'!$B$11</f>
        <v>0.85719967561141985</v>
      </c>
      <c r="J321" s="29">
        <f t="shared" si="65"/>
        <v>2430594.8233942348</v>
      </c>
      <c r="K321" s="68">
        <f>IFERROR(VLOOKUP($A321,'NECA 5 year Projections'!$A:$C,3,FALSE),0)</f>
        <v>2344194.58678198</v>
      </c>
      <c r="L321" s="68">
        <f t="shared" si="66"/>
        <v>2344194.58678198</v>
      </c>
      <c r="M321" s="29">
        <f t="shared" si="67"/>
        <v>2430594.8233942348</v>
      </c>
      <c r="N321" s="29">
        <f>VLOOKUP($A321,'CAF BLS Adjustment'!$B319:$I903,8,FALSE)</f>
        <v>53376</v>
      </c>
      <c r="O321" s="34">
        <f t="shared" si="63"/>
        <v>45753.889885435143</v>
      </c>
      <c r="P321" s="60">
        <f t="shared" si="68"/>
        <v>2476348.7132796701</v>
      </c>
      <c r="Q321" s="60">
        <f t="shared" si="69"/>
        <v>1584590.1755462999</v>
      </c>
      <c r="R321" s="60">
        <f t="shared" si="70"/>
        <v>846004.64784793463</v>
      </c>
      <c r="S321" s="60">
        <f t="shared" si="71"/>
        <v>0</v>
      </c>
    </row>
    <row r="322" spans="1:19" ht="14.45" customHeight="1">
      <c r="A322" s="48">
        <v>411839</v>
      </c>
      <c r="B322" s="47" t="s">
        <v>345</v>
      </c>
      <c r="C322" s="24" t="s">
        <v>328</v>
      </c>
      <c r="D322" s="85" t="s">
        <v>495</v>
      </c>
      <c r="E322" s="34">
        <f>VLOOKUP($A322,'CAF BLS Adjustment'!$B:$H,7,FALSE)</f>
        <v>2626364</v>
      </c>
      <c r="F322" s="5">
        <f>SUMIFS('HCLS Adjustment'!$F:$F,'HCLS Adjustment'!$B:$B,Main!$A322)</f>
        <v>2714220</v>
      </c>
      <c r="G322" s="29">
        <f>VLOOKUP(A322,'SVS Adjustment'!$B$3:$E$451,4,FALSE)</f>
        <v>0</v>
      </c>
      <c r="H322" s="29">
        <f t="shared" si="64"/>
        <v>5340584</v>
      </c>
      <c r="I322" s="87">
        <f>'Demand Calcs'!$B$11</f>
        <v>0.85719967561141985</v>
      </c>
      <c r="J322" s="29">
        <f t="shared" si="65"/>
        <v>4577946.8723755395</v>
      </c>
      <c r="K322" s="68">
        <f>IFERROR(VLOOKUP($A322,'NECA 5 year Projections'!$A:$C,3,FALSE),0)</f>
        <v>2607955.5937789902</v>
      </c>
      <c r="L322" s="68">
        <f t="shared" si="66"/>
        <v>2607955.5937789902</v>
      </c>
      <c r="M322" s="29">
        <f t="shared" si="67"/>
        <v>4577946.8723755395</v>
      </c>
      <c r="N322" s="29">
        <f>VLOOKUP($A322,'CAF BLS Adjustment'!$B320:$I904,8,FALSE)</f>
        <v>-62454</v>
      </c>
      <c r="O322" s="34">
        <f t="shared" si="63"/>
        <v>-62454</v>
      </c>
      <c r="P322" s="60">
        <f t="shared" si="68"/>
        <v>4515492.8723755395</v>
      </c>
      <c r="Q322" s="60">
        <f t="shared" si="69"/>
        <v>2251318.3688375112</v>
      </c>
      <c r="R322" s="60">
        <f t="shared" si="70"/>
        <v>2326628.5035380283</v>
      </c>
      <c r="S322" s="60">
        <f t="shared" si="71"/>
        <v>0</v>
      </c>
    </row>
    <row r="323" spans="1:19" ht="14.45" customHeight="1">
      <c r="A323" s="48">
        <v>411841</v>
      </c>
      <c r="B323" s="47" t="s">
        <v>346</v>
      </c>
      <c r="C323" s="24" t="s">
        <v>328</v>
      </c>
      <c r="D323" s="85" t="s">
        <v>495</v>
      </c>
      <c r="E323" s="34">
        <f>VLOOKUP($A323,'CAF BLS Adjustment'!$B:$H,7,FALSE)</f>
        <v>2456862</v>
      </c>
      <c r="F323" s="5">
        <f>SUMIFS('HCLS Adjustment'!$F:$F,'HCLS Adjustment'!$B:$B,Main!$A323)</f>
        <v>2785080</v>
      </c>
      <c r="G323" s="29">
        <f>VLOOKUP(A323,'SVS Adjustment'!$B$3:$E$451,4,FALSE)</f>
        <v>0</v>
      </c>
      <c r="H323" s="29">
        <f t="shared" si="64"/>
        <v>5241942</v>
      </c>
      <c r="I323" s="87">
        <f>'Demand Calcs'!$B$11</f>
        <v>0.85719967561141985</v>
      </c>
      <c r="J323" s="29">
        <f t="shared" si="65"/>
        <v>4493390.9819738772</v>
      </c>
      <c r="K323" s="68">
        <f>IFERROR(VLOOKUP($A323,'NECA 5 year Projections'!$A:$C,3,FALSE),0)</f>
        <v>2213279.9268677402</v>
      </c>
      <c r="L323" s="68">
        <f t="shared" si="66"/>
        <v>2213279.9268677402</v>
      </c>
      <c r="M323" s="29">
        <f t="shared" si="67"/>
        <v>4493390.9819738772</v>
      </c>
      <c r="N323" s="29">
        <f>VLOOKUP($A323,'CAF BLS Adjustment'!$B322:$I906,8,FALSE)</f>
        <v>151092</v>
      </c>
      <c r="O323" s="34">
        <f t="shared" si="63"/>
        <v>129516.01338748065</v>
      </c>
      <c r="P323" s="60">
        <f t="shared" si="68"/>
        <v>4622906.9953613579</v>
      </c>
      <c r="Q323" s="60">
        <f t="shared" si="69"/>
        <v>2106021.3094220241</v>
      </c>
      <c r="R323" s="60">
        <f t="shared" si="70"/>
        <v>2387369.6725518531</v>
      </c>
      <c r="S323" s="60">
        <f t="shared" si="71"/>
        <v>0</v>
      </c>
    </row>
    <row r="324" spans="1:19" ht="14.45" customHeight="1">
      <c r="A324" s="48">
        <v>411845</v>
      </c>
      <c r="B324" s="47" t="s">
        <v>347</v>
      </c>
      <c r="C324" s="24" t="s">
        <v>328</v>
      </c>
      <c r="D324" s="85" t="s">
        <v>495</v>
      </c>
      <c r="E324" s="34">
        <f>VLOOKUP($A324,'CAF BLS Adjustment'!$B:$H,7,FALSE)</f>
        <v>6114733</v>
      </c>
      <c r="F324" s="5">
        <f>SUMIFS('HCLS Adjustment'!$F:$F,'HCLS Adjustment'!$B:$B,Main!$A324)</f>
        <v>710904</v>
      </c>
      <c r="G324" s="29">
        <f>VLOOKUP(A324,'SVS Adjustment'!$B$3:$E$451,4,FALSE)</f>
        <v>0</v>
      </c>
      <c r="H324" s="29">
        <f t="shared" si="64"/>
        <v>6825637</v>
      </c>
      <c r="I324" s="87">
        <f>'Demand Calcs'!$B$11</f>
        <v>0.85719967561141985</v>
      </c>
      <c r="J324" s="29">
        <f t="shared" si="65"/>
        <v>5850933.8222413054</v>
      </c>
      <c r="K324" s="68">
        <f>IFERROR(VLOOKUP($A324,'NECA 5 year Projections'!$A:$C,3,FALSE),0)</f>
        <v>4445537.8395709097</v>
      </c>
      <c r="L324" s="68">
        <f t="shared" si="66"/>
        <v>4445537.8395709097</v>
      </c>
      <c r="M324" s="29">
        <f t="shared" si="67"/>
        <v>5850933.8222413054</v>
      </c>
      <c r="N324" s="29">
        <f>VLOOKUP($A324,'CAF BLS Adjustment'!$B322:$I907,8,FALSE)</f>
        <v>-15234</v>
      </c>
      <c r="O324" s="34">
        <f t="shared" si="63"/>
        <v>-15234</v>
      </c>
      <c r="P324" s="60">
        <f t="shared" si="68"/>
        <v>5835699.8222413054</v>
      </c>
      <c r="Q324" s="60">
        <f t="shared" si="69"/>
        <v>5241547.1440504445</v>
      </c>
      <c r="R324" s="60">
        <f t="shared" si="70"/>
        <v>609386.67819086078</v>
      </c>
      <c r="S324" s="60">
        <f t="shared" si="71"/>
        <v>0</v>
      </c>
    </row>
    <row r="325" spans="1:19" ht="14.45" customHeight="1">
      <c r="A325" s="48">
        <v>411847</v>
      </c>
      <c r="B325" s="47" t="s">
        <v>348</v>
      </c>
      <c r="C325" s="24" t="s">
        <v>328</v>
      </c>
      <c r="D325" s="85" t="s">
        <v>495</v>
      </c>
      <c r="E325" s="34">
        <f>VLOOKUP($A325,'CAF BLS Adjustment'!$B:$H,7,FALSE)</f>
        <v>2001161</v>
      </c>
      <c r="F325" s="5">
        <f>SUMIFS('HCLS Adjustment'!$F:$F,'HCLS Adjustment'!$B:$B,Main!$A325)</f>
        <v>1410672</v>
      </c>
      <c r="G325" s="29">
        <f>VLOOKUP(A325,'SVS Adjustment'!$B$3:$E$451,4,FALSE)</f>
        <v>0</v>
      </c>
      <c r="H325" s="29">
        <f t="shared" si="64"/>
        <v>3411833</v>
      </c>
      <c r="I325" s="87">
        <f>'Demand Calcs'!$B$11</f>
        <v>0.85719967561141985</v>
      </c>
      <c r="J325" s="29">
        <f t="shared" si="65"/>
        <v>2924622.1408403376</v>
      </c>
      <c r="K325" s="68">
        <f>IFERROR(VLOOKUP($A325,'NECA 5 year Projections'!$A:$C,3,FALSE),0)</f>
        <v>1927562.84305694</v>
      </c>
      <c r="L325" s="68">
        <f t="shared" si="66"/>
        <v>1927562.84305694</v>
      </c>
      <c r="M325" s="29">
        <f t="shared" si="67"/>
        <v>2924622.1408403376</v>
      </c>
      <c r="N325" s="29">
        <f>VLOOKUP($A325,'CAF BLS Adjustment'!$B323:$I908,8,FALSE)</f>
        <v>89106</v>
      </c>
      <c r="O325" s="34">
        <f t="shared" si="63"/>
        <v>76381.634295031181</v>
      </c>
      <c r="P325" s="60">
        <f t="shared" si="68"/>
        <v>3001003.7751353686</v>
      </c>
      <c r="Q325" s="60">
        <f t="shared" si="69"/>
        <v>1715394.5600462246</v>
      </c>
      <c r="R325" s="60">
        <f t="shared" si="70"/>
        <v>1209227.580794113</v>
      </c>
      <c r="S325" s="60">
        <f t="shared" si="71"/>
        <v>0</v>
      </c>
    </row>
    <row r="326" spans="1:19" ht="14.45" customHeight="1">
      <c r="A326" s="48">
        <v>411849</v>
      </c>
      <c r="B326" s="47" t="s">
        <v>349</v>
      </c>
      <c r="C326" s="24" t="s">
        <v>328</v>
      </c>
      <c r="D326" s="85" t="s">
        <v>495</v>
      </c>
      <c r="E326" s="34">
        <f>VLOOKUP($A326,'CAF BLS Adjustment'!$B:$H,7,FALSE)</f>
        <v>2501167</v>
      </c>
      <c r="F326" s="5">
        <f>SUMIFS('HCLS Adjustment'!$F:$F,'HCLS Adjustment'!$B:$B,Main!$A326)</f>
        <v>938016</v>
      </c>
      <c r="G326" s="29">
        <f>VLOOKUP(A326,'SVS Adjustment'!$B$3:$E$451,4,FALSE)</f>
        <v>0</v>
      </c>
      <c r="H326" s="29">
        <f t="shared" si="64"/>
        <v>3439183</v>
      </c>
      <c r="I326" s="87">
        <f>'Demand Calcs'!$B$11</f>
        <v>0.85719967561141985</v>
      </c>
      <c r="J326" s="29">
        <f t="shared" si="65"/>
        <v>2948066.5519683096</v>
      </c>
      <c r="K326" s="68">
        <f>IFERROR(VLOOKUP($A326,'NECA 5 year Projections'!$A:$C,3,FALSE),0)</f>
        <v>1518499.6390043199</v>
      </c>
      <c r="L326" s="68">
        <f t="shared" si="66"/>
        <v>1518499.6390043199</v>
      </c>
      <c r="M326" s="29">
        <f t="shared" si="67"/>
        <v>2948066.5519683096</v>
      </c>
      <c r="N326" s="29">
        <f>VLOOKUP($A326,'CAF BLS Adjustment'!$B324:$I909,8,FALSE)</f>
        <v>189006</v>
      </c>
      <c r="O326" s="34">
        <f t="shared" si="63"/>
        <v>162015.88188861203</v>
      </c>
      <c r="P326" s="60">
        <f t="shared" si="68"/>
        <v>3110082.4338569217</v>
      </c>
      <c r="Q326" s="60">
        <f t="shared" si="69"/>
        <v>2143999.541049988</v>
      </c>
      <c r="R326" s="60">
        <f t="shared" si="70"/>
        <v>804067.01091832155</v>
      </c>
      <c r="S326" s="60">
        <f t="shared" si="71"/>
        <v>0</v>
      </c>
    </row>
    <row r="327" spans="1:19" ht="14.45" customHeight="1">
      <c r="A327" s="48">
        <v>420463</v>
      </c>
      <c r="B327" s="47" t="s">
        <v>352</v>
      </c>
      <c r="C327" s="24" t="s">
        <v>351</v>
      </c>
      <c r="D327" s="85" t="s">
        <v>495</v>
      </c>
      <c r="E327" s="34">
        <f>VLOOKUP($A327,'CAF BLS Adjustment'!$B:$H,7,FALSE)</f>
        <v>1411555</v>
      </c>
      <c r="F327" s="5">
        <f>SUMIFS('HCLS Adjustment'!$F:$F,'HCLS Adjustment'!$B:$B,Main!$A327)</f>
        <v>497052</v>
      </c>
      <c r="G327" s="29">
        <f>VLOOKUP(A327,'SVS Adjustment'!$B$3:$E$451,4,FALSE)</f>
        <v>0</v>
      </c>
      <c r="H327" s="29">
        <f t="shared" si="64"/>
        <v>1908607</v>
      </c>
      <c r="I327" s="87">
        <f>'Demand Calcs'!$B$11</f>
        <v>0.85719967561141985</v>
      </c>
      <c r="J327" s="29">
        <f t="shared" si="65"/>
        <v>1636057.3012696852</v>
      </c>
      <c r="K327" s="68">
        <f>IFERROR(VLOOKUP($A327,'NECA 5 year Projections'!$A:$C,3,FALSE),0)</f>
        <v>1022550.63961348</v>
      </c>
      <c r="L327" s="68">
        <f t="shared" si="66"/>
        <v>1022550.63961348</v>
      </c>
      <c r="M327" s="29">
        <f t="shared" si="67"/>
        <v>1636057.3012696852</v>
      </c>
      <c r="N327" s="29">
        <f>VLOOKUP($A327,'CAF BLS Adjustment'!$B325:$I910,8,FALSE)</f>
        <v>117084</v>
      </c>
      <c r="O327" s="34">
        <f t="shared" si="63"/>
        <v>100364.36681928748</v>
      </c>
      <c r="P327" s="60">
        <f t="shared" si="68"/>
        <v>1736421.6680889726</v>
      </c>
      <c r="Q327" s="60">
        <f t="shared" si="69"/>
        <v>1209984.4881076775</v>
      </c>
      <c r="R327" s="60">
        <f t="shared" si="70"/>
        <v>426072.81316200749</v>
      </c>
      <c r="S327" s="60">
        <f t="shared" si="71"/>
        <v>0</v>
      </c>
    </row>
    <row r="328" spans="1:19" ht="14.45" customHeight="1">
      <c r="A328" s="48">
        <v>421206</v>
      </c>
      <c r="B328" s="47" t="s">
        <v>353</v>
      </c>
      <c r="C328" s="24" t="s">
        <v>351</v>
      </c>
      <c r="D328" s="85" t="s">
        <v>495</v>
      </c>
      <c r="E328" s="34">
        <f>VLOOKUP($A328,'CAF BLS Adjustment'!$B:$H,7,FALSE)</f>
        <v>794981</v>
      </c>
      <c r="F328" s="5">
        <f>SUMIFS('HCLS Adjustment'!$F:$F,'HCLS Adjustment'!$B:$B,Main!$A328)</f>
        <v>609576</v>
      </c>
      <c r="G328" s="29">
        <f>VLOOKUP(A328,'SVS Adjustment'!$B$3:$E$451,4,FALSE)</f>
        <v>0</v>
      </c>
      <c r="H328" s="29">
        <f t="shared" si="64"/>
        <v>1404557</v>
      </c>
      <c r="I328" s="87">
        <f>'Demand Calcs'!$B$11</f>
        <v>0.85719967561141985</v>
      </c>
      <c r="J328" s="29">
        <f t="shared" si="65"/>
        <v>1203985.8047777491</v>
      </c>
      <c r="K328" s="68">
        <f>IFERROR(VLOOKUP($A328,'NECA 5 year Projections'!$A:$C,3,FALSE),0)</f>
        <v>898413.46932326898</v>
      </c>
      <c r="L328" s="68">
        <f t="shared" si="66"/>
        <v>898413.46932326898</v>
      </c>
      <c r="M328" s="29">
        <f t="shared" si="67"/>
        <v>1203985.8047777491</v>
      </c>
      <c r="N328" s="29">
        <f>VLOOKUP($A328,'CAF BLS Adjustment'!$B326:$I911,8,FALSE)</f>
        <v>180036</v>
      </c>
      <c r="O328" s="34">
        <f t="shared" si="63"/>
        <v>154326.80079837758</v>
      </c>
      <c r="P328" s="60">
        <f t="shared" si="68"/>
        <v>1358312.6055761266</v>
      </c>
      <c r="Q328" s="60">
        <f t="shared" si="69"/>
        <v>681457.45531724219</v>
      </c>
      <c r="R328" s="60">
        <f t="shared" si="70"/>
        <v>522528.34946050687</v>
      </c>
      <c r="S328" s="60">
        <f t="shared" si="71"/>
        <v>0</v>
      </c>
    </row>
    <row r="329" spans="1:19" ht="14.45" customHeight="1">
      <c r="A329" s="48">
        <v>421860</v>
      </c>
      <c r="B329" s="47" t="s">
        <v>354</v>
      </c>
      <c r="C329" s="24" t="s">
        <v>351</v>
      </c>
      <c r="D329" s="85" t="s">
        <v>495</v>
      </c>
      <c r="E329" s="34">
        <f>VLOOKUP($A329,'CAF BLS Adjustment'!$B:$H,7,FALSE)</f>
        <v>297428</v>
      </c>
      <c r="F329" s="5">
        <f>SUMIFS('HCLS Adjustment'!$F:$F,'HCLS Adjustment'!$B:$B,Main!$A329)</f>
        <v>161892</v>
      </c>
      <c r="G329" s="29">
        <f>VLOOKUP(A329,'SVS Adjustment'!$B$3:$E$451,4,FALSE)</f>
        <v>0</v>
      </c>
      <c r="H329" s="29">
        <f t="shared" si="64"/>
        <v>459320</v>
      </c>
      <c r="I329" s="87">
        <f>'Demand Calcs'!$B$11</f>
        <v>0.85719967561141985</v>
      </c>
      <c r="J329" s="29">
        <f t="shared" si="65"/>
        <v>393728.95500183734</v>
      </c>
      <c r="K329" s="68">
        <f>IFERROR(VLOOKUP($A329,'NECA 5 year Projections'!$A:$C,3,FALSE),0)</f>
        <v>246232.400051654</v>
      </c>
      <c r="L329" s="68">
        <f t="shared" si="66"/>
        <v>246232.400051654</v>
      </c>
      <c r="M329" s="29">
        <f t="shared" si="67"/>
        <v>393728.95500183734</v>
      </c>
      <c r="N329" s="29">
        <f>VLOOKUP($A329,'CAF BLS Adjustment'!$B328:$I914,8,FALSE)</f>
        <v>23004</v>
      </c>
      <c r="O329" s="34">
        <f t="shared" si="63"/>
        <v>19719.021337765102</v>
      </c>
      <c r="P329" s="60">
        <f t="shared" si="68"/>
        <v>413447.97633960244</v>
      </c>
      <c r="Q329" s="60">
        <f t="shared" si="69"/>
        <v>254955.18511775337</v>
      </c>
      <c r="R329" s="60">
        <f t="shared" si="70"/>
        <v>138773.76988408397</v>
      </c>
      <c r="S329" s="60">
        <f t="shared" si="71"/>
        <v>0</v>
      </c>
    </row>
    <row r="330" spans="1:19" ht="14.45" customHeight="1">
      <c r="A330" s="48">
        <v>421866</v>
      </c>
      <c r="B330" s="47" t="s">
        <v>355</v>
      </c>
      <c r="C330" s="24" t="s">
        <v>351</v>
      </c>
      <c r="D330" s="85" t="s">
        <v>495</v>
      </c>
      <c r="E330" s="34">
        <f>VLOOKUP($A330,'CAF BLS Adjustment'!$B:$H,7,FALSE)</f>
        <v>467816</v>
      </c>
      <c r="F330" s="5">
        <f>SUMIFS('HCLS Adjustment'!$F:$F,'HCLS Adjustment'!$B:$B,Main!$A330)</f>
        <v>231036</v>
      </c>
      <c r="G330" s="29">
        <f>VLOOKUP(A330,'SVS Adjustment'!$B$3:$E$451,4,FALSE)</f>
        <v>0</v>
      </c>
      <c r="H330" s="29">
        <f t="shared" si="64"/>
        <v>698852</v>
      </c>
      <c r="I330" s="87">
        <f>'Demand Calcs'!$B$11</f>
        <v>0.85719967561141985</v>
      </c>
      <c r="J330" s="29">
        <f t="shared" si="65"/>
        <v>599055.707700392</v>
      </c>
      <c r="K330" s="68">
        <f>IFERROR(VLOOKUP($A330,'NECA 5 year Projections'!$A:$C,3,FALSE),0)</f>
        <v>474262.68766150699</v>
      </c>
      <c r="L330" s="68">
        <f t="shared" si="66"/>
        <v>474262.68766150699</v>
      </c>
      <c r="M330" s="29">
        <f t="shared" si="67"/>
        <v>599055.707700392</v>
      </c>
      <c r="N330" s="29">
        <f>VLOOKUP($A330,'CAF BLS Adjustment'!$B329:$I917,8,FALSE)</f>
        <v>23796</v>
      </c>
      <c r="O330" s="34">
        <f t="shared" si="63"/>
        <v>20397.923480849346</v>
      </c>
      <c r="P330" s="60">
        <f t="shared" si="68"/>
        <v>619453.63118124136</v>
      </c>
      <c r="Q330" s="60">
        <f t="shared" si="69"/>
        <v>401011.72344583203</v>
      </c>
      <c r="R330" s="60">
        <f t="shared" si="70"/>
        <v>198043.98425456</v>
      </c>
      <c r="S330" s="60">
        <f t="shared" si="71"/>
        <v>0</v>
      </c>
    </row>
    <row r="331" spans="1:19" ht="14.45" customHeight="1">
      <c r="A331" s="48">
        <v>421876</v>
      </c>
      <c r="B331" s="47" t="s">
        <v>356</v>
      </c>
      <c r="C331" s="24" t="s">
        <v>351</v>
      </c>
      <c r="D331" s="85" t="s">
        <v>495</v>
      </c>
      <c r="E331" s="34">
        <f>VLOOKUP($A331,'CAF BLS Adjustment'!$B:$H,7,FALSE)</f>
        <v>106701</v>
      </c>
      <c r="F331" s="5">
        <f>SUMIFS('HCLS Adjustment'!$F:$F,'HCLS Adjustment'!$B:$B,Main!$A331)</f>
        <v>90084</v>
      </c>
      <c r="G331" s="29">
        <f>VLOOKUP(A331,'SVS Adjustment'!$B$3:$E$451,4,FALSE)</f>
        <v>0</v>
      </c>
      <c r="H331" s="29">
        <f t="shared" si="64"/>
        <v>196785</v>
      </c>
      <c r="I331" s="87">
        <f>'Demand Calcs'!$B$11</f>
        <v>0.85719967561141985</v>
      </c>
      <c r="J331" s="29">
        <f t="shared" si="65"/>
        <v>168684.03816519325</v>
      </c>
      <c r="K331" s="68">
        <f>IFERROR(VLOOKUP($A331,'NECA 5 year Projections'!$A:$C,3,FALSE),0)</f>
        <v>107113.326427184</v>
      </c>
      <c r="L331" s="68">
        <f t="shared" si="66"/>
        <v>107113.326427184</v>
      </c>
      <c r="M331" s="29">
        <f t="shared" si="67"/>
        <v>168684.03816519325</v>
      </c>
      <c r="N331" s="29">
        <f>VLOOKUP($A331,'CAF BLS Adjustment'!$B329:$I918,8,FALSE)</f>
        <v>-11898</v>
      </c>
      <c r="O331" s="34">
        <f t="shared" si="63"/>
        <v>-11898</v>
      </c>
      <c r="P331" s="60">
        <f t="shared" si="68"/>
        <v>156786.03816519325</v>
      </c>
      <c r="Q331" s="60">
        <f t="shared" si="69"/>
        <v>91464.062587414111</v>
      </c>
      <c r="R331" s="60">
        <f t="shared" si="70"/>
        <v>77219.975577779143</v>
      </c>
      <c r="S331" s="60">
        <f t="shared" si="71"/>
        <v>0</v>
      </c>
    </row>
    <row r="332" spans="1:19" ht="14.45" customHeight="1">
      <c r="A332" s="48">
        <v>421886</v>
      </c>
      <c r="B332" s="47" t="s">
        <v>357</v>
      </c>
      <c r="C332" s="24" t="s">
        <v>351</v>
      </c>
      <c r="D332" s="85" t="s">
        <v>495</v>
      </c>
      <c r="E332" s="34">
        <f>VLOOKUP($A332,'CAF BLS Adjustment'!$B:$H,7,FALSE)</f>
        <v>452883</v>
      </c>
      <c r="F332" s="5">
        <f>SUMIFS('HCLS Adjustment'!$F:$F,'HCLS Adjustment'!$B:$B,Main!$A332)</f>
        <v>253176</v>
      </c>
      <c r="G332" s="29">
        <f>VLOOKUP(A332,'SVS Adjustment'!$B$3:$E$451,4,FALSE)</f>
        <v>0</v>
      </c>
      <c r="H332" s="29">
        <f t="shared" si="64"/>
        <v>706059</v>
      </c>
      <c r="I332" s="87">
        <f>'Demand Calcs'!$B$11</f>
        <v>0.85719967561141985</v>
      </c>
      <c r="J332" s="29">
        <f t="shared" si="65"/>
        <v>605233.54576252354</v>
      </c>
      <c r="K332" s="68">
        <f>IFERROR(VLOOKUP($A332,'NECA 5 year Projections'!$A:$C,3,FALSE),0)</f>
        <v>424739.66125790798</v>
      </c>
      <c r="L332" s="68">
        <f t="shared" si="66"/>
        <v>424739.66125790798</v>
      </c>
      <c r="M332" s="29">
        <f t="shared" si="67"/>
        <v>605233.54576252354</v>
      </c>
      <c r="N332" s="29">
        <f>VLOOKUP($A332,'CAF BLS Adjustment'!$B331:$I920,8,FALSE)</f>
        <v>-10146</v>
      </c>
      <c r="O332" s="34">
        <f t="shared" si="63"/>
        <v>-10146</v>
      </c>
      <c r="P332" s="60">
        <f t="shared" si="68"/>
        <v>595087.54576252354</v>
      </c>
      <c r="Q332" s="60">
        <f t="shared" si="69"/>
        <v>388211.16068992665</v>
      </c>
      <c r="R332" s="60">
        <f t="shared" si="70"/>
        <v>217022.38507259684</v>
      </c>
      <c r="S332" s="60">
        <f t="shared" si="71"/>
        <v>0</v>
      </c>
    </row>
    <row r="333" spans="1:19" ht="14.45" customHeight="1">
      <c r="A333" s="48">
        <v>421887</v>
      </c>
      <c r="B333" s="47" t="s">
        <v>358</v>
      </c>
      <c r="C333" s="24" t="s">
        <v>351</v>
      </c>
      <c r="D333" s="85" t="s">
        <v>495</v>
      </c>
      <c r="E333" s="34">
        <f>VLOOKUP($A333,'CAF BLS Adjustment'!$B:$H,7,FALSE)</f>
        <v>2943499</v>
      </c>
      <c r="F333" s="5">
        <f>SUMIFS('HCLS Adjustment'!$F:$F,'HCLS Adjustment'!$B:$B,Main!$A333)</f>
        <v>610284</v>
      </c>
      <c r="G333" s="29">
        <f>VLOOKUP(A333,'SVS Adjustment'!$B$3:$E$451,4,FALSE)</f>
        <v>0</v>
      </c>
      <c r="H333" s="29">
        <f t="shared" si="64"/>
        <v>3553783</v>
      </c>
      <c r="I333" s="87">
        <f>'Demand Calcs'!$B$11</f>
        <v>0.85719967561141985</v>
      </c>
      <c r="J333" s="29">
        <f t="shared" si="65"/>
        <v>3046301.6347933784</v>
      </c>
      <c r="K333" s="68">
        <f>IFERROR(VLOOKUP($A333,'NECA 5 year Projections'!$A:$C,3,FALSE),0)</f>
        <v>1691866.24294991</v>
      </c>
      <c r="L333" s="68">
        <f t="shared" si="66"/>
        <v>1691866.24294991</v>
      </c>
      <c r="M333" s="29">
        <f t="shared" si="67"/>
        <v>3046301.6347933784</v>
      </c>
      <c r="N333" s="29">
        <f>VLOOKUP($A333,'CAF BLS Adjustment'!$B331:$I921,8,FALSE)</f>
        <v>272082</v>
      </c>
      <c r="O333" s="34">
        <f t="shared" si="63"/>
        <v>233228.60213970635</v>
      </c>
      <c r="P333" s="60">
        <f t="shared" si="68"/>
        <v>3279530.2369330847</v>
      </c>
      <c r="Q333" s="60">
        <f t="shared" si="69"/>
        <v>2523166.3879625387</v>
      </c>
      <c r="R333" s="60">
        <f t="shared" si="70"/>
        <v>523135.24683083972</v>
      </c>
      <c r="S333" s="60">
        <f t="shared" si="71"/>
        <v>0</v>
      </c>
    </row>
    <row r="334" spans="1:19" ht="14.45" customHeight="1">
      <c r="A334" s="48">
        <v>421901</v>
      </c>
      <c r="B334" s="47" t="s">
        <v>359</v>
      </c>
      <c r="C334" s="24" t="s">
        <v>351</v>
      </c>
      <c r="D334" s="85" t="s">
        <v>495</v>
      </c>
      <c r="E334" s="34">
        <f>VLOOKUP($A334,'CAF BLS Adjustment'!$B:$H,7,FALSE)</f>
        <v>2564486</v>
      </c>
      <c r="F334" s="5">
        <f>SUMIFS('HCLS Adjustment'!$F:$F,'HCLS Adjustment'!$B:$B,Main!$A334)</f>
        <v>1372884</v>
      </c>
      <c r="G334" s="29">
        <f>VLOOKUP(A334,'SVS Adjustment'!$B$3:$E$451,4,FALSE)</f>
        <v>0</v>
      </c>
      <c r="H334" s="29">
        <f t="shared" si="64"/>
        <v>3937370</v>
      </c>
      <c r="I334" s="87">
        <f>'Demand Calcs'!$B$11</f>
        <v>0.85719967561141985</v>
      </c>
      <c r="J334" s="29">
        <f t="shared" si="65"/>
        <v>3375112.286762136</v>
      </c>
      <c r="K334" s="68">
        <f>IFERROR(VLOOKUP($A334,'NECA 5 year Projections'!$A:$C,3,FALSE),0)</f>
        <v>1543983.76795617</v>
      </c>
      <c r="L334" s="68">
        <f t="shared" si="66"/>
        <v>1543983.76795617</v>
      </c>
      <c r="M334" s="29">
        <f t="shared" si="67"/>
        <v>3375112.286762136</v>
      </c>
      <c r="N334" s="29">
        <f>VLOOKUP($A334,'CAF BLS Adjustment'!$B333:$I924,8,FALSE)</f>
        <v>376620</v>
      </c>
      <c r="O334" s="34">
        <f t="shared" si="63"/>
        <v>322838.54182877293</v>
      </c>
      <c r="P334" s="60">
        <f t="shared" si="68"/>
        <v>3697950.828590909</v>
      </c>
      <c r="Q334" s="60">
        <f t="shared" si="69"/>
        <v>2198276.5673100273</v>
      </c>
      <c r="R334" s="60">
        <f t="shared" si="70"/>
        <v>1176835.7194521085</v>
      </c>
      <c r="S334" s="60">
        <f t="shared" si="71"/>
        <v>0</v>
      </c>
    </row>
    <row r="335" spans="1:19" ht="14.45" customHeight="1">
      <c r="A335" s="48">
        <v>421912</v>
      </c>
      <c r="B335" s="47" t="s">
        <v>360</v>
      </c>
      <c r="C335" s="24" t="s">
        <v>351</v>
      </c>
      <c r="D335" s="85" t="s">
        <v>495</v>
      </c>
      <c r="E335" s="34">
        <f>VLOOKUP($A335,'CAF BLS Adjustment'!$B:$H,7,FALSE)</f>
        <v>1582964</v>
      </c>
      <c r="F335" s="5">
        <f>SUMIFS('HCLS Adjustment'!$F:$F,'HCLS Adjustment'!$B:$B,Main!$A335)</f>
        <v>1602816</v>
      </c>
      <c r="G335" s="29">
        <f>VLOOKUP(A335,'SVS Adjustment'!$B$3:$E$451,4,FALSE)</f>
        <v>0</v>
      </c>
      <c r="H335" s="29">
        <f t="shared" si="64"/>
        <v>3185780</v>
      </c>
      <c r="I335" s="87">
        <f>'Demand Calcs'!$B$11</f>
        <v>0.85719967561141985</v>
      </c>
      <c r="J335" s="29">
        <f t="shared" si="65"/>
        <v>2730849.5825693491</v>
      </c>
      <c r="K335" s="68">
        <f>IFERROR(VLOOKUP($A335,'NECA 5 year Projections'!$A:$C,3,FALSE),0)</f>
        <v>1577213.7410762799</v>
      </c>
      <c r="L335" s="68">
        <f t="shared" si="66"/>
        <v>1577213.7410762799</v>
      </c>
      <c r="M335" s="29">
        <f t="shared" si="67"/>
        <v>2730849.5825693491</v>
      </c>
      <c r="N335" s="29">
        <f>VLOOKUP($A335,'CAF BLS Adjustment'!$B333:$I925,8,FALSE)</f>
        <v>49626</v>
      </c>
      <c r="O335" s="34">
        <f t="shared" si="63"/>
        <v>42539.391101892325</v>
      </c>
      <c r="P335" s="60">
        <f t="shared" si="68"/>
        <v>2773388.9736712412</v>
      </c>
      <c r="Q335" s="60">
        <f t="shared" si="69"/>
        <v>1356916.2273045555</v>
      </c>
      <c r="R335" s="60">
        <f t="shared" si="70"/>
        <v>1373933.3552647936</v>
      </c>
      <c r="S335" s="60">
        <f t="shared" si="71"/>
        <v>0</v>
      </c>
    </row>
    <row r="336" spans="1:19" ht="14.45" customHeight="1">
      <c r="A336" s="48">
        <v>421920</v>
      </c>
      <c r="B336" s="47" t="s">
        <v>361</v>
      </c>
      <c r="C336" s="24" t="s">
        <v>351</v>
      </c>
      <c r="D336" s="85" t="s">
        <v>495</v>
      </c>
      <c r="E336" s="34">
        <f>VLOOKUP($A336,'CAF BLS Adjustment'!$B:$H,7,FALSE)</f>
        <v>430795</v>
      </c>
      <c r="F336" s="5">
        <f>SUMIFS('HCLS Adjustment'!$F:$F,'HCLS Adjustment'!$B:$B,Main!$A336)</f>
        <v>620364</v>
      </c>
      <c r="G336" s="29">
        <f>VLOOKUP(A336,'SVS Adjustment'!$B$3:$E$451,4,FALSE)</f>
        <v>0</v>
      </c>
      <c r="H336" s="29">
        <f t="shared" si="64"/>
        <v>1051159</v>
      </c>
      <c r="I336" s="87">
        <f>'Demand Calcs'!$B$11</f>
        <v>0.85719967561141985</v>
      </c>
      <c r="J336" s="29">
        <f t="shared" si="65"/>
        <v>901053.15381602442</v>
      </c>
      <c r="K336" s="68">
        <f>IFERROR(VLOOKUP($A336,'NECA 5 year Projections'!$A:$C,3,FALSE),0)</f>
        <v>666949.91745492804</v>
      </c>
      <c r="L336" s="68">
        <f t="shared" si="66"/>
        <v>666949.91745492804</v>
      </c>
      <c r="M336" s="29">
        <f t="shared" si="67"/>
        <v>901053.15381602442</v>
      </c>
      <c r="N336" s="29">
        <f>VLOOKUP($A336,'CAF BLS Adjustment'!$B334:$I926,8,FALSE)</f>
        <v>-9948</v>
      </c>
      <c r="O336" s="34">
        <f t="shared" si="63"/>
        <v>-9948</v>
      </c>
      <c r="P336" s="60">
        <f t="shared" si="68"/>
        <v>891105.15381602442</v>
      </c>
      <c r="Q336" s="60">
        <f t="shared" si="69"/>
        <v>369277.33425502159</v>
      </c>
      <c r="R336" s="60">
        <f t="shared" si="70"/>
        <v>531775.81956100289</v>
      </c>
      <c r="S336" s="60">
        <f t="shared" si="71"/>
        <v>0</v>
      </c>
    </row>
    <row r="337" spans="1:19" ht="14.45" customHeight="1">
      <c r="A337" s="48">
        <v>421931</v>
      </c>
      <c r="B337" s="47" t="s">
        <v>362</v>
      </c>
      <c r="C337" s="24" t="s">
        <v>351</v>
      </c>
      <c r="D337" s="85" t="s">
        <v>495</v>
      </c>
      <c r="E337" s="34">
        <f>VLOOKUP($A337,'CAF BLS Adjustment'!$B:$H,7,FALSE)</f>
        <v>4745421</v>
      </c>
      <c r="F337" s="5">
        <f>SUMIFS('HCLS Adjustment'!$F:$F,'HCLS Adjustment'!$B:$B,Main!$A337)</f>
        <v>2111052</v>
      </c>
      <c r="G337" s="29">
        <f>VLOOKUP(A337,'SVS Adjustment'!$B$3:$E$451,4,FALSE)</f>
        <v>0</v>
      </c>
      <c r="H337" s="29">
        <f t="shared" si="64"/>
        <v>6856473</v>
      </c>
      <c r="I337" s="87">
        <f>'Demand Calcs'!$B$11</f>
        <v>0.85719967561141985</v>
      </c>
      <c r="J337" s="29">
        <f t="shared" si="65"/>
        <v>5877366.4314384591</v>
      </c>
      <c r="K337" s="68">
        <f>IFERROR(VLOOKUP($A337,'NECA 5 year Projections'!$A:$C,3,FALSE),0)</f>
        <v>2835952.7190038902</v>
      </c>
      <c r="L337" s="68">
        <f t="shared" si="66"/>
        <v>2835952.7190038902</v>
      </c>
      <c r="M337" s="29">
        <f t="shared" si="67"/>
        <v>5877366.4314384591</v>
      </c>
      <c r="N337" s="29">
        <f>VLOOKUP($A337,'CAF BLS Adjustment'!$B335:$I927,8,FALSE)</f>
        <v>91008</v>
      </c>
      <c r="O337" s="34">
        <f t="shared" si="63"/>
        <v>78012.028078044095</v>
      </c>
      <c r="P337" s="60">
        <f t="shared" si="68"/>
        <v>5955378.4595165029</v>
      </c>
      <c r="Q337" s="60">
        <f t="shared" si="69"/>
        <v>4067773.3418396199</v>
      </c>
      <c r="R337" s="60">
        <f t="shared" si="70"/>
        <v>1809593.0895988394</v>
      </c>
      <c r="S337" s="60">
        <f t="shared" si="71"/>
        <v>0</v>
      </c>
    </row>
    <row r="338" spans="1:19" ht="14.45" customHeight="1">
      <c r="A338" s="48">
        <v>421945</v>
      </c>
      <c r="B338" s="47" t="s">
        <v>363</v>
      </c>
      <c r="C338" s="24" t="s">
        <v>351</v>
      </c>
      <c r="D338" s="85" t="s">
        <v>495</v>
      </c>
      <c r="E338" s="34">
        <f>VLOOKUP($A338,'CAF BLS Adjustment'!$B:$H,7,FALSE)</f>
        <v>532916</v>
      </c>
      <c r="F338" s="5">
        <f>SUMIFS('HCLS Adjustment'!$F:$F,'HCLS Adjustment'!$B:$B,Main!$A338)</f>
        <v>183096</v>
      </c>
      <c r="G338" s="29">
        <f>VLOOKUP(A338,'SVS Adjustment'!$B$3:$E$451,4,FALSE)</f>
        <v>0</v>
      </c>
      <c r="H338" s="29">
        <f t="shared" si="64"/>
        <v>716012</v>
      </c>
      <c r="I338" s="87">
        <f>'Demand Calcs'!$B$11</f>
        <v>0.85719967561141985</v>
      </c>
      <c r="J338" s="29">
        <f t="shared" si="65"/>
        <v>613765.25413388398</v>
      </c>
      <c r="K338" s="68">
        <f>IFERROR(VLOOKUP($A338,'NECA 5 year Projections'!$A:$C,3,FALSE),0)</f>
        <v>494345.09354435699</v>
      </c>
      <c r="L338" s="68">
        <f t="shared" si="66"/>
        <v>494345.09354435699</v>
      </c>
      <c r="M338" s="29">
        <f t="shared" si="67"/>
        <v>613765.25413388398</v>
      </c>
      <c r="N338" s="29">
        <f>VLOOKUP($A338,'CAF BLS Adjustment'!$B337:$I930,8,FALSE)</f>
        <v>28998</v>
      </c>
      <c r="O338" s="34">
        <f t="shared" si="63"/>
        <v>24857.076193379951</v>
      </c>
      <c r="P338" s="60">
        <f t="shared" si="68"/>
        <v>638622.33032726392</v>
      </c>
      <c r="Q338" s="60">
        <f t="shared" si="69"/>
        <v>456815.42232813546</v>
      </c>
      <c r="R338" s="60">
        <f t="shared" si="70"/>
        <v>156949.83180574854</v>
      </c>
      <c r="S338" s="60">
        <f t="shared" si="71"/>
        <v>0</v>
      </c>
    </row>
    <row r="339" spans="1:19" ht="14.45" customHeight="1">
      <c r="A339" s="48">
        <v>431704</v>
      </c>
      <c r="B339" s="47" t="s">
        <v>365</v>
      </c>
      <c r="C339" s="24" t="s">
        <v>364</v>
      </c>
      <c r="D339" s="85" t="s">
        <v>495</v>
      </c>
      <c r="E339" s="34">
        <f>VLOOKUP($A339,'CAF BLS Adjustment'!$B:$H,7,FALSE)</f>
        <v>1018594</v>
      </c>
      <c r="F339" s="5">
        <f>SUMIFS('HCLS Adjustment'!$F:$F,'HCLS Adjustment'!$B:$B,Main!$A339)</f>
        <v>200364</v>
      </c>
      <c r="G339" s="29">
        <f>VLOOKUP(A339,'SVS Adjustment'!$B$3:$E$451,4,FALSE)</f>
        <v>0</v>
      </c>
      <c r="H339" s="29">
        <f t="shared" si="64"/>
        <v>1218958</v>
      </c>
      <c r="I339" s="87">
        <f>'Demand Calcs'!$B$11</f>
        <v>0.85719967561141985</v>
      </c>
      <c r="J339" s="29">
        <f t="shared" si="65"/>
        <v>1044890.4021839452</v>
      </c>
      <c r="K339" s="68">
        <f>IFERROR(VLOOKUP($A339,'NECA 5 year Projections'!$A:$C,3,FALSE),0)</f>
        <v>614410.819880286</v>
      </c>
      <c r="L339" s="68">
        <f t="shared" si="66"/>
        <v>614410.819880286</v>
      </c>
      <c r="M339" s="29">
        <f t="shared" si="67"/>
        <v>1044890.4021839452</v>
      </c>
      <c r="N339" s="29">
        <f>VLOOKUP($A339,'CAF BLS Adjustment'!$B338:$I932,8,FALSE)</f>
        <v>116700</v>
      </c>
      <c r="O339" s="34">
        <f t="shared" si="63"/>
        <v>100035.2021438527</v>
      </c>
      <c r="P339" s="60">
        <f t="shared" si="68"/>
        <v>1144925.6043277979</v>
      </c>
      <c r="Q339" s="60">
        <f t="shared" si="69"/>
        <v>873138.44637973863</v>
      </c>
      <c r="R339" s="60">
        <f t="shared" si="70"/>
        <v>171751.95580420655</v>
      </c>
      <c r="S339" s="60">
        <f t="shared" si="71"/>
        <v>0</v>
      </c>
    </row>
    <row r="340" spans="1:19" ht="14.45" customHeight="1">
      <c r="A340" s="48">
        <v>431788</v>
      </c>
      <c r="B340" s="47" t="s">
        <v>366</v>
      </c>
      <c r="C340" s="24" t="s">
        <v>364</v>
      </c>
      <c r="D340" s="85" t="s">
        <v>495</v>
      </c>
      <c r="E340" s="34">
        <f>VLOOKUP($A340,'CAF BLS Adjustment'!$B:$H,7,FALSE)</f>
        <v>1174434</v>
      </c>
      <c r="F340" s="5">
        <f>SUMIFS('HCLS Adjustment'!$F:$F,'HCLS Adjustment'!$B:$B,Main!$A340)</f>
        <v>839148</v>
      </c>
      <c r="G340" s="29">
        <f>VLOOKUP(A340,'SVS Adjustment'!$B$3:$E$451,4,FALSE)</f>
        <v>0</v>
      </c>
      <c r="H340" s="29">
        <f t="shared" si="64"/>
        <v>2013582</v>
      </c>
      <c r="I340" s="87">
        <f>'Demand Calcs'!$B$11</f>
        <v>0.85719967561141985</v>
      </c>
      <c r="J340" s="29">
        <f t="shared" si="65"/>
        <v>1726041.837216994</v>
      </c>
      <c r="K340" s="68">
        <f>IFERROR(VLOOKUP($A340,'NECA 5 year Projections'!$A:$C,3,FALSE),0)</f>
        <v>858673.43935226102</v>
      </c>
      <c r="L340" s="68">
        <f t="shared" si="66"/>
        <v>858673.43935226102</v>
      </c>
      <c r="M340" s="29">
        <f t="shared" si="67"/>
        <v>1726041.837216994</v>
      </c>
      <c r="N340" s="29">
        <f>VLOOKUP($A340,'CAF BLS Adjustment'!$B338:$I933,8,FALSE)</f>
        <v>202044</v>
      </c>
      <c r="O340" s="34">
        <f t="shared" si="63"/>
        <v>173192.0512592337</v>
      </c>
      <c r="P340" s="60">
        <f t="shared" si="68"/>
        <v>1899233.8884762276</v>
      </c>
      <c r="Q340" s="60">
        <f t="shared" si="69"/>
        <v>1006724.4438270223</v>
      </c>
      <c r="R340" s="60">
        <f t="shared" si="70"/>
        <v>719317.39338997169</v>
      </c>
      <c r="S340" s="60">
        <f t="shared" si="71"/>
        <v>0</v>
      </c>
    </row>
    <row r="341" spans="1:19" ht="14.45" customHeight="1">
      <c r="A341" s="48">
        <v>431831</v>
      </c>
      <c r="B341" s="47" t="s">
        <v>367</v>
      </c>
      <c r="C341" s="24" t="s">
        <v>364</v>
      </c>
      <c r="D341" s="85" t="s">
        <v>495</v>
      </c>
      <c r="E341" s="34">
        <f>VLOOKUP($A341,'CAF BLS Adjustment'!$B:$H,7,FALSE)</f>
        <v>308042</v>
      </c>
      <c r="F341" s="5">
        <f>SUMIFS('HCLS Adjustment'!$F:$F,'HCLS Adjustment'!$B:$B,Main!$A341)</f>
        <v>296748</v>
      </c>
      <c r="G341" s="29">
        <f>VLOOKUP(A341,'SVS Adjustment'!$B$3:$E$451,4,FALSE)</f>
        <v>0</v>
      </c>
      <c r="H341" s="29">
        <f t="shared" si="64"/>
        <v>604790</v>
      </c>
      <c r="I341" s="87">
        <f>'Demand Calcs'!$B$11</f>
        <v>0.85719967561141985</v>
      </c>
      <c r="J341" s="29">
        <f t="shared" si="65"/>
        <v>518425.79181303061</v>
      </c>
      <c r="K341" s="68">
        <f>IFERROR(VLOOKUP($A341,'NECA 5 year Projections'!$A:$C,3,FALSE),0)</f>
        <v>300764.28024848801</v>
      </c>
      <c r="L341" s="68">
        <f t="shared" si="66"/>
        <v>300764.28024848801</v>
      </c>
      <c r="M341" s="29">
        <f t="shared" si="67"/>
        <v>518425.79181303061</v>
      </c>
      <c r="N341" s="29">
        <f>VLOOKUP($A341,'CAF BLS Adjustment'!$B339:$I934,8,FALSE)</f>
        <v>48774</v>
      </c>
      <c r="O341" s="34">
        <f t="shared" si="63"/>
        <v>41809.056978271394</v>
      </c>
      <c r="P341" s="60">
        <f t="shared" si="68"/>
        <v>560234.84879130195</v>
      </c>
      <c r="Q341" s="60">
        <f t="shared" si="69"/>
        <v>264053.502474693</v>
      </c>
      <c r="R341" s="60">
        <f t="shared" si="70"/>
        <v>254372.28933833764</v>
      </c>
      <c r="S341" s="60">
        <f t="shared" si="71"/>
        <v>0</v>
      </c>
    </row>
    <row r="342" spans="1:19" ht="14.45" customHeight="1">
      <c r="A342" s="48">
        <v>431968</v>
      </c>
      <c r="B342" s="47" t="s">
        <v>368</v>
      </c>
      <c r="C342" s="24" t="s">
        <v>364</v>
      </c>
      <c r="D342" s="85" t="s">
        <v>495</v>
      </c>
      <c r="E342" s="34">
        <f>VLOOKUP($A342,'CAF BLS Adjustment'!$B:$H,7,FALSE)</f>
        <v>398972</v>
      </c>
      <c r="F342" s="5">
        <f>SUMIFS('HCLS Adjustment'!$F:$F,'HCLS Adjustment'!$B:$B,Main!$A342)</f>
        <v>30744</v>
      </c>
      <c r="G342" s="29">
        <f>VLOOKUP(A342,'SVS Adjustment'!$B$3:$E$451,4,FALSE)</f>
        <v>0</v>
      </c>
      <c r="H342" s="29">
        <f t="shared" si="64"/>
        <v>429716</v>
      </c>
      <c r="I342" s="87">
        <f>'Demand Calcs'!$B$11</f>
        <v>0.85719967561141985</v>
      </c>
      <c r="J342" s="29">
        <f t="shared" si="65"/>
        <v>368352.4158050369</v>
      </c>
      <c r="K342" s="68">
        <f>IFERROR(VLOOKUP($A342,'NECA 5 year Projections'!$A:$C,3,FALSE),0)</f>
        <v>316175.82271417102</v>
      </c>
      <c r="L342" s="68">
        <f t="shared" si="66"/>
        <v>316175.82271417102</v>
      </c>
      <c r="M342" s="29">
        <f t="shared" si="67"/>
        <v>368352.4158050369</v>
      </c>
      <c r="N342" s="29">
        <f>VLOOKUP($A342,'CAF BLS Adjustment'!$B341:$I936,8,FALSE)</f>
        <v>5286</v>
      </c>
      <c r="O342" s="34">
        <f t="shared" si="63"/>
        <v>4531.1574852819649</v>
      </c>
      <c r="P342" s="60">
        <f t="shared" si="68"/>
        <v>372883.57329031889</v>
      </c>
      <c r="Q342" s="60">
        <f t="shared" si="69"/>
        <v>341998.66897803941</v>
      </c>
      <c r="R342" s="60">
        <f t="shared" si="70"/>
        <v>26353.746826997496</v>
      </c>
      <c r="S342" s="60">
        <f t="shared" si="71"/>
        <v>0</v>
      </c>
    </row>
    <row r="343" spans="1:19" ht="14.45" customHeight="1">
      <c r="A343" s="48">
        <v>431969</v>
      </c>
      <c r="B343" s="47" t="s">
        <v>369</v>
      </c>
      <c r="C343" s="24" t="s">
        <v>364</v>
      </c>
      <c r="D343" s="85" t="s">
        <v>495</v>
      </c>
      <c r="E343" s="34">
        <f>VLOOKUP($A343,'CAF BLS Adjustment'!$B:$H,7,FALSE)</f>
        <v>2988485</v>
      </c>
      <c r="F343" s="5">
        <f>SUMIFS('HCLS Adjustment'!$F:$F,'HCLS Adjustment'!$B:$B,Main!$A343)</f>
        <v>651408</v>
      </c>
      <c r="G343" s="29">
        <f>VLOOKUP(A343,'SVS Adjustment'!$B$3:$E$451,4,FALSE)</f>
        <v>0</v>
      </c>
      <c r="H343" s="29">
        <f t="shared" si="64"/>
        <v>3639893</v>
      </c>
      <c r="I343" s="87">
        <f>'Demand Calcs'!$B$11</f>
        <v>0.85719967561141985</v>
      </c>
      <c r="J343" s="29">
        <f t="shared" si="65"/>
        <v>3120115.0988602778</v>
      </c>
      <c r="K343" s="68">
        <f>IFERROR(VLOOKUP($A343,'NECA 5 year Projections'!$A:$C,3,FALSE),0)</f>
        <v>2363266.6229306199</v>
      </c>
      <c r="L343" s="68">
        <f t="shared" si="66"/>
        <v>2363266.6229306199</v>
      </c>
      <c r="M343" s="29">
        <f t="shared" si="67"/>
        <v>3120115.0988602778</v>
      </c>
      <c r="N343" s="29">
        <f>VLOOKUP($A343,'CAF BLS Adjustment'!$B341:$I937,8,FALSE)</f>
        <v>-514950</v>
      </c>
      <c r="O343" s="34">
        <f t="shared" si="63"/>
        <v>-514950</v>
      </c>
      <c r="P343" s="60">
        <f t="shared" si="68"/>
        <v>2605165.0988602778</v>
      </c>
      <c r="Q343" s="60">
        <f t="shared" si="69"/>
        <v>2561728.3725695941</v>
      </c>
      <c r="R343" s="60">
        <f t="shared" si="70"/>
        <v>558386.72629068384</v>
      </c>
      <c r="S343" s="60">
        <f t="shared" si="71"/>
        <v>0</v>
      </c>
    </row>
    <row r="344" spans="1:19" ht="14.45" customHeight="1">
      <c r="A344" s="48">
        <v>431974</v>
      </c>
      <c r="B344" s="47" t="s">
        <v>370</v>
      </c>
      <c r="C344" s="24" t="s">
        <v>364</v>
      </c>
      <c r="D344" s="85" t="s">
        <v>495</v>
      </c>
      <c r="E344" s="34">
        <f>VLOOKUP($A344,'CAF BLS Adjustment'!$B:$H,7,FALSE)</f>
        <v>1292825</v>
      </c>
      <c r="F344" s="5">
        <f>SUMIFS('HCLS Adjustment'!$F:$F,'HCLS Adjustment'!$B:$B,Main!$A344)</f>
        <v>231204</v>
      </c>
      <c r="G344" s="29">
        <f>VLOOKUP(A344,'SVS Adjustment'!$B$3:$E$451,4,FALSE)</f>
        <v>0</v>
      </c>
      <c r="H344" s="29">
        <f t="shared" si="64"/>
        <v>1524029</v>
      </c>
      <c r="I344" s="87">
        <f>'Demand Calcs'!$B$11</f>
        <v>0.85719967561141985</v>
      </c>
      <c r="J344" s="29">
        <f t="shared" si="65"/>
        <v>1306397.1644223966</v>
      </c>
      <c r="K344" s="68">
        <f>IFERROR(VLOOKUP($A344,'NECA 5 year Projections'!$A:$C,3,FALSE),0)</f>
        <v>640896.57442028797</v>
      </c>
      <c r="L344" s="68">
        <f t="shared" si="66"/>
        <v>640896.57442028797</v>
      </c>
      <c r="M344" s="29">
        <f t="shared" si="67"/>
        <v>1306397.1644223966</v>
      </c>
      <c r="N344" s="29">
        <f>VLOOKUP($A344,'CAF BLS Adjustment'!$B342:$I938,8,FALSE)</f>
        <v>271542</v>
      </c>
      <c r="O344" s="34">
        <f t="shared" si="63"/>
        <v>232765.71431487618</v>
      </c>
      <c r="P344" s="60">
        <f t="shared" si="68"/>
        <v>1539162.8787372727</v>
      </c>
      <c r="Q344" s="60">
        <f t="shared" si="69"/>
        <v>1108209.1706223339</v>
      </c>
      <c r="R344" s="60">
        <f t="shared" si="70"/>
        <v>198187.99380006272</v>
      </c>
      <c r="S344" s="60">
        <f t="shared" si="71"/>
        <v>0</v>
      </c>
    </row>
    <row r="345" spans="1:19" ht="14.45" customHeight="1">
      <c r="A345" s="48">
        <v>431977</v>
      </c>
      <c r="B345" s="47" t="s">
        <v>371</v>
      </c>
      <c r="C345" s="24" t="s">
        <v>364</v>
      </c>
      <c r="D345" s="85" t="s">
        <v>495</v>
      </c>
      <c r="E345" s="34">
        <f>VLOOKUP($A345,'CAF BLS Adjustment'!$B:$H,7,FALSE)</f>
        <v>1338785</v>
      </c>
      <c r="F345" s="5">
        <f>SUMIFS('HCLS Adjustment'!$F:$F,'HCLS Adjustment'!$B:$B,Main!$A345)</f>
        <v>1240320</v>
      </c>
      <c r="G345" s="29">
        <f>VLOOKUP(A345,'SVS Adjustment'!$B$3:$E$451,4,FALSE)</f>
        <v>0</v>
      </c>
      <c r="H345" s="29">
        <f t="shared" si="64"/>
        <v>2579105</v>
      </c>
      <c r="I345" s="87">
        <f>'Demand Calcs'!$B$11</f>
        <v>0.85719967561141985</v>
      </c>
      <c r="J345" s="29">
        <f t="shared" si="65"/>
        <v>2210807.969367791</v>
      </c>
      <c r="K345" s="68">
        <f>IFERROR(VLOOKUP($A345,'NECA 5 year Projections'!$A:$C,3,FALSE),0)</f>
        <v>1581510.6704845701</v>
      </c>
      <c r="L345" s="68">
        <f t="shared" si="66"/>
        <v>1581510.6704845701</v>
      </c>
      <c r="M345" s="29">
        <f t="shared" si="67"/>
        <v>2210807.969367791</v>
      </c>
      <c r="N345" s="29">
        <f>VLOOKUP($A345,'CAF BLS Adjustment'!$B343:$I939,8,FALSE)</f>
        <v>-141594</v>
      </c>
      <c r="O345" s="34">
        <f t="shared" si="63"/>
        <v>-141594</v>
      </c>
      <c r="P345" s="60">
        <f t="shared" si="68"/>
        <v>2069213.969367791</v>
      </c>
      <c r="Q345" s="60">
        <f t="shared" si="69"/>
        <v>1147606.0677134348</v>
      </c>
      <c r="R345" s="60">
        <f t="shared" si="70"/>
        <v>1063201.9016543564</v>
      </c>
      <c r="S345" s="60">
        <f t="shared" si="71"/>
        <v>0</v>
      </c>
    </row>
    <row r="346" spans="1:19" ht="14.45" customHeight="1">
      <c r="A346" s="48">
        <v>431980</v>
      </c>
      <c r="B346" s="47" t="s">
        <v>372</v>
      </c>
      <c r="C346" s="24" t="s">
        <v>364</v>
      </c>
      <c r="D346" s="85" t="s">
        <v>495</v>
      </c>
      <c r="E346" s="34">
        <f>VLOOKUP($A346,'CAF BLS Adjustment'!$B:$H,7,FALSE)</f>
        <v>4409987</v>
      </c>
      <c r="F346" s="5">
        <f>SUMIFS('HCLS Adjustment'!$F:$F,'HCLS Adjustment'!$B:$B,Main!$A346)</f>
        <v>1671528</v>
      </c>
      <c r="G346" s="29">
        <f>VLOOKUP(A346,'SVS Adjustment'!$B$3:$E$451,4,FALSE)</f>
        <v>0</v>
      </c>
      <c r="H346" s="29">
        <f t="shared" si="64"/>
        <v>6081515</v>
      </c>
      <c r="I346" s="87">
        <f>'Demand Calcs'!$B$11</f>
        <v>0.85719967561141985</v>
      </c>
      <c r="J346" s="29">
        <f t="shared" si="65"/>
        <v>5213072.6852259841</v>
      </c>
      <c r="K346" s="68">
        <f>IFERROR(VLOOKUP($A346,'NECA 5 year Projections'!$A:$C,3,FALSE),0)</f>
        <v>3346073.9519434199</v>
      </c>
      <c r="L346" s="68">
        <f t="shared" si="66"/>
        <v>3346073.9519434199</v>
      </c>
      <c r="M346" s="29">
        <f t="shared" si="67"/>
        <v>5213072.6852259841</v>
      </c>
      <c r="N346" s="29">
        <f>VLOOKUP($A346,'CAF BLS Adjustment'!$B345:$I941,8,FALSE)</f>
        <v>-296418</v>
      </c>
      <c r="O346" s="34">
        <f t="shared" si="63"/>
        <v>-296418</v>
      </c>
      <c r="P346" s="60">
        <f t="shared" si="68"/>
        <v>4916654.6852259841</v>
      </c>
      <c r="Q346" s="60">
        <f t="shared" si="69"/>
        <v>3780239.4258505786</v>
      </c>
      <c r="R346" s="60">
        <f t="shared" si="70"/>
        <v>1432833.2593754055</v>
      </c>
      <c r="S346" s="60">
        <f t="shared" si="71"/>
        <v>0</v>
      </c>
    </row>
    <row r="347" spans="1:19" ht="14.45" customHeight="1">
      <c r="A347" s="48">
        <v>431994</v>
      </c>
      <c r="B347" s="47" t="s">
        <v>373</v>
      </c>
      <c r="C347" s="24" t="s">
        <v>364</v>
      </c>
      <c r="D347" s="85" t="s">
        <v>495</v>
      </c>
      <c r="E347" s="34">
        <f>VLOOKUP($A347,'CAF BLS Adjustment'!$B:$H,7,FALSE)</f>
        <v>2124112</v>
      </c>
      <c r="F347" s="5">
        <f>SUMIFS('HCLS Adjustment'!$F:$F,'HCLS Adjustment'!$B:$B,Main!$A347)</f>
        <v>850860</v>
      </c>
      <c r="G347" s="29">
        <f>VLOOKUP(A347,'SVS Adjustment'!$B$3:$E$451,4,FALSE)</f>
        <v>0</v>
      </c>
      <c r="H347" s="29">
        <f t="shared" si="64"/>
        <v>2974972</v>
      </c>
      <c r="I347" s="87">
        <f>'Demand Calcs'!$B$11</f>
        <v>0.85719967561141985</v>
      </c>
      <c r="J347" s="29">
        <f t="shared" si="65"/>
        <v>2550145.0333530568</v>
      </c>
      <c r="K347" s="68">
        <f>IFERROR(VLOOKUP($A347,'NECA 5 year Projections'!$A:$C,3,FALSE),0)</f>
        <v>1953615.3055946</v>
      </c>
      <c r="L347" s="68">
        <f t="shared" si="66"/>
        <v>1953615.3055946</v>
      </c>
      <c r="M347" s="29">
        <f t="shared" si="67"/>
        <v>2550145.0333530568</v>
      </c>
      <c r="N347" s="29">
        <f>VLOOKUP($A347,'CAF BLS Adjustment'!$B345:$I942,8,FALSE)</f>
        <v>-19770</v>
      </c>
      <c r="O347" s="34">
        <f t="shared" ref="O347:O383" si="72">IF(N347&lt;0,N347,N347*I347)</f>
        <v>-19770</v>
      </c>
      <c r="P347" s="60">
        <f t="shared" si="68"/>
        <v>2530375.0333530568</v>
      </c>
      <c r="Q347" s="60">
        <f t="shared" si="69"/>
        <v>1820788.1173623241</v>
      </c>
      <c r="R347" s="60">
        <f t="shared" si="70"/>
        <v>729356.91599073273</v>
      </c>
      <c r="S347" s="60">
        <f t="shared" si="71"/>
        <v>0</v>
      </c>
    </row>
    <row r="348" spans="1:19" ht="14.45" customHeight="1">
      <c r="A348" s="48">
        <v>432008</v>
      </c>
      <c r="B348" s="47" t="s">
        <v>374</v>
      </c>
      <c r="C348" s="24" t="s">
        <v>364</v>
      </c>
      <c r="D348" s="85" t="s">
        <v>495</v>
      </c>
      <c r="E348" s="34">
        <f>VLOOKUP($A348,'CAF BLS Adjustment'!$B:$H,7,FALSE)</f>
        <v>592790</v>
      </c>
      <c r="F348" s="5">
        <f>SUMIFS('HCLS Adjustment'!$F:$F,'HCLS Adjustment'!$B:$B,Main!$A348)</f>
        <v>534528</v>
      </c>
      <c r="G348" s="29">
        <f>VLOOKUP(A348,'SVS Adjustment'!$B$3:$E$451,4,FALSE)</f>
        <v>0</v>
      </c>
      <c r="H348" s="29">
        <f t="shared" ref="H348:H384" si="73">SUM(E348:G348)</f>
        <v>1127318</v>
      </c>
      <c r="I348" s="87">
        <f>'Demand Calcs'!$B$11</f>
        <v>0.85719967561141985</v>
      </c>
      <c r="J348" s="29">
        <f t="shared" ref="J348:J384" si="74">I348*H348</f>
        <v>966336.62391091464</v>
      </c>
      <c r="K348" s="68">
        <f>IFERROR(VLOOKUP($A348,'NECA 5 year Projections'!$A:$C,3,FALSE),0)</f>
        <v>557752.91012017103</v>
      </c>
      <c r="L348" s="68">
        <f t="shared" ref="L348:L384" si="75">MIN(H348,K348)</f>
        <v>557752.91012017103</v>
      </c>
      <c r="M348" s="29">
        <f t="shared" ref="M348:M384" si="76">MAX(J348,L348)</f>
        <v>966336.62391091464</v>
      </c>
      <c r="N348" s="29">
        <f>VLOOKUP($A348,'CAF BLS Adjustment'!$B347:$I944,8,FALSE)</f>
        <v>18984</v>
      </c>
      <c r="O348" s="34">
        <f t="shared" si="72"/>
        <v>16273.078641807195</v>
      </c>
      <c r="P348" s="60">
        <f t="shared" ref="P348:P384" si="77">O348+M348</f>
        <v>982609.70255272184</v>
      </c>
      <c r="Q348" s="60">
        <f t="shared" ref="Q348:Q384" si="78">IFERROR((E348/H348)*$M348,0)</f>
        <v>508139.39570569358</v>
      </c>
      <c r="R348" s="60">
        <f t="shared" ref="R348:R384" si="79">IFERROR((F348/$H348)*$M348,0)</f>
        <v>458197.22820522101</v>
      </c>
      <c r="S348" s="60">
        <f t="shared" ref="S348:S384" si="80">IFERROR((G348/$H348)*$M348,0)</f>
        <v>0</v>
      </c>
    </row>
    <row r="349" spans="1:19" ht="14.45" customHeight="1">
      <c r="A349" s="48">
        <v>432016</v>
      </c>
      <c r="B349" s="47" t="s">
        <v>375</v>
      </c>
      <c r="C349" s="24" t="s">
        <v>364</v>
      </c>
      <c r="D349" s="85" t="s">
        <v>495</v>
      </c>
      <c r="E349" s="34">
        <f>VLOOKUP($A349,'CAF BLS Adjustment'!$B:$H,7,FALSE)</f>
        <v>12555049</v>
      </c>
      <c r="F349" s="5">
        <f>SUMIFS('HCLS Adjustment'!$F:$F,'HCLS Adjustment'!$B:$B,Main!$A349)</f>
        <v>4085136</v>
      </c>
      <c r="G349" s="29">
        <f>VLOOKUP(A349,'SVS Adjustment'!$B$3:$E$451,4,FALSE)</f>
        <v>0</v>
      </c>
      <c r="H349" s="29">
        <f t="shared" si="73"/>
        <v>16640185</v>
      </c>
      <c r="I349" s="87">
        <f>'Demand Calcs'!$B$11</f>
        <v>0.85719967561141985</v>
      </c>
      <c r="J349" s="29">
        <f t="shared" si="74"/>
        <v>14263961.184114015</v>
      </c>
      <c r="K349" s="68">
        <f>IFERROR(VLOOKUP($A349,'NECA 5 year Projections'!$A:$C,3,FALSE),0)</f>
        <v>10347822.565775501</v>
      </c>
      <c r="L349" s="68">
        <f t="shared" si="75"/>
        <v>10347822.565775501</v>
      </c>
      <c r="M349" s="29">
        <f t="shared" si="76"/>
        <v>14263961.184114015</v>
      </c>
      <c r="N349" s="29">
        <f>VLOOKUP($A349,'CAF BLS Adjustment'!$B348:$I946,8,FALSE)</f>
        <v>608220</v>
      </c>
      <c r="O349" s="34">
        <f t="shared" si="72"/>
        <v>521365.98670037778</v>
      </c>
      <c r="P349" s="60">
        <f t="shared" si="77"/>
        <v>14785327.170814393</v>
      </c>
      <c r="Q349" s="60">
        <f t="shared" si="78"/>
        <v>10762183.93008548</v>
      </c>
      <c r="R349" s="60">
        <f t="shared" si="79"/>
        <v>3501777.2540285331</v>
      </c>
      <c r="S349" s="60">
        <f t="shared" si="80"/>
        <v>0</v>
      </c>
    </row>
    <row r="350" spans="1:19" ht="14.45" customHeight="1">
      <c r="A350" s="48">
        <v>432017</v>
      </c>
      <c r="B350" s="47" t="s">
        <v>376</v>
      </c>
      <c r="C350" s="24" t="s">
        <v>364</v>
      </c>
      <c r="D350" s="85" t="s">
        <v>495</v>
      </c>
      <c r="E350" s="34">
        <f>VLOOKUP($A350,'CAF BLS Adjustment'!$B:$H,7,FALSE)</f>
        <v>7207281</v>
      </c>
      <c r="F350" s="5">
        <f>SUMIFS('HCLS Adjustment'!$F:$F,'HCLS Adjustment'!$B:$B,Main!$A350)</f>
        <v>1280112</v>
      </c>
      <c r="G350" s="29">
        <f>VLOOKUP(A350,'SVS Adjustment'!$B$3:$E$451,4,FALSE)</f>
        <v>0</v>
      </c>
      <c r="H350" s="29">
        <f t="shared" si="73"/>
        <v>8487393</v>
      </c>
      <c r="I350" s="87">
        <f>'Demand Calcs'!$B$11</f>
        <v>0.85719967561141985</v>
      </c>
      <c r="J350" s="29">
        <f t="shared" si="74"/>
        <v>7275390.5263866354</v>
      </c>
      <c r="K350" s="68">
        <f>IFERROR(VLOOKUP($A350,'NECA 5 year Projections'!$A:$C,3,FALSE),0)</f>
        <v>2813587.0609335201</v>
      </c>
      <c r="L350" s="68">
        <f t="shared" si="75"/>
        <v>2813587.0609335201</v>
      </c>
      <c r="M350" s="29">
        <f t="shared" si="76"/>
        <v>7275390.5263866354</v>
      </c>
      <c r="N350" s="29">
        <f>VLOOKUP($A350,'CAF BLS Adjustment'!$B348:$I947,8,FALSE)</f>
        <v>1283094</v>
      </c>
      <c r="O350" s="34">
        <f t="shared" si="72"/>
        <v>1099867.7605789592</v>
      </c>
      <c r="P350" s="60">
        <f t="shared" si="77"/>
        <v>8375258.2869655946</v>
      </c>
      <c r="Q350" s="60">
        <f t="shared" si="78"/>
        <v>6178078.9352403497</v>
      </c>
      <c r="R350" s="60">
        <f t="shared" si="79"/>
        <v>1097311.5911462859</v>
      </c>
      <c r="S350" s="60">
        <f t="shared" si="80"/>
        <v>0</v>
      </c>
    </row>
    <row r="351" spans="1:19" ht="14.45" customHeight="1">
      <c r="A351" s="48">
        <v>432023</v>
      </c>
      <c r="B351" s="47" t="s">
        <v>377</v>
      </c>
      <c r="C351" s="24" t="s">
        <v>364</v>
      </c>
      <c r="D351" s="85" t="s">
        <v>495</v>
      </c>
      <c r="E351" s="34">
        <f>VLOOKUP($A351,'CAF BLS Adjustment'!$B:$H,7,FALSE)</f>
        <v>564901</v>
      </c>
      <c r="F351" s="5">
        <f>SUMIFS('HCLS Adjustment'!$F:$F,'HCLS Adjustment'!$B:$B,Main!$A351)</f>
        <v>467232</v>
      </c>
      <c r="G351" s="29">
        <f>VLOOKUP(A351,'SVS Adjustment'!$B$3:$E$451,4,FALSE)</f>
        <v>0</v>
      </c>
      <c r="H351" s="29">
        <f t="shared" si="73"/>
        <v>1032133</v>
      </c>
      <c r="I351" s="87">
        <f>'Demand Calcs'!$B$11</f>
        <v>0.85719967561141985</v>
      </c>
      <c r="J351" s="29">
        <f t="shared" si="74"/>
        <v>884744.07278784167</v>
      </c>
      <c r="K351" s="68">
        <f>IFERROR(VLOOKUP($A351,'NECA 5 year Projections'!$A:$C,3,FALSE),0)</f>
        <v>527665.13482001005</v>
      </c>
      <c r="L351" s="68">
        <f t="shared" si="75"/>
        <v>527665.13482001005</v>
      </c>
      <c r="M351" s="29">
        <f t="shared" si="76"/>
        <v>884744.07278784167</v>
      </c>
      <c r="N351" s="29">
        <f>VLOOKUP($A351,'CAF BLS Adjustment'!$B349:$I948,8,FALSE)</f>
        <v>-55146</v>
      </c>
      <c r="O351" s="34">
        <f t="shared" si="72"/>
        <v>-55146</v>
      </c>
      <c r="P351" s="60">
        <f t="shared" si="77"/>
        <v>829598.07278784167</v>
      </c>
      <c r="Q351" s="60">
        <f t="shared" si="78"/>
        <v>484232.95395256672</v>
      </c>
      <c r="R351" s="60">
        <f t="shared" si="79"/>
        <v>400511.11883527495</v>
      </c>
      <c r="S351" s="60">
        <f t="shared" si="80"/>
        <v>0</v>
      </c>
    </row>
    <row r="352" spans="1:19" ht="14.45" customHeight="1">
      <c r="A352" s="48">
        <v>432029</v>
      </c>
      <c r="B352" s="47" t="s">
        <v>378</v>
      </c>
      <c r="C352" s="24" t="s">
        <v>364</v>
      </c>
      <c r="D352" s="85" t="s">
        <v>495</v>
      </c>
      <c r="E352" s="34">
        <f>VLOOKUP($A352,'CAF BLS Adjustment'!$B:$H,7,FALSE)</f>
        <v>137947</v>
      </c>
      <c r="F352" s="5">
        <f>SUMIFS('HCLS Adjustment'!$F:$F,'HCLS Adjustment'!$B:$B,Main!$A352)</f>
        <v>229236</v>
      </c>
      <c r="G352" s="29">
        <f>VLOOKUP(A352,'SVS Adjustment'!$B$3:$E$451,4,FALSE)</f>
        <v>0</v>
      </c>
      <c r="H352" s="29">
        <f t="shared" si="73"/>
        <v>367183</v>
      </c>
      <c r="I352" s="87">
        <f>'Demand Calcs'!$B$11</f>
        <v>0.85719967561141985</v>
      </c>
      <c r="J352" s="29">
        <f t="shared" si="74"/>
        <v>314749.14849002799</v>
      </c>
      <c r="K352" s="68">
        <f>IFERROR(VLOOKUP($A352,'NECA 5 year Projections'!$A:$C,3,FALSE),0)</f>
        <v>108334.651537889</v>
      </c>
      <c r="L352" s="68">
        <f t="shared" si="75"/>
        <v>108334.651537889</v>
      </c>
      <c r="M352" s="29">
        <f t="shared" si="76"/>
        <v>314749.14849002799</v>
      </c>
      <c r="N352" s="29">
        <f>VLOOKUP($A352,'CAF BLS Adjustment'!$B350:$I949,8,FALSE)</f>
        <v>-1535</v>
      </c>
      <c r="O352" s="34">
        <f t="shared" si="72"/>
        <v>-1535</v>
      </c>
      <c r="P352" s="60">
        <f t="shared" si="77"/>
        <v>313214.14849002799</v>
      </c>
      <c r="Q352" s="60">
        <f t="shared" si="78"/>
        <v>118248.12365156855</v>
      </c>
      <c r="R352" s="60">
        <f t="shared" si="79"/>
        <v>196501.02483845945</v>
      </c>
      <c r="S352" s="60">
        <f t="shared" si="80"/>
        <v>0</v>
      </c>
    </row>
    <row r="353" spans="1:19" ht="14.45" customHeight="1">
      <c r="A353" s="48">
        <v>432030</v>
      </c>
      <c r="B353" s="47" t="s">
        <v>350</v>
      </c>
      <c r="C353" s="24" t="s">
        <v>364</v>
      </c>
      <c r="D353" s="85" t="s">
        <v>495</v>
      </c>
      <c r="E353" s="34">
        <f>VLOOKUP($A353,'CAF BLS Adjustment'!$B:$H,7,FALSE)</f>
        <v>1046802</v>
      </c>
      <c r="F353" s="5">
        <f>SUMIFS('HCLS Adjustment'!$F:$F,'HCLS Adjustment'!$B:$B,Main!$A353)</f>
        <v>1149768</v>
      </c>
      <c r="G353" s="29">
        <f>VLOOKUP(A353,'SVS Adjustment'!$B$3:$E$451,4,FALSE)</f>
        <v>0</v>
      </c>
      <c r="H353" s="29">
        <f t="shared" si="73"/>
        <v>2196570</v>
      </c>
      <c r="I353" s="87">
        <f>'Demand Calcs'!$B$11</f>
        <v>0.85719967561141985</v>
      </c>
      <c r="J353" s="29">
        <f t="shared" si="74"/>
        <v>1882899.0914577765</v>
      </c>
      <c r="K353" s="68">
        <f>IFERROR(VLOOKUP($A353,'NECA 5 year Projections'!$A:$C,3,FALSE),0)</f>
        <v>876054.80939864705</v>
      </c>
      <c r="L353" s="68">
        <f t="shared" si="75"/>
        <v>876054.80939864705</v>
      </c>
      <c r="M353" s="29">
        <f t="shared" si="76"/>
        <v>1882899.0914577765</v>
      </c>
      <c r="N353" s="29">
        <f>VLOOKUP($A353,'CAF BLS Adjustment'!$B351:$I950,8,FALSE)</f>
        <v>18480</v>
      </c>
      <c r="O353" s="34">
        <f t="shared" si="72"/>
        <v>15841.050005299039</v>
      </c>
      <c r="P353" s="60">
        <f t="shared" si="77"/>
        <v>1898740.1414630755</v>
      </c>
      <c r="Q353" s="60">
        <f t="shared" si="78"/>
        <v>897318.33482938551</v>
      </c>
      <c r="R353" s="60">
        <f t="shared" si="79"/>
        <v>985580.75662839098</v>
      </c>
      <c r="S353" s="60">
        <f t="shared" si="80"/>
        <v>0</v>
      </c>
    </row>
    <row r="354" spans="1:19" ht="14.45" customHeight="1">
      <c r="A354" s="48">
        <v>432034</v>
      </c>
      <c r="B354" s="47" t="s">
        <v>379</v>
      </c>
      <c r="C354" s="24" t="s">
        <v>364</v>
      </c>
      <c r="D354" s="85" t="s">
        <v>495</v>
      </c>
      <c r="E354" s="34">
        <f>VLOOKUP($A354,'CAF BLS Adjustment'!$B:$H,7,FALSE)</f>
        <v>186840</v>
      </c>
      <c r="F354" s="5">
        <f>SUMIFS('HCLS Adjustment'!$F:$F,'HCLS Adjustment'!$B:$B,Main!$A354)</f>
        <v>143856</v>
      </c>
      <c r="G354" s="29">
        <f>VLOOKUP(A354,'SVS Adjustment'!$B$3:$E$451,4,FALSE)</f>
        <v>0</v>
      </c>
      <c r="H354" s="29">
        <f t="shared" si="73"/>
        <v>330696</v>
      </c>
      <c r="I354" s="87">
        <f>'Demand Calcs'!$B$11</f>
        <v>0.85719967561141985</v>
      </c>
      <c r="J354" s="29">
        <f t="shared" si="74"/>
        <v>283472.5039259941</v>
      </c>
      <c r="K354" s="68">
        <f>IFERROR(VLOOKUP($A354,'NECA 5 year Projections'!$A:$C,3,FALSE),0)</f>
        <v>236149.223797913</v>
      </c>
      <c r="L354" s="68">
        <f t="shared" si="75"/>
        <v>236149.223797913</v>
      </c>
      <c r="M354" s="29">
        <f t="shared" si="76"/>
        <v>283472.5039259941</v>
      </c>
      <c r="N354" s="29">
        <f>VLOOKUP($A354,'CAF BLS Adjustment'!$B352:$I951,8,FALSE)</f>
        <v>-15024</v>
      </c>
      <c r="O354" s="34">
        <f t="shared" si="72"/>
        <v>-15024</v>
      </c>
      <c r="P354" s="60">
        <f t="shared" si="77"/>
        <v>268448.5039259941</v>
      </c>
      <c r="Q354" s="60">
        <f t="shared" si="78"/>
        <v>160159.18739123768</v>
      </c>
      <c r="R354" s="60">
        <f t="shared" si="79"/>
        <v>123313.31653475641</v>
      </c>
      <c r="S354" s="60">
        <f t="shared" si="80"/>
        <v>0</v>
      </c>
    </row>
    <row r="355" spans="1:19" ht="14.45" customHeight="1">
      <c r="A355" s="48">
        <v>442038</v>
      </c>
      <c r="B355" s="47" t="s">
        <v>381</v>
      </c>
      <c r="C355" s="24" t="s">
        <v>380</v>
      </c>
      <c r="D355" s="85" t="s">
        <v>495</v>
      </c>
      <c r="E355" s="34">
        <f>VLOOKUP($A355,'CAF BLS Adjustment'!$B:$H,7,FALSE)</f>
        <v>1387117</v>
      </c>
      <c r="F355" s="5">
        <f>SUMIFS('HCLS Adjustment'!$F:$F,'HCLS Adjustment'!$B:$B,Main!$A355)</f>
        <v>527604</v>
      </c>
      <c r="G355" s="29">
        <f>VLOOKUP(A355,'SVS Adjustment'!$B$3:$E$451,4,FALSE)</f>
        <v>0</v>
      </c>
      <c r="H355" s="29">
        <f t="shared" si="73"/>
        <v>1914721</v>
      </c>
      <c r="I355" s="87">
        <f>'Demand Calcs'!$B$11</f>
        <v>0.85719967561141985</v>
      </c>
      <c r="J355" s="29">
        <f t="shared" si="74"/>
        <v>1641298.2200863734</v>
      </c>
      <c r="K355" s="68">
        <f>IFERROR(VLOOKUP($A355,'NECA 5 year Projections'!$A:$C,3,FALSE),0)</f>
        <v>708509.66560051404</v>
      </c>
      <c r="L355" s="68">
        <f t="shared" si="75"/>
        <v>708509.66560051404</v>
      </c>
      <c r="M355" s="29">
        <f t="shared" si="76"/>
        <v>1641298.2200863734</v>
      </c>
      <c r="N355" s="29">
        <f>VLOOKUP($A355,'CAF BLS Adjustment'!$B354:$I954,8,FALSE)</f>
        <v>156318</v>
      </c>
      <c r="O355" s="34">
        <f t="shared" si="72"/>
        <v>133995.73889222593</v>
      </c>
      <c r="P355" s="60">
        <f t="shared" si="77"/>
        <v>1775293.9589785994</v>
      </c>
      <c r="Q355" s="60">
        <f t="shared" si="78"/>
        <v>1189036.2424350858</v>
      </c>
      <c r="R355" s="60">
        <f t="shared" si="79"/>
        <v>452261.97765128757</v>
      </c>
      <c r="S355" s="60">
        <f t="shared" si="80"/>
        <v>0</v>
      </c>
    </row>
    <row r="356" spans="1:19" ht="14.45" customHeight="1">
      <c r="A356" s="48">
        <v>442039</v>
      </c>
      <c r="B356" s="47" t="s">
        <v>382</v>
      </c>
      <c r="C356" s="24" t="s">
        <v>380</v>
      </c>
      <c r="D356" s="85" t="s">
        <v>495</v>
      </c>
      <c r="E356" s="34">
        <f>VLOOKUP($A356,'CAF BLS Adjustment'!$B:$H,7,FALSE)</f>
        <v>4102165</v>
      </c>
      <c r="F356" s="5">
        <f>SUMIFS('HCLS Adjustment'!$F:$F,'HCLS Adjustment'!$B:$B,Main!$A356)</f>
        <v>6340224</v>
      </c>
      <c r="G356" s="29">
        <f>VLOOKUP(A356,'SVS Adjustment'!$B$3:$E$451,4,FALSE)</f>
        <v>0</v>
      </c>
      <c r="H356" s="29">
        <f t="shared" si="73"/>
        <v>10442389</v>
      </c>
      <c r="I356" s="87">
        <f>'Demand Calcs'!$B$11</f>
        <v>0.85719967561141985</v>
      </c>
      <c r="J356" s="29">
        <f t="shared" si="74"/>
        <v>8951212.4634082597</v>
      </c>
      <c r="K356" s="68">
        <f>IFERROR(VLOOKUP($A356,'NECA 5 year Projections'!$A:$C,3,FALSE),0)</f>
        <v>4394682.9743745904</v>
      </c>
      <c r="L356" s="68">
        <f t="shared" si="75"/>
        <v>4394682.9743745904</v>
      </c>
      <c r="M356" s="29">
        <f t="shared" si="76"/>
        <v>8951212.4634082597</v>
      </c>
      <c r="N356" s="29">
        <f>VLOOKUP($A356,'CAF BLS Adjustment'!$B354:$I955,8,FALSE)</f>
        <v>63204</v>
      </c>
      <c r="O356" s="34">
        <f t="shared" si="72"/>
        <v>54178.448297344177</v>
      </c>
      <c r="P356" s="60">
        <f t="shared" si="77"/>
        <v>9005390.9117056038</v>
      </c>
      <c r="Q356" s="60">
        <f t="shared" si="78"/>
        <v>3516374.5073045203</v>
      </c>
      <c r="R356" s="60">
        <f t="shared" si="79"/>
        <v>5434837.9561037393</v>
      </c>
      <c r="S356" s="60">
        <f t="shared" si="80"/>
        <v>0</v>
      </c>
    </row>
    <row r="357" spans="1:19" ht="14.45" customHeight="1">
      <c r="A357" s="48">
        <v>442040</v>
      </c>
      <c r="B357" s="47" t="s">
        <v>383</v>
      </c>
      <c r="C357" s="24" t="s">
        <v>380</v>
      </c>
      <c r="D357" s="85" t="s">
        <v>495</v>
      </c>
      <c r="E357" s="34">
        <f>VLOOKUP($A357,'CAF BLS Adjustment'!$B:$H,7,FALSE)</f>
        <v>6141286</v>
      </c>
      <c r="F357" s="5">
        <f>SUMIFS('HCLS Adjustment'!$F:$F,'HCLS Adjustment'!$B:$B,Main!$A357)</f>
        <v>1147896</v>
      </c>
      <c r="G357" s="29">
        <f>VLOOKUP(A357,'SVS Adjustment'!$B$3:$E$451,4,FALSE)</f>
        <v>0</v>
      </c>
      <c r="H357" s="29">
        <f t="shared" si="73"/>
        <v>7289182</v>
      </c>
      <c r="I357" s="87">
        <f>'Demand Calcs'!$B$11</f>
        <v>0.85719967561141985</v>
      </c>
      <c r="J357" s="29">
        <f t="shared" si="74"/>
        <v>6248284.4458726002</v>
      </c>
      <c r="K357" s="68">
        <f>IFERROR(VLOOKUP($A357,'NECA 5 year Projections'!$A:$C,3,FALSE),0)</f>
        <v>2415052.9544887799</v>
      </c>
      <c r="L357" s="68">
        <f t="shared" si="75"/>
        <v>2415052.9544887799</v>
      </c>
      <c r="M357" s="29">
        <f t="shared" si="76"/>
        <v>6248284.4458726002</v>
      </c>
      <c r="N357" s="29">
        <f>VLOOKUP($A357,'CAF BLS Adjustment'!$B355:$I956,8,FALSE)</f>
        <v>1116480</v>
      </c>
      <c r="O357" s="34">
        <f t="shared" si="72"/>
        <v>957046.29382663802</v>
      </c>
      <c r="P357" s="60">
        <f t="shared" si="77"/>
        <v>7205330.739699238</v>
      </c>
      <c r="Q357" s="60">
        <f t="shared" si="78"/>
        <v>5264308.3670369545</v>
      </c>
      <c r="R357" s="60">
        <f t="shared" si="79"/>
        <v>983976.07883564627</v>
      </c>
      <c r="S357" s="60">
        <f t="shared" si="80"/>
        <v>0</v>
      </c>
    </row>
    <row r="358" spans="1:19" ht="14.45" customHeight="1">
      <c r="A358" s="48">
        <v>442061</v>
      </c>
      <c r="B358" s="47" t="s">
        <v>384</v>
      </c>
      <c r="C358" s="24" t="s">
        <v>380</v>
      </c>
      <c r="D358" s="85" t="s">
        <v>495</v>
      </c>
      <c r="E358" s="34">
        <f>VLOOKUP($A358,'CAF BLS Adjustment'!$B:$H,7,FALSE)</f>
        <v>2513268</v>
      </c>
      <c r="F358" s="5">
        <f>SUMIFS('HCLS Adjustment'!$F:$F,'HCLS Adjustment'!$B:$B,Main!$A358)</f>
        <v>1173120</v>
      </c>
      <c r="G358" s="29">
        <f>VLOOKUP(A358,'SVS Adjustment'!$B$3:$E$451,4,FALSE)</f>
        <v>0</v>
      </c>
      <c r="H358" s="29">
        <f t="shared" si="73"/>
        <v>3686388</v>
      </c>
      <c r="I358" s="87">
        <f>'Demand Calcs'!$B$11</f>
        <v>0.85719967561141985</v>
      </c>
      <c r="J358" s="29">
        <f t="shared" si="74"/>
        <v>3159970.5977778309</v>
      </c>
      <c r="K358" s="68">
        <f>IFERROR(VLOOKUP($A358,'NECA 5 year Projections'!$A:$C,3,FALSE),0)</f>
        <v>1198797.4316616401</v>
      </c>
      <c r="L358" s="68">
        <f t="shared" si="75"/>
        <v>1198797.4316616401</v>
      </c>
      <c r="M358" s="29">
        <f t="shared" si="76"/>
        <v>3159970.5977778309</v>
      </c>
      <c r="N358" s="29">
        <f>VLOOKUP($A358,'CAF BLS Adjustment'!$B357:$I959,8,FALSE)</f>
        <v>-91206</v>
      </c>
      <c r="O358" s="34">
        <f t="shared" si="72"/>
        <v>-91206</v>
      </c>
      <c r="P358" s="60">
        <f t="shared" si="77"/>
        <v>3068764.5977778309</v>
      </c>
      <c r="Q358" s="60">
        <f t="shared" si="78"/>
        <v>2154372.5143245622</v>
      </c>
      <c r="R358" s="60">
        <f t="shared" si="79"/>
        <v>1005598.083453269</v>
      </c>
      <c r="S358" s="60">
        <f t="shared" si="80"/>
        <v>0</v>
      </c>
    </row>
    <row r="359" spans="1:19" ht="14.45" customHeight="1">
      <c r="A359" s="48">
        <v>442066</v>
      </c>
      <c r="B359" s="47" t="s">
        <v>385</v>
      </c>
      <c r="C359" s="24" t="s">
        <v>380</v>
      </c>
      <c r="D359" s="85" t="s">
        <v>495</v>
      </c>
      <c r="E359" s="34">
        <f>VLOOKUP($A359,'CAF BLS Adjustment'!$B:$H,7,FALSE)</f>
        <v>515738</v>
      </c>
      <c r="F359" s="5">
        <f>SUMIFS('HCLS Adjustment'!$F:$F,'HCLS Adjustment'!$B:$B,Main!$A359)</f>
        <v>864252</v>
      </c>
      <c r="G359" s="29">
        <f>VLOOKUP(A359,'SVS Adjustment'!$B$3:$E$451,4,FALSE)</f>
        <v>0</v>
      </c>
      <c r="H359" s="29">
        <f t="shared" si="73"/>
        <v>1379990</v>
      </c>
      <c r="I359" s="87">
        <f>'Demand Calcs'!$B$11</f>
        <v>0.85719967561141985</v>
      </c>
      <c r="J359" s="29">
        <f t="shared" si="74"/>
        <v>1182926.9803470033</v>
      </c>
      <c r="K359" s="68">
        <f>IFERROR(VLOOKUP($A359,'NECA 5 year Projections'!$A:$C,3,FALSE),0)</f>
        <v>583549.50324425497</v>
      </c>
      <c r="L359" s="68">
        <f t="shared" si="75"/>
        <v>583549.50324425497</v>
      </c>
      <c r="M359" s="29">
        <f t="shared" si="76"/>
        <v>1182926.9803470033</v>
      </c>
      <c r="N359" s="29">
        <f>VLOOKUP($A359,'CAF BLS Adjustment'!$B358:$I961,8,FALSE)</f>
        <v>48336</v>
      </c>
      <c r="O359" s="34">
        <f t="shared" si="72"/>
        <v>41433.603520353587</v>
      </c>
      <c r="P359" s="60">
        <f t="shared" si="77"/>
        <v>1224360.5838673569</v>
      </c>
      <c r="Q359" s="60">
        <f t="shared" si="78"/>
        <v>442090.44630048249</v>
      </c>
      <c r="R359" s="60">
        <f t="shared" si="79"/>
        <v>740836.53404652083</v>
      </c>
      <c r="S359" s="60">
        <f t="shared" si="80"/>
        <v>0</v>
      </c>
    </row>
    <row r="360" spans="1:19" ht="14.45" customHeight="1">
      <c r="A360" s="48">
        <v>442068</v>
      </c>
      <c r="B360" s="47" t="s">
        <v>386</v>
      </c>
      <c r="C360" s="24" t="s">
        <v>380</v>
      </c>
      <c r="D360" s="85" t="s">
        <v>495</v>
      </c>
      <c r="E360" s="34">
        <f>VLOOKUP($A360,'CAF BLS Adjustment'!$B:$H,7,FALSE)</f>
        <v>9711403</v>
      </c>
      <c r="F360" s="5">
        <f>SUMIFS('HCLS Adjustment'!$F:$F,'HCLS Adjustment'!$B:$B,Main!$A360)</f>
        <v>7885392</v>
      </c>
      <c r="G360" s="29">
        <f>VLOOKUP(A360,'SVS Adjustment'!$B$3:$E$451,4,FALSE)</f>
        <v>0</v>
      </c>
      <c r="H360" s="29">
        <f t="shared" si="73"/>
        <v>17596795</v>
      </c>
      <c r="I360" s="87">
        <f>'Demand Calcs'!$B$11</f>
        <v>0.85719967561141985</v>
      </c>
      <c r="J360" s="29">
        <f t="shared" si="74"/>
        <v>15083966.965800654</v>
      </c>
      <c r="K360" s="68">
        <f>IFERROR(VLOOKUP($A360,'NECA 5 year Projections'!$A:$C,3,FALSE),0)</f>
        <v>8079739.5073768599</v>
      </c>
      <c r="L360" s="68">
        <f t="shared" si="75"/>
        <v>8079739.5073768599</v>
      </c>
      <c r="M360" s="29">
        <f t="shared" si="76"/>
        <v>15083966.965800654</v>
      </c>
      <c r="N360" s="29">
        <f>VLOOKUP($A360,'CAF BLS Adjustment'!$B358:$I962,8,FALSE)</f>
        <v>779658</v>
      </c>
      <c r="O360" s="34">
        <f t="shared" si="72"/>
        <v>668322.58468784834</v>
      </c>
      <c r="P360" s="60">
        <f t="shared" si="77"/>
        <v>15752289.550488502</v>
      </c>
      <c r="Q360" s="60">
        <f t="shared" si="78"/>
        <v>8324611.5013317689</v>
      </c>
      <c r="R360" s="60">
        <f t="shared" si="79"/>
        <v>6759355.4644688852</v>
      </c>
      <c r="S360" s="60">
        <f t="shared" si="80"/>
        <v>0</v>
      </c>
    </row>
    <row r="361" spans="1:19" ht="14.45" customHeight="1">
      <c r="A361" s="48">
        <v>442069</v>
      </c>
      <c r="B361" s="47" t="s">
        <v>387</v>
      </c>
      <c r="C361" s="24" t="s">
        <v>380</v>
      </c>
      <c r="D361" s="85" t="s">
        <v>495</v>
      </c>
      <c r="E361" s="34">
        <f>VLOOKUP($A361,'CAF BLS Adjustment'!$B:$H,7,FALSE)</f>
        <v>416984</v>
      </c>
      <c r="F361" s="5">
        <f>SUMIFS('HCLS Adjustment'!$F:$F,'HCLS Adjustment'!$B:$B,Main!$A361)</f>
        <v>565488</v>
      </c>
      <c r="G361" s="29">
        <f>VLOOKUP(A361,'SVS Adjustment'!$B$3:$E$451,4,FALSE)</f>
        <v>0</v>
      </c>
      <c r="H361" s="29">
        <f t="shared" si="73"/>
        <v>982472</v>
      </c>
      <c r="I361" s="87">
        <f>'Demand Calcs'!$B$11</f>
        <v>0.85719967561141985</v>
      </c>
      <c r="J361" s="29">
        <f t="shared" si="74"/>
        <v>842174.67969730287</v>
      </c>
      <c r="K361" s="68">
        <f>IFERROR(VLOOKUP($A361,'NECA 5 year Projections'!$A:$C,3,FALSE),0)</f>
        <v>219652.545563653</v>
      </c>
      <c r="L361" s="68">
        <f t="shared" si="75"/>
        <v>219652.545563653</v>
      </c>
      <c r="M361" s="29">
        <f t="shared" si="76"/>
        <v>842174.67969730287</v>
      </c>
      <c r="N361" s="29">
        <f>VLOOKUP($A361,'CAF BLS Adjustment'!$B359:$I963,8,FALSE)</f>
        <v>216468</v>
      </c>
      <c r="O361" s="34">
        <f t="shared" si="72"/>
        <v>185556.29938025284</v>
      </c>
      <c r="P361" s="60">
        <f t="shared" si="77"/>
        <v>1027730.9790775557</v>
      </c>
      <c r="Q361" s="60">
        <f t="shared" si="78"/>
        <v>357438.54953515227</v>
      </c>
      <c r="R361" s="60">
        <f t="shared" si="79"/>
        <v>484736.1301621506</v>
      </c>
      <c r="S361" s="60">
        <f t="shared" si="80"/>
        <v>0</v>
      </c>
    </row>
    <row r="362" spans="1:19" ht="14.45" customHeight="1">
      <c r="A362" s="48">
        <v>442073</v>
      </c>
      <c r="B362" s="47" t="s">
        <v>388</v>
      </c>
      <c r="C362" s="24" t="s">
        <v>380</v>
      </c>
      <c r="D362" s="85" t="s">
        <v>495</v>
      </c>
      <c r="E362" s="34">
        <f>VLOOKUP($A362,'CAF BLS Adjustment'!$B:$H,7,FALSE)</f>
        <v>47351</v>
      </c>
      <c r="F362" s="5">
        <f>SUMIFS('HCLS Adjustment'!$F:$F,'HCLS Adjustment'!$B:$B,Main!$A362)</f>
        <v>75036</v>
      </c>
      <c r="G362" s="29">
        <f>VLOOKUP(A362,'SVS Adjustment'!$B$3:$E$451,4,FALSE)</f>
        <v>0</v>
      </c>
      <c r="H362" s="29">
        <f t="shared" si="73"/>
        <v>122387</v>
      </c>
      <c r="I362" s="87">
        <f>'Demand Calcs'!$B$11</f>
        <v>0.85719967561141985</v>
      </c>
      <c r="J362" s="29">
        <f t="shared" si="74"/>
        <v>104910.09669905485</v>
      </c>
      <c r="K362" s="68">
        <f>IFERROR(VLOOKUP($A362,'NECA 5 year Projections'!$A:$C,3,FALSE),0)</f>
        <v>73117.411822912298</v>
      </c>
      <c r="L362" s="68">
        <f t="shared" si="75"/>
        <v>73117.411822912298</v>
      </c>
      <c r="M362" s="29">
        <f t="shared" si="76"/>
        <v>104910.09669905485</v>
      </c>
      <c r="N362" s="29">
        <f>VLOOKUP($A362,'CAF BLS Adjustment'!$B360:$I964,8,FALSE)</f>
        <v>4932</v>
      </c>
      <c r="O362" s="34">
        <f t="shared" si="72"/>
        <v>4227.7088001155225</v>
      </c>
      <c r="P362" s="60">
        <f t="shared" si="77"/>
        <v>109137.80549917037</v>
      </c>
      <c r="Q362" s="60">
        <f t="shared" si="78"/>
        <v>40589.261839876344</v>
      </c>
      <c r="R362" s="60">
        <f t="shared" si="79"/>
        <v>64320.834859178503</v>
      </c>
      <c r="S362" s="60">
        <f t="shared" si="80"/>
        <v>0</v>
      </c>
    </row>
    <row r="363" spans="1:19" ht="14.45" customHeight="1">
      <c r="A363" s="48">
        <v>442076</v>
      </c>
      <c r="B363" s="47" t="s">
        <v>389</v>
      </c>
      <c r="C363" s="24" t="s">
        <v>380</v>
      </c>
      <c r="D363" s="85" t="s">
        <v>495</v>
      </c>
      <c r="E363" s="34">
        <f>VLOOKUP($A363,'CAF BLS Adjustment'!$B:$H,7,FALSE)</f>
        <v>1630415</v>
      </c>
      <c r="F363" s="5">
        <f>SUMIFS('HCLS Adjustment'!$F:$F,'HCLS Adjustment'!$B:$B,Main!$A363)</f>
        <v>934308</v>
      </c>
      <c r="G363" s="29">
        <f>VLOOKUP(A363,'SVS Adjustment'!$B$3:$E$451,4,FALSE)</f>
        <v>0</v>
      </c>
      <c r="H363" s="29">
        <f t="shared" si="73"/>
        <v>2564723</v>
      </c>
      <c r="I363" s="87">
        <f>'Demand Calcs'!$B$11</f>
        <v>0.85719967561141985</v>
      </c>
      <c r="J363" s="29">
        <f t="shared" si="74"/>
        <v>2198479.7236331478</v>
      </c>
      <c r="K363" s="68">
        <f>IFERROR(VLOOKUP($A363,'NECA 5 year Projections'!$A:$C,3,FALSE),0)</f>
        <v>1404872.42199599</v>
      </c>
      <c r="L363" s="68">
        <f t="shared" si="75"/>
        <v>1404872.42199599</v>
      </c>
      <c r="M363" s="29">
        <f t="shared" si="76"/>
        <v>2198479.7236331478</v>
      </c>
      <c r="N363" s="29">
        <f>VLOOKUP($A363,'CAF BLS Adjustment'!$B361:$I965,8,FALSE)</f>
        <v>76092</v>
      </c>
      <c r="O363" s="34">
        <f t="shared" si="72"/>
        <v>65226.03771662416</v>
      </c>
      <c r="P363" s="60">
        <f t="shared" si="77"/>
        <v>2263705.7613497721</v>
      </c>
      <c r="Q363" s="60">
        <f t="shared" si="78"/>
        <v>1397591.2091119932</v>
      </c>
      <c r="R363" s="60">
        <f t="shared" si="79"/>
        <v>800888.51452115458</v>
      </c>
      <c r="S363" s="60">
        <f t="shared" si="80"/>
        <v>0</v>
      </c>
    </row>
    <row r="364" spans="1:19" ht="14.45" customHeight="1">
      <c r="A364" s="48">
        <v>442083</v>
      </c>
      <c r="B364" s="47" t="s">
        <v>390</v>
      </c>
      <c r="C364" s="24" t="s">
        <v>380</v>
      </c>
      <c r="D364" s="85" t="s">
        <v>495</v>
      </c>
      <c r="E364" s="34">
        <f>VLOOKUP($A364,'CAF BLS Adjustment'!$B:$H,7,FALSE)</f>
        <v>14195448</v>
      </c>
      <c r="F364" s="5">
        <f>SUMIFS('HCLS Adjustment'!$F:$F,'HCLS Adjustment'!$B:$B,Main!$A364)</f>
        <v>0</v>
      </c>
      <c r="G364" s="29">
        <f>VLOOKUP(A364,'SVS Adjustment'!$B$3:$E$451,4,FALSE)</f>
        <v>0</v>
      </c>
      <c r="H364" s="29">
        <f t="shared" si="73"/>
        <v>14195448</v>
      </c>
      <c r="I364" s="87">
        <f>'Demand Calcs'!$B$11</f>
        <v>0.85719967561141985</v>
      </c>
      <c r="J364" s="29">
        <f t="shared" si="74"/>
        <v>12168333.420758778</v>
      </c>
      <c r="K364" s="68">
        <f>IFERROR(VLOOKUP($A364,'NECA 5 year Projections'!$A:$C,3,FALSE),0)</f>
        <v>11526900.898477999</v>
      </c>
      <c r="L364" s="68">
        <f t="shared" si="75"/>
        <v>11526900.898477999</v>
      </c>
      <c r="M364" s="29">
        <f t="shared" si="76"/>
        <v>12168333.420758778</v>
      </c>
      <c r="N364" s="29">
        <f>VLOOKUP($A364,'CAF BLS Adjustment'!$B362:$I966,8,FALSE)</f>
        <v>-140820</v>
      </c>
      <c r="O364" s="34">
        <f t="shared" si="72"/>
        <v>-140820</v>
      </c>
      <c r="P364" s="60">
        <f t="shared" si="77"/>
        <v>12027513.420758778</v>
      </c>
      <c r="Q364" s="60">
        <f t="shared" si="78"/>
        <v>12168333.420758778</v>
      </c>
      <c r="R364" s="60">
        <f t="shared" si="79"/>
        <v>0</v>
      </c>
      <c r="S364" s="60">
        <f t="shared" si="80"/>
        <v>0</v>
      </c>
    </row>
    <row r="365" spans="1:19" ht="14.45" customHeight="1">
      <c r="A365" s="48">
        <v>442090</v>
      </c>
      <c r="B365" s="47" t="s">
        <v>391</v>
      </c>
      <c r="C365" s="24" t="s">
        <v>380</v>
      </c>
      <c r="D365" s="85" t="s">
        <v>495</v>
      </c>
      <c r="E365" s="34">
        <f>VLOOKUP($A365,'CAF BLS Adjustment'!$B:$H,7,FALSE)</f>
        <v>2202775</v>
      </c>
      <c r="F365" s="5">
        <f>SUMIFS('HCLS Adjustment'!$F:$F,'HCLS Adjustment'!$B:$B,Main!$A365)</f>
        <v>1690008</v>
      </c>
      <c r="G365" s="29">
        <f>VLOOKUP(A365,'SVS Adjustment'!$B$3:$E$451,4,FALSE)</f>
        <v>0</v>
      </c>
      <c r="H365" s="29">
        <f t="shared" si="73"/>
        <v>3892783</v>
      </c>
      <c r="I365" s="87">
        <f>'Demand Calcs'!$B$11</f>
        <v>0.85719967561141985</v>
      </c>
      <c r="J365" s="29">
        <f t="shared" si="74"/>
        <v>3336892.3248256496</v>
      </c>
      <c r="K365" s="68">
        <f>IFERROR(VLOOKUP($A365,'NECA 5 year Projections'!$A:$C,3,FALSE),0)</f>
        <v>1546846.5230177499</v>
      </c>
      <c r="L365" s="68">
        <f t="shared" si="75"/>
        <v>1546846.5230177499</v>
      </c>
      <c r="M365" s="29">
        <f t="shared" si="76"/>
        <v>3336892.3248256496</v>
      </c>
      <c r="N365" s="29">
        <f>VLOOKUP($A365,'CAF BLS Adjustment'!$B364:$I968,8,FALSE)</f>
        <v>127482</v>
      </c>
      <c r="O365" s="34">
        <f t="shared" si="72"/>
        <v>109277.52904629502</v>
      </c>
      <c r="P365" s="60">
        <f t="shared" si="77"/>
        <v>3446169.8538719448</v>
      </c>
      <c r="Q365" s="60">
        <f t="shared" si="78"/>
        <v>1888218.0154449453</v>
      </c>
      <c r="R365" s="60">
        <f t="shared" si="79"/>
        <v>1448674.3093807043</v>
      </c>
      <c r="S365" s="60">
        <f t="shared" si="80"/>
        <v>0</v>
      </c>
    </row>
    <row r="366" spans="1:19" ht="14.45" customHeight="1">
      <c r="A366" s="48">
        <v>442091</v>
      </c>
      <c r="B366" s="47" t="s">
        <v>392</v>
      </c>
      <c r="C366" s="24" t="s">
        <v>380</v>
      </c>
      <c r="D366" s="85" t="s">
        <v>495</v>
      </c>
      <c r="E366" s="34">
        <f>VLOOKUP($A366,'CAF BLS Adjustment'!$B:$H,7,FALSE)</f>
        <v>2636331</v>
      </c>
      <c r="F366" s="5">
        <f>SUMIFS('HCLS Adjustment'!$F:$F,'HCLS Adjustment'!$B:$B,Main!$A366)</f>
        <v>0</v>
      </c>
      <c r="G366" s="29">
        <f>VLOOKUP(A366,'SVS Adjustment'!$B$3:$E$451,4,FALSE)</f>
        <v>0</v>
      </c>
      <c r="H366" s="29">
        <f t="shared" si="73"/>
        <v>2636331</v>
      </c>
      <c r="I366" s="87">
        <f>'Demand Calcs'!$B$11</f>
        <v>0.85719967561141985</v>
      </c>
      <c r="J366" s="29">
        <f t="shared" si="74"/>
        <v>2259862.0780043299</v>
      </c>
      <c r="K366" s="68">
        <f>IFERROR(VLOOKUP($A366,'NECA 5 year Projections'!$A:$C,3,FALSE),0)</f>
        <v>5043958.5217412198</v>
      </c>
      <c r="L366" s="68">
        <f t="shared" si="75"/>
        <v>2636331</v>
      </c>
      <c r="M366" s="29">
        <f t="shared" si="76"/>
        <v>2636331</v>
      </c>
      <c r="N366" s="29">
        <f>VLOOKUP($A366,'CAF BLS Adjustment'!$B364:$I969,8,FALSE)</f>
        <v>247506</v>
      </c>
      <c r="O366" s="34">
        <f t="shared" si="72"/>
        <v>212162.06291188009</v>
      </c>
      <c r="P366" s="60">
        <f t="shared" si="77"/>
        <v>2848493.0629118802</v>
      </c>
      <c r="Q366" s="60">
        <f t="shared" si="78"/>
        <v>2636331</v>
      </c>
      <c r="R366" s="60">
        <f t="shared" si="79"/>
        <v>0</v>
      </c>
      <c r="S366" s="60">
        <f t="shared" si="80"/>
        <v>0</v>
      </c>
    </row>
    <row r="367" spans="1:19" ht="14.45" customHeight="1">
      <c r="A367" s="48">
        <v>442103</v>
      </c>
      <c r="B367" s="47" t="s">
        <v>393</v>
      </c>
      <c r="C367" s="24" t="s">
        <v>380</v>
      </c>
      <c r="D367" s="85" t="s">
        <v>495</v>
      </c>
      <c r="E367" s="34">
        <f>VLOOKUP($A367,'CAF BLS Adjustment'!$B:$H,7,FALSE)</f>
        <v>498895</v>
      </c>
      <c r="F367" s="5">
        <f>SUMIFS('HCLS Adjustment'!$F:$F,'HCLS Adjustment'!$B:$B,Main!$A367)</f>
        <v>531624</v>
      </c>
      <c r="G367" s="29">
        <f>VLOOKUP(A367,'SVS Adjustment'!$B$3:$E$451,4,FALSE)</f>
        <v>0</v>
      </c>
      <c r="H367" s="29">
        <f t="shared" si="73"/>
        <v>1030519</v>
      </c>
      <c r="I367" s="87">
        <f>'Demand Calcs'!$B$11</f>
        <v>0.85719967561141985</v>
      </c>
      <c r="J367" s="29">
        <f t="shared" si="74"/>
        <v>883360.55251140473</v>
      </c>
      <c r="K367" s="68">
        <f>IFERROR(VLOOKUP($A367,'NECA 5 year Projections'!$A:$C,3,FALSE),0)</f>
        <v>623626.65461115399</v>
      </c>
      <c r="L367" s="68">
        <f t="shared" si="75"/>
        <v>623626.65461115399</v>
      </c>
      <c r="M367" s="29">
        <f t="shared" si="76"/>
        <v>883360.55251140473</v>
      </c>
      <c r="N367" s="29">
        <f>VLOOKUP($A367,'CAF BLS Adjustment'!$B365:$I970,8,FALSE)</f>
        <v>-8856</v>
      </c>
      <c r="O367" s="34">
        <f t="shared" si="72"/>
        <v>-8856</v>
      </c>
      <c r="P367" s="60">
        <f t="shared" si="77"/>
        <v>874504.55251140473</v>
      </c>
      <c r="Q367" s="60">
        <f t="shared" si="78"/>
        <v>427652.63216415927</v>
      </c>
      <c r="R367" s="60">
        <f t="shared" si="79"/>
        <v>455707.92034724547</v>
      </c>
      <c r="S367" s="60">
        <f t="shared" si="80"/>
        <v>0</v>
      </c>
    </row>
    <row r="368" spans="1:19" ht="14.45" customHeight="1">
      <c r="A368" s="48">
        <v>442104</v>
      </c>
      <c r="B368" s="47" t="s">
        <v>394</v>
      </c>
      <c r="C368" s="24" t="s">
        <v>380</v>
      </c>
      <c r="D368" s="85" t="s">
        <v>495</v>
      </c>
      <c r="E368" s="34">
        <f>VLOOKUP($A368,'CAF BLS Adjustment'!$B:$H,7,FALSE)</f>
        <v>609379</v>
      </c>
      <c r="F368" s="5">
        <f>SUMIFS('HCLS Adjustment'!$F:$F,'HCLS Adjustment'!$B:$B,Main!$A368)</f>
        <v>757596</v>
      </c>
      <c r="G368" s="29">
        <f>VLOOKUP(A368,'SVS Adjustment'!$B$3:$E$451,4,FALSE)</f>
        <v>0</v>
      </c>
      <c r="H368" s="29">
        <f t="shared" si="73"/>
        <v>1366975</v>
      </c>
      <c r="I368" s="87">
        <f>'Demand Calcs'!$B$11</f>
        <v>0.85719967561141985</v>
      </c>
      <c r="J368" s="29">
        <f t="shared" si="74"/>
        <v>1171770.5265689206</v>
      </c>
      <c r="K368" s="68">
        <f>IFERROR(VLOOKUP($A368,'NECA 5 year Projections'!$A:$C,3,FALSE),0)</f>
        <v>700013.11578261701</v>
      </c>
      <c r="L368" s="68">
        <f t="shared" si="75"/>
        <v>700013.11578261701</v>
      </c>
      <c r="M368" s="29">
        <f t="shared" si="76"/>
        <v>1171770.5265689206</v>
      </c>
      <c r="N368" s="29">
        <f>VLOOKUP($A368,'CAF BLS Adjustment'!$B366:$I971,8,FALSE)</f>
        <v>-96663</v>
      </c>
      <c r="O368" s="34">
        <f t="shared" si="72"/>
        <v>-96663</v>
      </c>
      <c r="P368" s="60">
        <f t="shared" si="77"/>
        <v>1075107.5265689206</v>
      </c>
      <c r="Q368" s="60">
        <f t="shared" si="78"/>
        <v>522359.4811244114</v>
      </c>
      <c r="R368" s="60">
        <f t="shared" si="79"/>
        <v>649411.04544450913</v>
      </c>
      <c r="S368" s="60">
        <f t="shared" si="80"/>
        <v>0</v>
      </c>
    </row>
    <row r="369" spans="1:19" ht="14.45" customHeight="1">
      <c r="A369" s="48">
        <v>442105</v>
      </c>
      <c r="B369" s="47" t="s">
        <v>395</v>
      </c>
      <c r="C369" s="24" t="s">
        <v>380</v>
      </c>
      <c r="D369" s="85" t="s">
        <v>495</v>
      </c>
      <c r="E369" s="34">
        <f>VLOOKUP($A369,'CAF BLS Adjustment'!$B:$H,7,FALSE)</f>
        <v>1205588</v>
      </c>
      <c r="F369" s="5">
        <f>SUMIFS('HCLS Adjustment'!$F:$F,'HCLS Adjustment'!$B:$B,Main!$A369)</f>
        <v>820164</v>
      </c>
      <c r="G369" s="29">
        <f>VLOOKUP(A369,'SVS Adjustment'!$B$3:$E$451,4,FALSE)</f>
        <v>0</v>
      </c>
      <c r="H369" s="29">
        <f t="shared" si="73"/>
        <v>2025752</v>
      </c>
      <c r="I369" s="87">
        <f>'Demand Calcs'!$B$11</f>
        <v>0.85719967561141985</v>
      </c>
      <c r="J369" s="29">
        <f t="shared" si="74"/>
        <v>1736473.957269185</v>
      </c>
      <c r="K369" s="68">
        <f>IFERROR(VLOOKUP($A369,'NECA 5 year Projections'!$A:$C,3,FALSE),0)</f>
        <v>974006.23042027699</v>
      </c>
      <c r="L369" s="68">
        <f t="shared" si="75"/>
        <v>974006.23042027699</v>
      </c>
      <c r="M369" s="29">
        <f t="shared" si="76"/>
        <v>1736473.957269185</v>
      </c>
      <c r="N369" s="29">
        <f>VLOOKUP($A369,'CAF BLS Adjustment'!$B367:$I972,8,FALSE)</f>
        <v>-45300</v>
      </c>
      <c r="O369" s="34">
        <f t="shared" si="72"/>
        <v>-45300</v>
      </c>
      <c r="P369" s="60">
        <f t="shared" si="77"/>
        <v>1691173.957269185</v>
      </c>
      <c r="Q369" s="60">
        <f t="shared" si="78"/>
        <v>1033429.6425210204</v>
      </c>
      <c r="R369" s="60">
        <f t="shared" si="79"/>
        <v>703044.31474816462</v>
      </c>
      <c r="S369" s="60">
        <f t="shared" si="80"/>
        <v>0</v>
      </c>
    </row>
    <row r="370" spans="1:19" ht="14.45" customHeight="1">
      <c r="A370" s="48">
        <v>442107</v>
      </c>
      <c r="B370" s="47" t="s">
        <v>396</v>
      </c>
      <c r="C370" s="24" t="s">
        <v>380</v>
      </c>
      <c r="D370" s="85" t="s">
        <v>495</v>
      </c>
      <c r="E370" s="34">
        <f>VLOOKUP($A370,'CAF BLS Adjustment'!$B:$H,7,FALSE)</f>
        <v>1530642</v>
      </c>
      <c r="F370" s="5">
        <f>SUMIFS('HCLS Adjustment'!$F:$F,'HCLS Adjustment'!$B:$B,Main!$A370)</f>
        <v>0</v>
      </c>
      <c r="G370" s="29">
        <f>VLOOKUP(A370,'SVS Adjustment'!$B$3:$E$451,4,FALSE)</f>
        <v>0</v>
      </c>
      <c r="H370" s="29">
        <f t="shared" si="73"/>
        <v>1530642</v>
      </c>
      <c r="I370" s="87">
        <f>'Demand Calcs'!$B$11</f>
        <v>0.85719967561141985</v>
      </c>
      <c r="J370" s="29">
        <f t="shared" si="74"/>
        <v>1312065.825877215</v>
      </c>
      <c r="K370" s="68">
        <f>IFERROR(VLOOKUP($A370,'NECA 5 year Projections'!$A:$C,3,FALSE),0)</f>
        <v>822438.791654389</v>
      </c>
      <c r="L370" s="68">
        <f t="shared" si="75"/>
        <v>822438.791654389</v>
      </c>
      <c r="M370" s="29">
        <f t="shared" si="76"/>
        <v>1312065.825877215</v>
      </c>
      <c r="N370" s="29">
        <f>VLOOKUP($A370,'CAF BLS Adjustment'!$B368:$I973,8,FALSE)</f>
        <v>66966</v>
      </c>
      <c r="O370" s="34">
        <f t="shared" si="72"/>
        <v>57403.233476994341</v>
      </c>
      <c r="P370" s="60">
        <f t="shared" si="77"/>
        <v>1369469.0593542093</v>
      </c>
      <c r="Q370" s="60">
        <f t="shared" si="78"/>
        <v>1312065.825877215</v>
      </c>
      <c r="R370" s="60">
        <f t="shared" si="79"/>
        <v>0</v>
      </c>
      <c r="S370" s="60">
        <f t="shared" si="80"/>
        <v>0</v>
      </c>
    </row>
    <row r="371" spans="1:19" ht="14.45" customHeight="1">
      <c r="A371" s="48">
        <v>442116</v>
      </c>
      <c r="B371" s="47" t="s">
        <v>397</v>
      </c>
      <c r="C371" s="24" t="s">
        <v>380</v>
      </c>
      <c r="D371" s="85" t="s">
        <v>495</v>
      </c>
      <c r="E371" s="34">
        <f>VLOOKUP($A371,'CAF BLS Adjustment'!$B:$H,7,FALSE)</f>
        <v>2348801</v>
      </c>
      <c r="F371" s="5">
        <f>SUMIFS('HCLS Adjustment'!$F:$F,'HCLS Adjustment'!$B:$B,Main!$A371)</f>
        <v>1008468</v>
      </c>
      <c r="G371" s="29">
        <f>VLOOKUP(A371,'SVS Adjustment'!$B$3:$E$451,4,FALSE)</f>
        <v>0</v>
      </c>
      <c r="H371" s="29">
        <f t="shared" si="73"/>
        <v>3357269</v>
      </c>
      <c r="I371" s="87">
        <f>'Demand Calcs'!$B$11</f>
        <v>0.85719967561141985</v>
      </c>
      <c r="J371" s="29">
        <f t="shared" si="74"/>
        <v>2877849.8977402761</v>
      </c>
      <c r="K371" s="68">
        <f>IFERROR(VLOOKUP($A371,'NECA 5 year Projections'!$A:$C,3,FALSE),0)</f>
        <v>1547989.2282640701</v>
      </c>
      <c r="L371" s="68">
        <f t="shared" si="75"/>
        <v>1547989.2282640701</v>
      </c>
      <c r="M371" s="29">
        <f t="shared" si="76"/>
        <v>2877849.8977402761</v>
      </c>
      <c r="N371" s="29">
        <f>VLOOKUP($A371,'CAF BLS Adjustment'!$B369:$I974,8,FALSE)</f>
        <v>143394</v>
      </c>
      <c r="O371" s="34">
        <f t="shared" si="72"/>
        <v>122917.29028462394</v>
      </c>
      <c r="P371" s="60">
        <f t="shared" si="77"/>
        <v>3000767.1880248999</v>
      </c>
      <c r="Q371" s="60">
        <f t="shared" si="78"/>
        <v>2013391.4552757789</v>
      </c>
      <c r="R371" s="60">
        <f t="shared" si="79"/>
        <v>864458.44246449741</v>
      </c>
      <c r="S371" s="60">
        <f t="shared" si="80"/>
        <v>0</v>
      </c>
    </row>
    <row r="372" spans="1:19" ht="14.45" customHeight="1">
      <c r="A372" s="48">
        <v>442130</v>
      </c>
      <c r="B372" s="47" t="s">
        <v>398</v>
      </c>
      <c r="C372" s="24" t="s">
        <v>380</v>
      </c>
      <c r="D372" s="85" t="s">
        <v>495</v>
      </c>
      <c r="E372" s="34">
        <f>VLOOKUP($A372,'CAF BLS Adjustment'!$B:$H,7,FALSE)</f>
        <v>6841850</v>
      </c>
      <c r="F372" s="5">
        <f>SUMIFS('HCLS Adjustment'!$F:$F,'HCLS Adjustment'!$B:$B,Main!$A372)</f>
        <v>2600028</v>
      </c>
      <c r="G372" s="29">
        <f>VLOOKUP(A372,'SVS Adjustment'!$B$3:$E$451,4,FALSE)</f>
        <v>0</v>
      </c>
      <c r="H372" s="29">
        <f t="shared" si="73"/>
        <v>9441878</v>
      </c>
      <c r="I372" s="87">
        <f>'Demand Calcs'!$B$11</f>
        <v>0.85719967561141985</v>
      </c>
      <c r="J372" s="29">
        <f t="shared" si="74"/>
        <v>8093574.7587626018</v>
      </c>
      <c r="K372" s="68">
        <f>IFERROR(VLOOKUP($A372,'NECA 5 year Projections'!$A:$C,3,FALSE),0)</f>
        <v>3332855.1487874198</v>
      </c>
      <c r="L372" s="68">
        <f t="shared" si="75"/>
        <v>3332855.1487874198</v>
      </c>
      <c r="M372" s="29">
        <f t="shared" si="76"/>
        <v>8093574.7587626018</v>
      </c>
      <c r="N372" s="29">
        <f>VLOOKUP($A372,'CAF BLS Adjustment'!$B370:$I975,8,FALSE)</f>
        <v>1235004</v>
      </c>
      <c r="O372" s="34">
        <f t="shared" si="72"/>
        <v>1058645.028178806</v>
      </c>
      <c r="P372" s="60">
        <f t="shared" si="77"/>
        <v>9152219.7869414072</v>
      </c>
      <c r="Q372" s="60">
        <f t="shared" si="78"/>
        <v>5864831.6005819933</v>
      </c>
      <c r="R372" s="60">
        <f t="shared" si="79"/>
        <v>2228743.1581806084</v>
      </c>
      <c r="S372" s="60">
        <f t="shared" si="80"/>
        <v>0</v>
      </c>
    </row>
    <row r="373" spans="1:19" ht="14.45" customHeight="1">
      <c r="A373" s="48">
        <v>442135</v>
      </c>
      <c r="B373" s="47" t="s">
        <v>399</v>
      </c>
      <c r="C373" s="24" t="s">
        <v>380</v>
      </c>
      <c r="D373" s="85" t="s">
        <v>495</v>
      </c>
      <c r="E373" s="34">
        <f>VLOOKUP($A373,'CAF BLS Adjustment'!$B:$H,7,FALSE)</f>
        <v>4281905</v>
      </c>
      <c r="F373" s="5">
        <f>SUMIFS('HCLS Adjustment'!$F:$F,'HCLS Adjustment'!$B:$B,Main!$A373)</f>
        <v>2198664</v>
      </c>
      <c r="G373" s="29">
        <f>VLOOKUP(A373,'SVS Adjustment'!$B$3:$E$451,4,FALSE)</f>
        <v>0</v>
      </c>
      <c r="H373" s="29">
        <f t="shared" si="73"/>
        <v>6480569</v>
      </c>
      <c r="I373" s="87">
        <f>'Demand Calcs'!$B$11</f>
        <v>0.85719967561141985</v>
      </c>
      <c r="J373" s="29">
        <f t="shared" si="74"/>
        <v>5555141.6445774231</v>
      </c>
      <c r="K373" s="68">
        <f>IFERROR(VLOOKUP($A373,'NECA 5 year Projections'!$A:$C,3,FALSE),0)</f>
        <v>2115512.4772046702</v>
      </c>
      <c r="L373" s="68">
        <f t="shared" si="75"/>
        <v>2115512.4772046702</v>
      </c>
      <c r="M373" s="29">
        <f t="shared" si="76"/>
        <v>5555141.6445774231</v>
      </c>
      <c r="N373" s="29">
        <f>VLOOKUP($A373,'CAF BLS Adjustment'!$B371:$I976,8,FALSE)</f>
        <v>921384</v>
      </c>
      <c r="O373" s="34">
        <f t="shared" si="72"/>
        <v>789810.06591355242</v>
      </c>
      <c r="P373" s="60">
        <f t="shared" si="77"/>
        <v>6344951.7104909755</v>
      </c>
      <c r="Q373" s="60">
        <f t="shared" si="78"/>
        <v>3670447.5769989165</v>
      </c>
      <c r="R373" s="60">
        <f t="shared" si="79"/>
        <v>1884694.0675785067</v>
      </c>
      <c r="S373" s="60">
        <f t="shared" si="80"/>
        <v>0</v>
      </c>
    </row>
    <row r="374" spans="1:19" ht="14.45" customHeight="1">
      <c r="A374" s="48">
        <v>442150</v>
      </c>
      <c r="B374" s="47" t="s">
        <v>400</v>
      </c>
      <c r="C374" s="24" t="s">
        <v>380</v>
      </c>
      <c r="D374" s="85" t="s">
        <v>495</v>
      </c>
      <c r="E374" s="34">
        <f>VLOOKUP($A374,'CAF BLS Adjustment'!$B:$H,7,FALSE)</f>
        <v>396523</v>
      </c>
      <c r="F374" s="5">
        <f>SUMIFS('HCLS Adjustment'!$F:$F,'HCLS Adjustment'!$B:$B,Main!$A374)</f>
        <v>252900</v>
      </c>
      <c r="G374" s="29">
        <f>VLOOKUP(A374,'SVS Adjustment'!$B$3:$E$451,4,FALSE)</f>
        <v>0</v>
      </c>
      <c r="H374" s="29">
        <f t="shared" si="73"/>
        <v>649423</v>
      </c>
      <c r="I374" s="87">
        <f>'Demand Calcs'!$B$11</f>
        <v>0.85719967561141985</v>
      </c>
      <c r="J374" s="29">
        <f t="shared" si="74"/>
        <v>556685.18493459513</v>
      </c>
      <c r="K374" s="68">
        <f>IFERROR(VLOOKUP($A374,'NECA 5 year Projections'!$A:$C,3,FALSE),0)</f>
        <v>145534.34790402401</v>
      </c>
      <c r="L374" s="68">
        <f t="shared" si="75"/>
        <v>145534.34790402401</v>
      </c>
      <c r="M374" s="29">
        <f t="shared" si="76"/>
        <v>556685.18493459513</v>
      </c>
      <c r="N374" s="29">
        <f>VLOOKUP($A374,'CAF BLS Adjustment'!$B373:$I979,8,FALSE)</f>
        <v>186732</v>
      </c>
      <c r="O374" s="34">
        <f t="shared" si="72"/>
        <v>160066.60982627166</v>
      </c>
      <c r="P374" s="60">
        <f t="shared" si="77"/>
        <v>716751.79476086679</v>
      </c>
      <c r="Q374" s="60">
        <f t="shared" si="78"/>
        <v>339899.38697246707</v>
      </c>
      <c r="R374" s="60">
        <f t="shared" si="79"/>
        <v>216785.7979621281</v>
      </c>
      <c r="S374" s="60">
        <f t="shared" si="80"/>
        <v>0</v>
      </c>
    </row>
    <row r="375" spans="1:19" ht="14.45" customHeight="1">
      <c r="A375" s="48">
        <v>442159</v>
      </c>
      <c r="B375" s="47" t="s">
        <v>401</v>
      </c>
      <c r="C375" s="24" t="s">
        <v>380</v>
      </c>
      <c r="D375" s="85" t="s">
        <v>495</v>
      </c>
      <c r="E375" s="34">
        <f>VLOOKUP($A375,'CAF BLS Adjustment'!$B:$H,7,FALSE)</f>
        <v>6866351</v>
      </c>
      <c r="F375" s="5">
        <f>SUMIFS('HCLS Adjustment'!$F:$F,'HCLS Adjustment'!$B:$B,Main!$A375)</f>
        <v>4778436</v>
      </c>
      <c r="G375" s="29">
        <f>VLOOKUP(A375,'SVS Adjustment'!$B$3:$E$451,4,FALSE)</f>
        <v>0</v>
      </c>
      <c r="H375" s="29">
        <f t="shared" si="73"/>
        <v>11644787</v>
      </c>
      <c r="I375" s="87">
        <f>'Demand Calcs'!$B$11</f>
        <v>0.85719967561141985</v>
      </c>
      <c r="J375" s="29">
        <f t="shared" si="74"/>
        <v>9981907.6389640793</v>
      </c>
      <c r="K375" s="68">
        <f>IFERROR(VLOOKUP($A375,'NECA 5 year Projections'!$A:$C,3,FALSE),0)</f>
        <v>4785203.4956518104</v>
      </c>
      <c r="L375" s="68">
        <f t="shared" si="75"/>
        <v>4785203.4956518104</v>
      </c>
      <c r="M375" s="29">
        <f t="shared" si="76"/>
        <v>9981907.6389640793</v>
      </c>
      <c r="N375" s="29">
        <f>VLOOKUP($A375,'CAF BLS Adjustment'!$B373:$I980,8,FALSE)</f>
        <v>-937314</v>
      </c>
      <c r="O375" s="34">
        <f t="shared" si="72"/>
        <v>-937314</v>
      </c>
      <c r="P375" s="60">
        <f t="shared" si="77"/>
        <v>9044593.6389640793</v>
      </c>
      <c r="Q375" s="60">
        <f t="shared" si="78"/>
        <v>5885833.8498341478</v>
      </c>
      <c r="R375" s="60">
        <f t="shared" si="79"/>
        <v>4096073.7891299305</v>
      </c>
      <c r="S375" s="60">
        <f t="shared" si="80"/>
        <v>0</v>
      </c>
    </row>
    <row r="376" spans="1:19" ht="14.45" customHeight="1">
      <c r="A376" s="48">
        <v>452169</v>
      </c>
      <c r="B376" s="47" t="s">
        <v>403</v>
      </c>
      <c r="C376" s="24" t="s">
        <v>402</v>
      </c>
      <c r="D376" s="85" t="s">
        <v>495</v>
      </c>
      <c r="E376" s="34">
        <f>VLOOKUP($A376,'CAF BLS Adjustment'!$B:$H,7,FALSE)</f>
        <v>1529911</v>
      </c>
      <c r="F376" s="5">
        <f>SUMIFS('HCLS Adjustment'!$F:$F,'HCLS Adjustment'!$B:$B,Main!$A376)</f>
        <v>1614984</v>
      </c>
      <c r="G376" s="29">
        <f>VLOOKUP(A376,'SVS Adjustment'!$B$3:$E$451,4,FALSE)</f>
        <v>0</v>
      </c>
      <c r="H376" s="29">
        <f t="shared" si="73"/>
        <v>3144895</v>
      </c>
      <c r="I376" s="87">
        <f>'Demand Calcs'!$B$11</f>
        <v>0.85719967561141985</v>
      </c>
      <c r="J376" s="29">
        <f t="shared" si="74"/>
        <v>2695802.9738319763</v>
      </c>
      <c r="K376" s="68">
        <f>IFERROR(VLOOKUP($A376,'NECA 5 year Projections'!$A:$C,3,FALSE),0)</f>
        <v>1912813.3220029699</v>
      </c>
      <c r="L376" s="68">
        <f t="shared" si="75"/>
        <v>1912813.3220029699</v>
      </c>
      <c r="M376" s="29">
        <f t="shared" si="76"/>
        <v>2695802.9738319763</v>
      </c>
      <c r="N376" s="29">
        <f>VLOOKUP($A376,'CAF BLS Adjustment'!$B375:$I982,8,FALSE)</f>
        <v>-104598</v>
      </c>
      <c r="O376" s="34">
        <f t="shared" si="72"/>
        <v>-104598</v>
      </c>
      <c r="P376" s="60">
        <f t="shared" si="77"/>
        <v>2591204.9738319763</v>
      </c>
      <c r="Q376" s="60">
        <f t="shared" si="78"/>
        <v>1311439.212914343</v>
      </c>
      <c r="R376" s="60">
        <f t="shared" si="79"/>
        <v>1384363.7609176333</v>
      </c>
      <c r="S376" s="60">
        <f t="shared" si="80"/>
        <v>0</v>
      </c>
    </row>
    <row r="377" spans="1:19" ht="14.45" customHeight="1">
      <c r="A377" s="48">
        <v>452179</v>
      </c>
      <c r="B377" s="47" t="s">
        <v>404</v>
      </c>
      <c r="C377" s="24" t="s">
        <v>402</v>
      </c>
      <c r="D377" s="85" t="s">
        <v>495</v>
      </c>
      <c r="E377" s="34">
        <f>VLOOKUP($A377,'CAF BLS Adjustment'!$B:$H,7,FALSE)</f>
        <v>6298486</v>
      </c>
      <c r="F377" s="5">
        <f>SUMIFS('HCLS Adjustment'!$F:$F,'HCLS Adjustment'!$B:$B,Main!$A377)</f>
        <v>3889500</v>
      </c>
      <c r="G377" s="29">
        <f>VLOOKUP(A377,'SVS Adjustment'!$B$3:$E$451,4,FALSE)</f>
        <v>0</v>
      </c>
      <c r="H377" s="29">
        <f t="shared" si="73"/>
        <v>10187986</v>
      </c>
      <c r="I377" s="87">
        <f>'Demand Calcs'!$B$11</f>
        <v>0.85719967561141985</v>
      </c>
      <c r="J377" s="29">
        <f t="shared" si="74"/>
        <v>8733138.2943336871</v>
      </c>
      <c r="K377" s="68">
        <f>IFERROR(VLOOKUP($A377,'NECA 5 year Projections'!$A:$C,3,FALSE),0)</f>
        <v>3784222.3769397</v>
      </c>
      <c r="L377" s="68">
        <f t="shared" si="75"/>
        <v>3784222.3769397</v>
      </c>
      <c r="M377" s="29">
        <f t="shared" si="76"/>
        <v>8733138.2943336871</v>
      </c>
      <c r="N377" s="29">
        <f>VLOOKUP($A377,'CAF BLS Adjustment'!$B376:$I985,8,FALSE)</f>
        <v>-739638</v>
      </c>
      <c r="O377" s="34">
        <f t="shared" si="72"/>
        <v>-739638</v>
      </c>
      <c r="P377" s="60">
        <f t="shared" si="77"/>
        <v>7993500.2943336871</v>
      </c>
      <c r="Q377" s="60">
        <f t="shared" si="78"/>
        <v>5399060.1560430694</v>
      </c>
      <c r="R377" s="60">
        <f t="shared" si="79"/>
        <v>3334078.1382906176</v>
      </c>
      <c r="S377" s="60">
        <f t="shared" si="80"/>
        <v>0</v>
      </c>
    </row>
    <row r="378" spans="1:19" ht="14.45" customHeight="1">
      <c r="A378" s="48">
        <v>452200</v>
      </c>
      <c r="B378" s="47" t="s">
        <v>405</v>
      </c>
      <c r="C378" s="24" t="s">
        <v>402</v>
      </c>
      <c r="D378" s="85" t="s">
        <v>495</v>
      </c>
      <c r="E378" s="34">
        <f>VLOOKUP($A378,'CAF BLS Adjustment'!$B:$H,7,FALSE)</f>
        <v>1606676</v>
      </c>
      <c r="F378" s="5">
        <f>SUMIFS('HCLS Adjustment'!$F:$F,'HCLS Adjustment'!$B:$B,Main!$A378)</f>
        <v>612780</v>
      </c>
      <c r="G378" s="29">
        <f>VLOOKUP(A378,'SVS Adjustment'!$B$3:$E$451,4,FALSE)</f>
        <v>0</v>
      </c>
      <c r="H378" s="29">
        <f t="shared" si="73"/>
        <v>2219456</v>
      </c>
      <c r="I378" s="87">
        <f>'Demand Calcs'!$B$11</f>
        <v>0.85719967561141985</v>
      </c>
      <c r="J378" s="29">
        <f t="shared" si="74"/>
        <v>1902516.9632338195</v>
      </c>
      <c r="K378" s="68">
        <f>IFERROR(VLOOKUP($A378,'NECA 5 year Projections'!$A:$C,3,FALSE),0)</f>
        <v>875104.88845351595</v>
      </c>
      <c r="L378" s="68">
        <f t="shared" si="75"/>
        <v>875104.88845351595</v>
      </c>
      <c r="M378" s="29">
        <f t="shared" si="76"/>
        <v>1902516.9632338195</v>
      </c>
      <c r="N378" s="29">
        <f>VLOOKUP($A378,'CAF BLS Adjustment'!$B376:$I986,8,FALSE)</f>
        <v>367188</v>
      </c>
      <c r="O378" s="34">
        <f t="shared" si="72"/>
        <v>314753.43448840606</v>
      </c>
      <c r="P378" s="60">
        <f t="shared" si="77"/>
        <v>2217270.3977222256</v>
      </c>
      <c r="Q378" s="60">
        <f t="shared" si="78"/>
        <v>1377242.1460126536</v>
      </c>
      <c r="R378" s="60">
        <f t="shared" si="79"/>
        <v>525274.81722116587</v>
      </c>
      <c r="S378" s="60">
        <f t="shared" si="80"/>
        <v>0</v>
      </c>
    </row>
    <row r="379" spans="1:19" ht="14.45" customHeight="1">
      <c r="A379" s="48">
        <v>452226</v>
      </c>
      <c r="B379" s="47" t="s">
        <v>406</v>
      </c>
      <c r="C379" s="24" t="s">
        <v>402</v>
      </c>
      <c r="D379" s="85" t="s">
        <v>495</v>
      </c>
      <c r="E379" s="34">
        <f>VLOOKUP($A379,'CAF BLS Adjustment'!$B:$H,7,FALSE)</f>
        <v>2261541</v>
      </c>
      <c r="F379" s="5">
        <f>SUMIFS('HCLS Adjustment'!$F:$F,'HCLS Adjustment'!$B:$B,Main!$A379)</f>
        <v>804588</v>
      </c>
      <c r="G379" s="29">
        <f>VLOOKUP(A379,'SVS Adjustment'!$B$3:$E$451,4,FALSE)</f>
        <v>0</v>
      </c>
      <c r="H379" s="29">
        <f t="shared" si="73"/>
        <v>3066129</v>
      </c>
      <c r="I379" s="87">
        <f>'Demand Calcs'!$B$11</f>
        <v>0.85719967561141985</v>
      </c>
      <c r="J379" s="29">
        <f t="shared" si="74"/>
        <v>2628284.7841827669</v>
      </c>
      <c r="K379" s="68">
        <f>IFERROR(VLOOKUP($A379,'NECA 5 year Projections'!$A:$C,3,FALSE),0)</f>
        <v>1300286.2735687599</v>
      </c>
      <c r="L379" s="68">
        <f t="shared" si="75"/>
        <v>1300286.2735687599</v>
      </c>
      <c r="M379" s="29">
        <f t="shared" si="76"/>
        <v>2628284.7841827669</v>
      </c>
      <c r="N379" s="29">
        <f>VLOOKUP($A379,'CAF BLS Adjustment'!$B377:$I987,8,FALSE)</f>
        <v>258234</v>
      </c>
      <c r="O379" s="34">
        <f t="shared" si="72"/>
        <v>221358.10103183938</v>
      </c>
      <c r="P379" s="60">
        <f t="shared" si="77"/>
        <v>2849642.8852146063</v>
      </c>
      <c r="Q379" s="60">
        <f t="shared" si="78"/>
        <v>1938592.2115819259</v>
      </c>
      <c r="R379" s="60">
        <f t="shared" si="79"/>
        <v>689692.57260084106</v>
      </c>
      <c r="S379" s="60">
        <f t="shared" si="80"/>
        <v>0</v>
      </c>
    </row>
    <row r="380" spans="1:19" ht="14.45" customHeight="1">
      <c r="A380" s="48">
        <v>462182</v>
      </c>
      <c r="B380" s="47" t="s">
        <v>408</v>
      </c>
      <c r="C380" s="24" t="s">
        <v>407</v>
      </c>
      <c r="D380" s="85" t="s">
        <v>495</v>
      </c>
      <c r="E380" s="34">
        <f>VLOOKUP($A380,'CAF BLS Adjustment'!$B:$H,7,FALSE)</f>
        <v>1083937</v>
      </c>
      <c r="F380" s="5">
        <f>SUMIFS('HCLS Adjustment'!$F:$F,'HCLS Adjustment'!$B:$B,Main!$A380)</f>
        <v>550452</v>
      </c>
      <c r="G380" s="29">
        <f>VLOOKUP(A380,'SVS Adjustment'!$B$3:$E$451,4,FALSE)</f>
        <v>0</v>
      </c>
      <c r="H380" s="29">
        <f t="shared" si="73"/>
        <v>1634389</v>
      </c>
      <c r="I380" s="87">
        <f>'Demand Calcs'!$B$11</f>
        <v>0.85719967561141985</v>
      </c>
      <c r="J380" s="29">
        <f t="shared" si="74"/>
        <v>1400997.7206228729</v>
      </c>
      <c r="K380" s="68">
        <f>IFERROR(VLOOKUP($A380,'NECA 5 year Projections'!$A:$C,3,FALSE),0)</f>
        <v>675940.21461285499</v>
      </c>
      <c r="L380" s="68">
        <f t="shared" si="75"/>
        <v>675940.21461285499</v>
      </c>
      <c r="M380" s="29">
        <f t="shared" si="76"/>
        <v>1400997.7206228729</v>
      </c>
      <c r="N380" s="29">
        <f>VLOOKUP($A380,'CAF BLS Adjustment'!$B379:$I991,8,FALSE)</f>
        <v>97182</v>
      </c>
      <c r="O380" s="34">
        <f t="shared" si="72"/>
        <v>83304.378875269002</v>
      </c>
      <c r="P380" s="60">
        <f t="shared" si="77"/>
        <v>1484302.099498142</v>
      </c>
      <c r="Q380" s="60">
        <f t="shared" si="78"/>
        <v>929150.44478321564</v>
      </c>
      <c r="R380" s="60">
        <f t="shared" si="79"/>
        <v>471847.27583965735</v>
      </c>
      <c r="S380" s="60">
        <f t="shared" si="80"/>
        <v>0</v>
      </c>
    </row>
    <row r="381" spans="1:19" ht="14.45" customHeight="1">
      <c r="A381" s="48">
        <v>462194</v>
      </c>
      <c r="B381" s="47" t="s">
        <v>409</v>
      </c>
      <c r="C381" s="24" t="s">
        <v>407</v>
      </c>
      <c r="D381" s="85" t="s">
        <v>495</v>
      </c>
      <c r="E381" s="34">
        <f>VLOOKUP($A381,'CAF BLS Adjustment'!$B:$H,7,FALSE)</f>
        <v>519442</v>
      </c>
      <c r="F381" s="5">
        <f>SUMIFS('HCLS Adjustment'!$F:$F,'HCLS Adjustment'!$B:$B,Main!$A381)</f>
        <v>677580</v>
      </c>
      <c r="G381" s="29">
        <f>VLOOKUP(A381,'SVS Adjustment'!$B$3:$E$451,4,FALSE)</f>
        <v>0</v>
      </c>
      <c r="H381" s="29">
        <f t="shared" si="73"/>
        <v>1197022</v>
      </c>
      <c r="I381" s="87">
        <f>'Demand Calcs'!$B$11</f>
        <v>0.85719967561141985</v>
      </c>
      <c r="J381" s="29">
        <f t="shared" si="74"/>
        <v>1026086.870099733</v>
      </c>
      <c r="K381" s="68">
        <f>IFERROR(VLOOKUP($A381,'NECA 5 year Projections'!$A:$C,3,FALSE),0)</f>
        <v>536302.86015453504</v>
      </c>
      <c r="L381" s="68">
        <f t="shared" si="75"/>
        <v>536302.86015453504</v>
      </c>
      <c r="M381" s="29">
        <f t="shared" si="76"/>
        <v>1026086.870099733</v>
      </c>
      <c r="N381" s="29">
        <f>VLOOKUP($A381,'CAF BLS Adjustment'!$B380:$I994,8,FALSE)</f>
        <v>25074</v>
      </c>
      <c r="O381" s="34">
        <f t="shared" si="72"/>
        <v>21493.424666280742</v>
      </c>
      <c r="P381" s="60">
        <f t="shared" si="77"/>
        <v>1047580.2947660137</v>
      </c>
      <c r="Q381" s="60">
        <f t="shared" si="78"/>
        <v>445265.5138989471</v>
      </c>
      <c r="R381" s="60">
        <f t="shared" si="79"/>
        <v>580821.35620078584</v>
      </c>
      <c r="S381" s="60">
        <f t="shared" si="80"/>
        <v>0</v>
      </c>
    </row>
    <row r="382" spans="1:19" ht="14.45" customHeight="1">
      <c r="A382" s="48">
        <v>472213</v>
      </c>
      <c r="B382" s="47" t="s">
        <v>411</v>
      </c>
      <c r="C382" s="24" t="s">
        <v>410</v>
      </c>
      <c r="D382" s="85" t="s">
        <v>495</v>
      </c>
      <c r="E382" s="34">
        <f>VLOOKUP($A382,'CAF BLS Adjustment'!$B:$H,7,FALSE)</f>
        <v>5107980</v>
      </c>
      <c r="F382" s="5">
        <f>SUMIFS('HCLS Adjustment'!$F:$F,'HCLS Adjustment'!$B:$B,Main!$A382)</f>
        <v>1308948</v>
      </c>
      <c r="G382" s="29">
        <f>VLOOKUP(A382,'SVS Adjustment'!$B$3:$E$451,4,FALSE)</f>
        <v>0</v>
      </c>
      <c r="H382" s="29">
        <f t="shared" si="73"/>
        <v>6416928</v>
      </c>
      <c r="I382" s="87">
        <f>'Demand Calcs'!$B$11</f>
        <v>0.85719967561141985</v>
      </c>
      <c r="J382" s="29">
        <f t="shared" si="74"/>
        <v>5500588.6000218373</v>
      </c>
      <c r="K382" s="68">
        <f>IFERROR(VLOOKUP($A382,'NECA 5 year Projections'!$A:$C,3,FALSE),0)</f>
        <v>2696477.65691764</v>
      </c>
      <c r="L382" s="68">
        <f t="shared" si="75"/>
        <v>2696477.65691764</v>
      </c>
      <c r="M382" s="29">
        <f t="shared" si="76"/>
        <v>5500588.6000218373</v>
      </c>
      <c r="N382" s="29">
        <f>VLOOKUP($A382,'CAF BLS Adjustment'!$B381:$I1004,8,FALSE)</f>
        <v>79950</v>
      </c>
      <c r="O382" s="34">
        <f t="shared" si="72"/>
        <v>68533.114065133021</v>
      </c>
      <c r="P382" s="60">
        <f t="shared" si="77"/>
        <v>5569121.7140869703</v>
      </c>
      <c r="Q382" s="60">
        <f t="shared" si="78"/>
        <v>4378558.7990296204</v>
      </c>
      <c r="R382" s="60">
        <f t="shared" si="79"/>
        <v>1122029.8009922169</v>
      </c>
      <c r="S382" s="60">
        <f t="shared" si="80"/>
        <v>0</v>
      </c>
    </row>
    <row r="383" spans="1:19" ht="14.45" customHeight="1">
      <c r="A383" s="48">
        <v>472218</v>
      </c>
      <c r="B383" s="47" t="s">
        <v>412</v>
      </c>
      <c r="C383" s="24" t="s">
        <v>410</v>
      </c>
      <c r="D383" s="85" t="s">
        <v>495</v>
      </c>
      <c r="E383" s="34">
        <f>VLOOKUP($A383,'CAF BLS Adjustment'!$B:$H,7,FALSE)</f>
        <v>1825904</v>
      </c>
      <c r="F383" s="5">
        <f>SUMIFS('HCLS Adjustment'!$F:$F,'HCLS Adjustment'!$B:$B,Main!$A383)</f>
        <v>851580</v>
      </c>
      <c r="G383" s="29">
        <f>VLOOKUP(A383,'SVS Adjustment'!$B$3:$E$451,4,FALSE)</f>
        <v>0</v>
      </c>
      <c r="H383" s="29">
        <f t="shared" si="73"/>
        <v>2677484</v>
      </c>
      <c r="I383" s="87">
        <f>'Demand Calcs'!$B$11</f>
        <v>0.85719967561141985</v>
      </c>
      <c r="J383" s="29">
        <f t="shared" si="74"/>
        <v>2295138.4162547668</v>
      </c>
      <c r="K383" s="68">
        <f>IFERROR(VLOOKUP($A383,'NECA 5 year Projections'!$A:$C,3,FALSE),0)</f>
        <v>1365537.8280033399</v>
      </c>
      <c r="L383" s="68">
        <f t="shared" si="75"/>
        <v>1365537.8280033399</v>
      </c>
      <c r="M383" s="29">
        <f t="shared" si="76"/>
        <v>2295138.4162547668</v>
      </c>
      <c r="N383" s="29">
        <f>VLOOKUP($A383,'CAF BLS Adjustment'!$B381:$I1005,8,FALSE)</f>
        <v>81618</v>
      </c>
      <c r="O383" s="34">
        <f t="shared" si="72"/>
        <v>69962.923124052861</v>
      </c>
      <c r="P383" s="60">
        <f t="shared" si="77"/>
        <v>2365101.3393788198</v>
      </c>
      <c r="Q383" s="60">
        <f t="shared" si="78"/>
        <v>1565164.3164975939</v>
      </c>
      <c r="R383" s="60">
        <f t="shared" si="79"/>
        <v>729974.09975717287</v>
      </c>
      <c r="S383" s="60">
        <f t="shared" si="80"/>
        <v>0</v>
      </c>
    </row>
    <row r="384" spans="1:19" ht="14.45" customHeight="1">
      <c r="A384" s="48">
        <v>472220</v>
      </c>
      <c r="B384" s="47" t="s">
        <v>413</v>
      </c>
      <c r="C384" s="24" t="s">
        <v>410</v>
      </c>
      <c r="D384" s="85" t="s">
        <v>495</v>
      </c>
      <c r="E384" s="34">
        <f>VLOOKUP($A384,'CAF BLS Adjustment'!$B:$H,7,FALSE)</f>
        <v>2805101</v>
      </c>
      <c r="F384" s="5">
        <f>SUMIFS('HCLS Adjustment'!$F:$F,'HCLS Adjustment'!$B:$B,Main!$A384)</f>
        <v>387960</v>
      </c>
      <c r="G384" s="29">
        <f>VLOOKUP(A384,'SVS Adjustment'!$B$3:$E$451,4,FALSE)</f>
        <v>0</v>
      </c>
      <c r="H384" s="29">
        <f t="shared" si="73"/>
        <v>3193061</v>
      </c>
      <c r="I384" s="87">
        <f>'Demand Calcs'!$B$11</f>
        <v>0.85719967561141985</v>
      </c>
      <c r="J384" s="29">
        <f t="shared" si="74"/>
        <v>2737090.8534074761</v>
      </c>
      <c r="K384" s="68">
        <f>IFERROR(VLOOKUP($A384,'NECA 5 year Projections'!$A:$C,3,FALSE),0)</f>
        <v>2255014.8464667099</v>
      </c>
      <c r="L384" s="68">
        <f t="shared" si="75"/>
        <v>2255014.8464667099</v>
      </c>
      <c r="M384" s="29">
        <f t="shared" si="76"/>
        <v>2737090.8534074761</v>
      </c>
      <c r="N384" s="29">
        <f>VLOOKUP($A384,'CAF BLS Adjustment'!$B382:$I1006,8,FALSE)</f>
        <v>65778</v>
      </c>
      <c r="O384" s="34">
        <f t="shared" ref="O384:O429" si="81">IF(N384&lt;0,N384,N384*I384)</f>
        <v>56384.880262367973</v>
      </c>
      <c r="P384" s="60">
        <f t="shared" si="77"/>
        <v>2793475.733669844</v>
      </c>
      <c r="Q384" s="60">
        <f t="shared" si="78"/>
        <v>2404531.6672572694</v>
      </c>
      <c r="R384" s="60">
        <f t="shared" si="79"/>
        <v>332559.18615020649</v>
      </c>
      <c r="S384" s="60">
        <f t="shared" si="80"/>
        <v>0</v>
      </c>
    </row>
    <row r="385" spans="1:19" ht="14.45" customHeight="1">
      <c r="A385" s="48">
        <v>472221</v>
      </c>
      <c r="B385" s="47" t="s">
        <v>149</v>
      </c>
      <c r="C385" s="24" t="s">
        <v>410</v>
      </c>
      <c r="D385" s="85" t="s">
        <v>495</v>
      </c>
      <c r="E385" s="34">
        <f>VLOOKUP($A385,'CAF BLS Adjustment'!$B:$H,7,FALSE)</f>
        <v>3273773</v>
      </c>
      <c r="F385" s="5">
        <f>SUMIFS('HCLS Adjustment'!$F:$F,'HCLS Adjustment'!$B:$B,Main!$A385)</f>
        <v>288864</v>
      </c>
      <c r="G385" s="29">
        <f>VLOOKUP(A385,'SVS Adjustment'!$B$3:$E$451,4,FALSE)</f>
        <v>0</v>
      </c>
      <c r="H385" s="29">
        <f t="shared" ref="H385:H429" si="82">SUM(E385:G385)</f>
        <v>3562637</v>
      </c>
      <c r="I385" s="87">
        <f>'Demand Calcs'!$B$11</f>
        <v>0.85719967561141985</v>
      </c>
      <c r="J385" s="29">
        <f t="shared" ref="J385:J429" si="83">I385*H385</f>
        <v>3053891.2807212421</v>
      </c>
      <c r="K385" s="68">
        <f>IFERROR(VLOOKUP($A385,'NECA 5 year Projections'!$A:$C,3,FALSE),0)</f>
        <v>1429131.0696326699</v>
      </c>
      <c r="L385" s="68">
        <f t="shared" ref="L385:L429" si="84">MIN(H385,K385)</f>
        <v>1429131.0696326699</v>
      </c>
      <c r="M385" s="29">
        <f t="shared" ref="M385:M429" si="85">MAX(J385,L385)</f>
        <v>3053891.2807212421</v>
      </c>
      <c r="N385" s="29">
        <f>VLOOKUP($A385,'CAF BLS Adjustment'!$B383:$I1007,8,FALSE)</f>
        <v>299346</v>
      </c>
      <c r="O385" s="34">
        <f t="shared" si="81"/>
        <v>256599.2940955761</v>
      </c>
      <c r="P385" s="60">
        <f t="shared" ref="P385:P429" si="86">O385+M385</f>
        <v>3310490.5748168183</v>
      </c>
      <c r="Q385" s="60">
        <f t="shared" ref="Q385:Q429" si="87">IFERROR((E385/H385)*$M385,0)</f>
        <v>2806277.153625425</v>
      </c>
      <c r="R385" s="60">
        <f t="shared" ref="R385:R429" si="88">IFERROR((F385/$H385)*$M385,0)</f>
        <v>247614.12709581718</v>
      </c>
      <c r="S385" s="60">
        <f t="shared" ref="S385:S429" si="89">IFERROR((G385/$H385)*$M385,0)</f>
        <v>0</v>
      </c>
    </row>
    <row r="386" spans="1:19" ht="14.45" customHeight="1">
      <c r="A386" s="48">
        <v>472226</v>
      </c>
      <c r="B386" s="47" t="s">
        <v>414</v>
      </c>
      <c r="C386" s="24" t="s">
        <v>410</v>
      </c>
      <c r="D386" s="85" t="s">
        <v>495</v>
      </c>
      <c r="E386" s="34">
        <f>VLOOKUP($A386,'CAF BLS Adjustment'!$B:$H,7,FALSE)</f>
        <v>1775364</v>
      </c>
      <c r="F386" s="5">
        <f>SUMIFS('HCLS Adjustment'!$F:$F,'HCLS Adjustment'!$B:$B,Main!$A386)</f>
        <v>730224</v>
      </c>
      <c r="G386" s="29">
        <f>VLOOKUP(A386,'SVS Adjustment'!$B$3:$E$451,4,FALSE)</f>
        <v>0</v>
      </c>
      <c r="H386" s="29">
        <f t="shared" si="82"/>
        <v>2505588</v>
      </c>
      <c r="I386" s="87">
        <f>'Demand Calcs'!$B$11</f>
        <v>0.85719967561141985</v>
      </c>
      <c r="J386" s="29">
        <f t="shared" si="83"/>
        <v>2147789.2208158663</v>
      </c>
      <c r="K386" s="68">
        <f>IFERROR(VLOOKUP($A386,'NECA 5 year Projections'!$A:$C,3,FALSE),0)</f>
        <v>797590.43969914794</v>
      </c>
      <c r="L386" s="68">
        <f t="shared" si="84"/>
        <v>797590.43969914794</v>
      </c>
      <c r="M386" s="29">
        <f t="shared" si="85"/>
        <v>2147789.2208158663</v>
      </c>
      <c r="N386" s="29">
        <f>VLOOKUP($A386,'CAF BLS Adjustment'!$B384:$I1008,8,FALSE)</f>
        <v>198396</v>
      </c>
      <c r="O386" s="34">
        <f t="shared" si="81"/>
        <v>170064.98684260325</v>
      </c>
      <c r="P386" s="60">
        <f t="shared" si="86"/>
        <v>2317854.2076584697</v>
      </c>
      <c r="Q386" s="60">
        <f t="shared" si="87"/>
        <v>1521841.4448921927</v>
      </c>
      <c r="R386" s="60">
        <f t="shared" si="88"/>
        <v>625947.77592367341</v>
      </c>
      <c r="S386" s="60">
        <f t="shared" si="89"/>
        <v>0</v>
      </c>
    </row>
    <row r="387" spans="1:19" ht="14.45" customHeight="1">
      <c r="A387" s="48">
        <v>472232</v>
      </c>
      <c r="B387" s="47" t="s">
        <v>415</v>
      </c>
      <c r="C387" s="24" t="s">
        <v>410</v>
      </c>
      <c r="D387" s="85" t="s">
        <v>495</v>
      </c>
      <c r="E387" s="34">
        <f>VLOOKUP($A387,'CAF BLS Adjustment'!$B:$H,7,FALSE)</f>
        <v>1672311</v>
      </c>
      <c r="F387" s="5">
        <f>SUMIFS('HCLS Adjustment'!$F:$F,'HCLS Adjustment'!$B:$B,Main!$A387)</f>
        <v>337152</v>
      </c>
      <c r="G387" s="29">
        <f>VLOOKUP(A387,'SVS Adjustment'!$B$3:$E$451,4,FALSE)</f>
        <v>0</v>
      </c>
      <c r="H387" s="29">
        <f t="shared" si="82"/>
        <v>2009463</v>
      </c>
      <c r="I387" s="87">
        <f>'Demand Calcs'!$B$11</f>
        <v>0.85719967561141985</v>
      </c>
      <c r="J387" s="29">
        <f t="shared" si="83"/>
        <v>1722511.0317531505</v>
      </c>
      <c r="K387" s="68">
        <f>IFERROR(VLOOKUP($A387,'NECA 5 year Projections'!$A:$C,3,FALSE),0)</f>
        <v>837609.50088119903</v>
      </c>
      <c r="L387" s="68">
        <f t="shared" si="84"/>
        <v>837609.50088119903</v>
      </c>
      <c r="M387" s="29">
        <f t="shared" si="85"/>
        <v>1722511.0317531505</v>
      </c>
      <c r="N387" s="29">
        <f>VLOOKUP($A387,'CAF BLS Adjustment'!$B385:$I1009,8,FALSE)</f>
        <v>-89820</v>
      </c>
      <c r="O387" s="34">
        <f t="shared" si="81"/>
        <v>-89820</v>
      </c>
      <c r="P387" s="60">
        <f t="shared" si="86"/>
        <v>1632691.0317531505</v>
      </c>
      <c r="Q387" s="60">
        <f t="shared" si="87"/>
        <v>1433504.4467214092</v>
      </c>
      <c r="R387" s="60">
        <f t="shared" si="88"/>
        <v>289006.58503174142</v>
      </c>
      <c r="S387" s="60">
        <f t="shared" si="89"/>
        <v>0</v>
      </c>
    </row>
    <row r="388" spans="1:19" ht="14.45" customHeight="1">
      <c r="A388" s="48">
        <v>482242</v>
      </c>
      <c r="B388" s="47" t="s">
        <v>417</v>
      </c>
      <c r="C388" s="24" t="s">
        <v>416</v>
      </c>
      <c r="D388" s="85" t="s">
        <v>495</v>
      </c>
      <c r="E388" s="34">
        <f>VLOOKUP($A388,'CAF BLS Adjustment'!$B:$H,7,FALSE)</f>
        <v>4302842</v>
      </c>
      <c r="F388" s="5">
        <f>SUMIFS('HCLS Adjustment'!$F:$F,'HCLS Adjustment'!$B:$B,Main!$A388)</f>
        <v>2445948</v>
      </c>
      <c r="G388" s="29">
        <f>VLOOKUP(A388,'SVS Adjustment'!$B$3:$E$451,4,FALSE)</f>
        <v>0</v>
      </c>
      <c r="H388" s="29">
        <f t="shared" si="82"/>
        <v>6748790</v>
      </c>
      <c r="I388" s="87">
        <f>'Demand Calcs'!$B$11</f>
        <v>0.85719967561141985</v>
      </c>
      <c r="J388" s="29">
        <f t="shared" si="83"/>
        <v>5785060.598769594</v>
      </c>
      <c r="K388" s="68">
        <f>IFERROR(VLOOKUP($A388,'NECA 5 year Projections'!$A:$C,3,FALSE),0)</f>
        <v>2299339.6548975599</v>
      </c>
      <c r="L388" s="68">
        <f t="shared" si="84"/>
        <v>2299339.6548975599</v>
      </c>
      <c r="M388" s="29">
        <f t="shared" si="85"/>
        <v>5785060.598769594</v>
      </c>
      <c r="N388" s="29">
        <f>VLOOKUP($A388,'CAF BLS Adjustment'!$B387:$I1011,8,FALSE)</f>
        <v>-61356</v>
      </c>
      <c r="O388" s="34">
        <f t="shared" si="81"/>
        <v>-61356</v>
      </c>
      <c r="P388" s="60">
        <f t="shared" si="86"/>
        <v>5723704.598769594</v>
      </c>
      <c r="Q388" s="60">
        <f t="shared" si="87"/>
        <v>3688394.7666071928</v>
      </c>
      <c r="R388" s="60">
        <f t="shared" si="88"/>
        <v>2096665.8321624009</v>
      </c>
      <c r="S388" s="60">
        <f t="shared" si="89"/>
        <v>0</v>
      </c>
    </row>
    <row r="389" spans="1:19" ht="14.45" customHeight="1">
      <c r="A389" s="48">
        <v>482255</v>
      </c>
      <c r="B389" s="47" t="s">
        <v>418</v>
      </c>
      <c r="C389" s="24" t="s">
        <v>416</v>
      </c>
      <c r="D389" s="85" t="s">
        <v>495</v>
      </c>
      <c r="E389" s="34">
        <f>VLOOKUP($A389,'CAF BLS Adjustment'!$B:$H,7,FALSE)</f>
        <v>0</v>
      </c>
      <c r="F389" s="5">
        <f>SUMIFS('HCLS Adjustment'!$F:$F,'HCLS Adjustment'!$B:$B,Main!$A389)</f>
        <v>0</v>
      </c>
      <c r="G389" s="29">
        <f>VLOOKUP(A389,'SVS Adjustment'!$B$3:$E$451,4,FALSE)</f>
        <v>0</v>
      </c>
      <c r="H389" s="29">
        <f t="shared" si="82"/>
        <v>0</v>
      </c>
      <c r="I389" s="87">
        <f>'Demand Calcs'!$B$11</f>
        <v>0.85719967561141985</v>
      </c>
      <c r="J389" s="29">
        <f t="shared" si="83"/>
        <v>0</v>
      </c>
      <c r="K389" s="68">
        <f>IFERROR(VLOOKUP($A389,'NECA 5 year Projections'!$A:$C,3,FALSE),0)</f>
        <v>0</v>
      </c>
      <c r="L389" s="68">
        <f t="shared" si="84"/>
        <v>0</v>
      </c>
      <c r="M389" s="29">
        <f t="shared" si="85"/>
        <v>0</v>
      </c>
      <c r="N389" s="29">
        <f>VLOOKUP($A389,'CAF BLS Adjustment'!$B388:$I1015,8,FALSE)</f>
        <v>2125830</v>
      </c>
      <c r="O389" s="34">
        <f t="shared" si="81"/>
        <v>1822260.7864050246</v>
      </c>
      <c r="P389" s="60">
        <f t="shared" si="86"/>
        <v>1822260.7864050246</v>
      </c>
      <c r="Q389" s="60">
        <f t="shared" si="87"/>
        <v>0</v>
      </c>
      <c r="R389" s="60">
        <f t="shared" si="88"/>
        <v>0</v>
      </c>
      <c r="S389" s="60">
        <f t="shared" si="89"/>
        <v>0</v>
      </c>
    </row>
    <row r="390" spans="1:19" ht="14.45" customHeight="1">
      <c r="A390" s="48">
        <v>482257</v>
      </c>
      <c r="B390" s="47" t="s">
        <v>419</v>
      </c>
      <c r="C390" s="24" t="s">
        <v>416</v>
      </c>
      <c r="D390" s="85" t="s">
        <v>495</v>
      </c>
      <c r="E390" s="34">
        <f>VLOOKUP($A390,'CAF BLS Adjustment'!$B:$H,7,FALSE)</f>
        <v>12319837</v>
      </c>
      <c r="F390" s="5">
        <f>SUMIFS('HCLS Adjustment'!$F:$F,'HCLS Adjustment'!$B:$B,Main!$A390)</f>
        <v>8905752</v>
      </c>
      <c r="G390" s="29">
        <f>VLOOKUP(A390,'SVS Adjustment'!$B$3:$E$451,4,FALSE)</f>
        <v>0</v>
      </c>
      <c r="H390" s="29">
        <f t="shared" si="82"/>
        <v>21225589</v>
      </c>
      <c r="I390" s="87">
        <f>'Demand Calcs'!$B$11</f>
        <v>0.85719967561141985</v>
      </c>
      <c r="J390" s="29">
        <f t="shared" si="83"/>
        <v>18194568.00546132</v>
      </c>
      <c r="K390" s="68">
        <f>IFERROR(VLOOKUP($A390,'NECA 5 year Projections'!$A:$C,3,FALSE),0)</f>
        <v>7632722.02508316</v>
      </c>
      <c r="L390" s="68">
        <f t="shared" si="84"/>
        <v>7632722.02508316</v>
      </c>
      <c r="M390" s="29">
        <f t="shared" si="85"/>
        <v>18194568.00546132</v>
      </c>
      <c r="N390" s="29">
        <f>VLOOKUP($A390,'CAF BLS Adjustment'!$B388:$I1016,8,FALSE)</f>
        <v>48312</v>
      </c>
      <c r="O390" s="34">
        <f t="shared" si="81"/>
        <v>41413.030728138918</v>
      </c>
      <c r="P390" s="60">
        <f t="shared" si="86"/>
        <v>18235981.036189459</v>
      </c>
      <c r="Q390" s="60">
        <f t="shared" si="87"/>
        <v>10560560.279985568</v>
      </c>
      <c r="R390" s="60">
        <f t="shared" si="88"/>
        <v>7634007.7254757537</v>
      </c>
      <c r="S390" s="60">
        <f t="shared" si="89"/>
        <v>0</v>
      </c>
    </row>
    <row r="391" spans="1:19" ht="14.45" customHeight="1">
      <c r="A391" s="48">
        <v>483310</v>
      </c>
      <c r="B391" s="47" t="s">
        <v>420</v>
      </c>
      <c r="C391" s="24" t="s">
        <v>416</v>
      </c>
      <c r="D391" s="85" t="s">
        <v>495</v>
      </c>
      <c r="E391" s="34">
        <f>VLOOKUP($A391,'CAF BLS Adjustment'!$B:$H,7,FALSE)</f>
        <v>8074043</v>
      </c>
      <c r="F391" s="5">
        <f>SUMIFS('HCLS Adjustment'!$F:$F,'HCLS Adjustment'!$B:$B,Main!$A391)</f>
        <v>4789212</v>
      </c>
      <c r="G391" s="29">
        <f>VLOOKUP(A391,'SVS Adjustment'!$B$3:$E$451,4,FALSE)</f>
        <v>0</v>
      </c>
      <c r="H391" s="29">
        <f t="shared" si="82"/>
        <v>12863255</v>
      </c>
      <c r="I391" s="87">
        <f>'Demand Calcs'!$B$11</f>
        <v>0.85719967561141985</v>
      </c>
      <c r="J391" s="29">
        <f t="shared" si="83"/>
        <v>11026378.013306975</v>
      </c>
      <c r="K391" s="68">
        <f>IFERROR(VLOOKUP($A391,'NECA 5 year Projections'!$A:$C,3,FALSE),0)</f>
        <v>4553725.6605006298</v>
      </c>
      <c r="L391" s="68">
        <f t="shared" si="84"/>
        <v>4553725.6605006298</v>
      </c>
      <c r="M391" s="29">
        <f t="shared" si="85"/>
        <v>11026378.013306975</v>
      </c>
      <c r="N391" s="29">
        <f>VLOOKUP($A391,'CAF BLS Adjustment'!$B389:$I1017,8,FALSE)</f>
        <v>186492</v>
      </c>
      <c r="O391" s="34">
        <f t="shared" si="81"/>
        <v>159860.88190412492</v>
      </c>
      <c r="P391" s="60">
        <f t="shared" si="86"/>
        <v>11186238.895211101</v>
      </c>
      <c r="Q391" s="60">
        <f t="shared" si="87"/>
        <v>6921067.0404726556</v>
      </c>
      <c r="R391" s="60">
        <f t="shared" si="88"/>
        <v>4105310.9728343193</v>
      </c>
      <c r="S391" s="60">
        <f t="shared" si="89"/>
        <v>0</v>
      </c>
    </row>
    <row r="392" spans="1:19" ht="14.45" customHeight="1">
      <c r="A392" s="48">
        <v>491231</v>
      </c>
      <c r="B392" s="47" t="s">
        <v>422</v>
      </c>
      <c r="C392" s="24" t="s">
        <v>421</v>
      </c>
      <c r="D392" s="85" t="s">
        <v>495</v>
      </c>
      <c r="E392" s="34">
        <f>VLOOKUP($A392,'CAF BLS Adjustment'!$B:$H,7,FALSE)</f>
        <v>1894856</v>
      </c>
      <c r="F392" s="5">
        <f>SUMIFS('HCLS Adjustment'!$F:$F,'HCLS Adjustment'!$B:$B,Main!$A392)</f>
        <v>907224</v>
      </c>
      <c r="G392" s="29">
        <f>VLOOKUP(A392,'SVS Adjustment'!$B$3:$E$451,4,FALSE)</f>
        <v>0</v>
      </c>
      <c r="H392" s="29">
        <f t="shared" si="82"/>
        <v>2802080</v>
      </c>
      <c r="I392" s="87">
        <f>'Demand Calcs'!$B$11</f>
        <v>0.85719967561141985</v>
      </c>
      <c r="J392" s="29">
        <f t="shared" si="83"/>
        <v>2401942.0670372471</v>
      </c>
      <c r="K392" s="68">
        <f>IFERROR(VLOOKUP($A392,'NECA 5 year Projections'!$A:$C,3,FALSE),0)</f>
        <v>1498841.0280831801</v>
      </c>
      <c r="L392" s="68">
        <f t="shared" si="84"/>
        <v>1498841.0280831801</v>
      </c>
      <c r="M392" s="29">
        <f t="shared" si="85"/>
        <v>2401942.0670372471</v>
      </c>
      <c r="N392" s="29">
        <f>VLOOKUP($A392,'CAF BLS Adjustment'!$B390:$I1018,8,FALSE)</f>
        <v>231882</v>
      </c>
      <c r="O392" s="34">
        <f t="shared" si="81"/>
        <v>198769.17518012726</v>
      </c>
      <c r="P392" s="60">
        <f t="shared" si="86"/>
        <v>2600711.2422173745</v>
      </c>
      <c r="Q392" s="60">
        <f t="shared" si="87"/>
        <v>1624269.9485303524</v>
      </c>
      <c r="R392" s="60">
        <f t="shared" si="88"/>
        <v>777672.1185068948</v>
      </c>
      <c r="S392" s="60">
        <f t="shared" si="89"/>
        <v>0</v>
      </c>
    </row>
    <row r="393" spans="1:19" ht="14.45" customHeight="1">
      <c r="A393" s="48">
        <v>492066</v>
      </c>
      <c r="B393" s="47" t="s">
        <v>423</v>
      </c>
      <c r="C393" s="24" t="s">
        <v>421</v>
      </c>
      <c r="D393" s="85" t="s">
        <v>495</v>
      </c>
      <c r="E393" s="34">
        <f>VLOOKUP($A393,'CAF BLS Adjustment'!$B:$H,7,FALSE)</f>
        <v>308454</v>
      </c>
      <c r="F393" s="5">
        <f>SUMIFS('HCLS Adjustment'!$F:$F,'HCLS Adjustment'!$B:$B,Main!$A393)</f>
        <v>486648</v>
      </c>
      <c r="G393" s="29">
        <f>VLOOKUP(A393,'SVS Adjustment'!$B$3:$E$451,4,FALSE)</f>
        <v>0</v>
      </c>
      <c r="H393" s="29">
        <f t="shared" si="82"/>
        <v>795102</v>
      </c>
      <c r="I393" s="87">
        <f>'Demand Calcs'!$B$11</f>
        <v>0.85719967561141985</v>
      </c>
      <c r="J393" s="29">
        <f t="shared" si="83"/>
        <v>681561.17647799116</v>
      </c>
      <c r="K393" s="68">
        <f>IFERROR(VLOOKUP($A393,'NECA 5 year Projections'!$A:$C,3,FALSE),0)</f>
        <v>417534.09867668198</v>
      </c>
      <c r="L393" s="68">
        <f t="shared" si="84"/>
        <v>417534.09867668198</v>
      </c>
      <c r="M393" s="29">
        <f t="shared" si="85"/>
        <v>681561.17647799116</v>
      </c>
      <c r="N393" s="29">
        <f>VLOOKUP($A393,'CAF BLS Adjustment'!$B391:$I1019,8,FALSE)</f>
        <v>48276</v>
      </c>
      <c r="O393" s="34">
        <f t="shared" si="81"/>
        <v>41382.171539816904</v>
      </c>
      <c r="P393" s="60">
        <f t="shared" si="86"/>
        <v>722943.34801780805</v>
      </c>
      <c r="Q393" s="60">
        <f t="shared" si="87"/>
        <v>264406.66874104488</v>
      </c>
      <c r="R393" s="60">
        <f t="shared" si="88"/>
        <v>417154.50773694628</v>
      </c>
      <c r="S393" s="60">
        <f t="shared" si="89"/>
        <v>0</v>
      </c>
    </row>
    <row r="394" spans="1:19" ht="14.45" customHeight="1">
      <c r="A394" s="48">
        <v>492259</v>
      </c>
      <c r="B394" s="47" t="s">
        <v>424</v>
      </c>
      <c r="C394" s="24" t="s">
        <v>421</v>
      </c>
      <c r="D394" s="85" t="s">
        <v>495</v>
      </c>
      <c r="E394" s="34">
        <f>VLOOKUP($A394,'CAF BLS Adjustment'!$B:$H,7,FALSE)</f>
        <v>507980</v>
      </c>
      <c r="F394" s="5">
        <f>SUMIFS('HCLS Adjustment'!$F:$F,'HCLS Adjustment'!$B:$B,Main!$A394)</f>
        <v>824004</v>
      </c>
      <c r="G394" s="29">
        <f>VLOOKUP(A394,'SVS Adjustment'!$B$3:$E$451,4,FALSE)</f>
        <v>0</v>
      </c>
      <c r="H394" s="29">
        <f t="shared" si="82"/>
        <v>1331984</v>
      </c>
      <c r="I394" s="87">
        <f>'Demand Calcs'!$B$11</f>
        <v>0.85719967561141985</v>
      </c>
      <c r="J394" s="29">
        <f t="shared" si="83"/>
        <v>1141776.2527196014</v>
      </c>
      <c r="K394" s="68">
        <f>IFERROR(VLOOKUP($A394,'NECA 5 year Projections'!$A:$C,3,FALSE),0)</f>
        <v>581793.62455542199</v>
      </c>
      <c r="L394" s="68">
        <f t="shared" si="84"/>
        <v>581793.62455542199</v>
      </c>
      <c r="M394" s="29">
        <f t="shared" si="85"/>
        <v>1141776.2527196014</v>
      </c>
      <c r="N394" s="29">
        <f>VLOOKUP($A394,'CAF BLS Adjustment'!$B393:$I1021,8,FALSE)</f>
        <v>-4662</v>
      </c>
      <c r="O394" s="34">
        <f t="shared" si="81"/>
        <v>-4662</v>
      </c>
      <c r="P394" s="60">
        <f t="shared" si="86"/>
        <v>1137114.2527196014</v>
      </c>
      <c r="Q394" s="60">
        <f t="shared" si="87"/>
        <v>435440.29121708899</v>
      </c>
      <c r="R394" s="60">
        <f t="shared" si="88"/>
        <v>706335.96150251233</v>
      </c>
      <c r="S394" s="60">
        <f t="shared" si="89"/>
        <v>0</v>
      </c>
    </row>
    <row r="395" spans="1:19" ht="14.45" customHeight="1">
      <c r="A395" s="48">
        <v>492262</v>
      </c>
      <c r="B395" s="47" t="s">
        <v>425</v>
      </c>
      <c r="C395" s="24" t="s">
        <v>421</v>
      </c>
      <c r="D395" s="85" t="s">
        <v>495</v>
      </c>
      <c r="E395" s="34">
        <f>VLOOKUP($A395,'CAF BLS Adjustment'!$B:$H,7,FALSE)</f>
        <v>18308935</v>
      </c>
      <c r="F395" s="5">
        <f>SUMIFS('HCLS Adjustment'!$F:$F,'HCLS Adjustment'!$B:$B,Main!$A395)</f>
        <v>5152212</v>
      </c>
      <c r="G395" s="29">
        <f>VLOOKUP(A395,'SVS Adjustment'!$B$3:$E$451,4,FALSE)</f>
        <v>0</v>
      </c>
      <c r="H395" s="29">
        <f t="shared" si="82"/>
        <v>23461147</v>
      </c>
      <c r="I395" s="87">
        <f>'Demand Calcs'!$B$11</f>
        <v>0.85719967561141985</v>
      </c>
      <c r="J395" s="29">
        <f t="shared" si="83"/>
        <v>20110887.597871836</v>
      </c>
      <c r="K395" s="68">
        <f>IFERROR(VLOOKUP($A395,'NECA 5 year Projections'!$A:$C,3,FALSE),0)</f>
        <v>6922759.4264315004</v>
      </c>
      <c r="L395" s="68">
        <f t="shared" si="84"/>
        <v>6922759.4264315004</v>
      </c>
      <c r="M395" s="29">
        <f t="shared" si="85"/>
        <v>20110887.597871836</v>
      </c>
      <c r="N395" s="29">
        <f>VLOOKUP($A395,'CAF BLS Adjustment'!$B393:$I1022,8,FALSE)</f>
        <v>343128</v>
      </c>
      <c r="O395" s="34">
        <f t="shared" si="81"/>
        <v>294129.21029319527</v>
      </c>
      <c r="P395" s="60">
        <f t="shared" si="86"/>
        <v>20405016.808165032</v>
      </c>
      <c r="Q395" s="60">
        <f t="shared" si="87"/>
        <v>15694413.142790573</v>
      </c>
      <c r="R395" s="60">
        <f t="shared" si="88"/>
        <v>4416474.4550812645</v>
      </c>
      <c r="S395" s="60">
        <f t="shared" si="89"/>
        <v>0</v>
      </c>
    </row>
    <row r="396" spans="1:19" ht="14.45" customHeight="1">
      <c r="A396" s="48">
        <v>492263</v>
      </c>
      <c r="B396" s="47" t="s">
        <v>426</v>
      </c>
      <c r="C396" s="24" t="s">
        <v>421</v>
      </c>
      <c r="D396" s="85" t="s">
        <v>495</v>
      </c>
      <c r="E396" s="34">
        <f>VLOOKUP($A396,'CAF BLS Adjustment'!$B:$H,7,FALSE)</f>
        <v>1251623</v>
      </c>
      <c r="F396" s="5">
        <f>SUMIFS('HCLS Adjustment'!$F:$F,'HCLS Adjustment'!$B:$B,Main!$A396)</f>
        <v>1628292</v>
      </c>
      <c r="G396" s="29">
        <f>VLOOKUP(A396,'SVS Adjustment'!$B$3:$E$451,4,FALSE)</f>
        <v>0</v>
      </c>
      <c r="H396" s="29">
        <f t="shared" si="82"/>
        <v>2879915</v>
      </c>
      <c r="I396" s="87">
        <f>'Demand Calcs'!$B$11</f>
        <v>0.85719967561141985</v>
      </c>
      <c r="J396" s="29">
        <f t="shared" si="83"/>
        <v>2468662.2037884621</v>
      </c>
      <c r="K396" s="68">
        <f>IFERROR(VLOOKUP($A396,'NECA 5 year Projections'!$A:$C,3,FALSE),0)</f>
        <v>1650329.98052616</v>
      </c>
      <c r="L396" s="68">
        <f t="shared" si="84"/>
        <v>1650329.98052616</v>
      </c>
      <c r="M396" s="29">
        <f t="shared" si="85"/>
        <v>2468662.2037884621</v>
      </c>
      <c r="N396" s="29">
        <f>VLOOKUP($A396,'CAF BLS Adjustment'!$B394:$I1023,8,FALSE)</f>
        <v>71502</v>
      </c>
      <c r="O396" s="34">
        <f t="shared" si="81"/>
        <v>61291.491205567741</v>
      </c>
      <c r="P396" s="60">
        <f t="shared" si="86"/>
        <v>2529953.6949940301</v>
      </c>
      <c r="Q396" s="60">
        <f t="shared" si="87"/>
        <v>1072890.829587792</v>
      </c>
      <c r="R396" s="60">
        <f t="shared" si="88"/>
        <v>1395771.37420067</v>
      </c>
      <c r="S396" s="60">
        <f t="shared" si="89"/>
        <v>0</v>
      </c>
    </row>
    <row r="397" spans="1:19" ht="14.45" customHeight="1">
      <c r="A397" s="48">
        <v>492264</v>
      </c>
      <c r="B397" s="47" t="s">
        <v>427</v>
      </c>
      <c r="C397" s="24" t="s">
        <v>421</v>
      </c>
      <c r="D397" s="85" t="s">
        <v>495</v>
      </c>
      <c r="E397" s="34">
        <f>VLOOKUP($A397,'CAF BLS Adjustment'!$B:$H,7,FALSE)</f>
        <v>1917896</v>
      </c>
      <c r="F397" s="5">
        <f>SUMIFS('HCLS Adjustment'!$F:$F,'HCLS Adjustment'!$B:$B,Main!$A397)</f>
        <v>1012104</v>
      </c>
      <c r="G397" s="29">
        <f>VLOOKUP(A397,'SVS Adjustment'!$B$3:$E$451,4,FALSE)</f>
        <v>0</v>
      </c>
      <c r="H397" s="29">
        <f t="shared" si="82"/>
        <v>2930000</v>
      </c>
      <c r="I397" s="87">
        <f>'Demand Calcs'!$B$11</f>
        <v>0.85719967561141985</v>
      </c>
      <c r="J397" s="29">
        <f t="shared" si="83"/>
        <v>2511595.0495414604</v>
      </c>
      <c r="K397" s="68">
        <f>IFERROR(VLOOKUP($A397,'NECA 5 year Projections'!$A:$C,3,FALSE),0)</f>
        <v>1607877.0203889799</v>
      </c>
      <c r="L397" s="68">
        <f t="shared" si="84"/>
        <v>1607877.0203889799</v>
      </c>
      <c r="M397" s="29">
        <f t="shared" si="85"/>
        <v>2511595.0495414604</v>
      </c>
      <c r="N397" s="29">
        <f>VLOOKUP($A397,'CAF BLS Adjustment'!$B395:$I1024,8,FALSE)</f>
        <v>-299862</v>
      </c>
      <c r="O397" s="34">
        <f t="shared" si="81"/>
        <v>-299862</v>
      </c>
      <c r="P397" s="60">
        <f t="shared" si="86"/>
        <v>2211733.0495414604</v>
      </c>
      <c r="Q397" s="60">
        <f t="shared" si="87"/>
        <v>1644019.8290564397</v>
      </c>
      <c r="R397" s="60">
        <f t="shared" si="88"/>
        <v>867575.22048502055</v>
      </c>
      <c r="S397" s="60">
        <f t="shared" si="89"/>
        <v>0</v>
      </c>
    </row>
    <row r="398" spans="1:19" ht="14.45" customHeight="1">
      <c r="A398" s="48">
        <v>492265</v>
      </c>
      <c r="B398" s="47" t="s">
        <v>428</v>
      </c>
      <c r="C398" s="24" t="s">
        <v>421</v>
      </c>
      <c r="D398" s="85" t="s">
        <v>495</v>
      </c>
      <c r="E398" s="34">
        <f>VLOOKUP($A398,'CAF BLS Adjustment'!$B:$H,7,FALSE)</f>
        <v>1780311</v>
      </c>
      <c r="F398" s="5">
        <f>SUMIFS('HCLS Adjustment'!$F:$F,'HCLS Adjustment'!$B:$B,Main!$A398)</f>
        <v>899712</v>
      </c>
      <c r="G398" s="29">
        <f>VLOOKUP(A398,'SVS Adjustment'!$B$3:$E$451,4,FALSE)</f>
        <v>0</v>
      </c>
      <c r="H398" s="29">
        <f t="shared" si="82"/>
        <v>2680023</v>
      </c>
      <c r="I398" s="87">
        <f>'Demand Calcs'!$B$11</f>
        <v>0.85719967561141985</v>
      </c>
      <c r="J398" s="29">
        <f t="shared" si="83"/>
        <v>2297314.8462311444</v>
      </c>
      <c r="K398" s="68">
        <f>IFERROR(VLOOKUP($A398,'NECA 5 year Projections'!$A:$C,3,FALSE),0)</f>
        <v>1588383.8566778</v>
      </c>
      <c r="L398" s="68">
        <f t="shared" si="84"/>
        <v>1588383.8566778</v>
      </c>
      <c r="M398" s="29">
        <f t="shared" si="85"/>
        <v>2297314.8462311444</v>
      </c>
      <c r="N398" s="29">
        <f>VLOOKUP($A398,'CAF BLS Adjustment'!$B396:$I1025,8,FALSE)</f>
        <v>85056</v>
      </c>
      <c r="O398" s="34">
        <f t="shared" si="81"/>
        <v>72909.975608804933</v>
      </c>
      <c r="P398" s="60">
        <f t="shared" si="86"/>
        <v>2370224.8218399491</v>
      </c>
      <c r="Q398" s="60">
        <f t="shared" si="87"/>
        <v>1526082.0116874424</v>
      </c>
      <c r="R398" s="60">
        <f t="shared" si="88"/>
        <v>771232.83454370173</v>
      </c>
      <c r="S398" s="60">
        <f t="shared" si="89"/>
        <v>0</v>
      </c>
    </row>
    <row r="399" spans="1:19" ht="14.45" customHeight="1">
      <c r="A399" s="48">
        <v>492270</v>
      </c>
      <c r="B399" s="47" t="s">
        <v>429</v>
      </c>
      <c r="C399" s="24" t="s">
        <v>421</v>
      </c>
      <c r="D399" s="85" t="s">
        <v>495</v>
      </c>
      <c r="E399" s="34">
        <f>VLOOKUP($A399,'CAF BLS Adjustment'!$B:$H,7,FALSE)</f>
        <v>2796643</v>
      </c>
      <c r="F399" s="5">
        <f>SUMIFS('HCLS Adjustment'!$F:$F,'HCLS Adjustment'!$B:$B,Main!$A399)</f>
        <v>3639492</v>
      </c>
      <c r="G399" s="29">
        <f>VLOOKUP(A399,'SVS Adjustment'!$B$3:$E$451,4,FALSE)</f>
        <v>0</v>
      </c>
      <c r="H399" s="29">
        <f t="shared" si="82"/>
        <v>6436135</v>
      </c>
      <c r="I399" s="87">
        <f>'Demand Calcs'!$B$11</f>
        <v>0.85719967561141985</v>
      </c>
      <c r="J399" s="29">
        <f t="shared" si="83"/>
        <v>5517052.8341913056</v>
      </c>
      <c r="K399" s="68">
        <f>IFERROR(VLOOKUP($A399,'NECA 5 year Projections'!$A:$C,3,FALSE),0)</f>
        <v>2903363.1793673001</v>
      </c>
      <c r="L399" s="68">
        <f t="shared" si="84"/>
        <v>2903363.1793673001</v>
      </c>
      <c r="M399" s="29">
        <f t="shared" si="85"/>
        <v>5517052.8341913056</v>
      </c>
      <c r="N399" s="29">
        <f>VLOOKUP($A399,'CAF BLS Adjustment'!$B397:$I1026,8,FALSE)</f>
        <v>828948</v>
      </c>
      <c r="O399" s="34">
        <f t="shared" si="81"/>
        <v>710573.95669873524</v>
      </c>
      <c r="P399" s="60">
        <f t="shared" si="86"/>
        <v>6227626.7908900408</v>
      </c>
      <c r="Q399" s="60">
        <f t="shared" si="87"/>
        <v>2397281.4724009479</v>
      </c>
      <c r="R399" s="60">
        <f t="shared" si="88"/>
        <v>3119771.3617903572</v>
      </c>
      <c r="S399" s="60">
        <f t="shared" si="89"/>
        <v>0</v>
      </c>
    </row>
    <row r="400" spans="1:19" ht="14.45" customHeight="1">
      <c r="A400" s="48">
        <v>493403</v>
      </c>
      <c r="B400" s="47" t="s">
        <v>430</v>
      </c>
      <c r="C400" s="24" t="s">
        <v>421</v>
      </c>
      <c r="D400" s="85" t="s">
        <v>495</v>
      </c>
      <c r="E400" s="34">
        <f>VLOOKUP($A400,'CAF BLS Adjustment'!$B:$H,7,FALSE)</f>
        <v>5029799</v>
      </c>
      <c r="F400" s="5">
        <f>SUMIFS('HCLS Adjustment'!$F:$F,'HCLS Adjustment'!$B:$B,Main!$A400)</f>
        <v>4158432</v>
      </c>
      <c r="G400" s="29">
        <f>VLOOKUP(A400,'SVS Adjustment'!$B$3:$E$451,4,FALSE)</f>
        <v>0</v>
      </c>
      <c r="H400" s="29">
        <f t="shared" si="82"/>
        <v>9188231</v>
      </c>
      <c r="I400" s="87">
        <f>'Demand Calcs'!$B$11</f>
        <v>0.85719967561141985</v>
      </c>
      <c r="J400" s="29">
        <f t="shared" si="83"/>
        <v>7876148.6326427916</v>
      </c>
      <c r="K400" s="68">
        <f>IFERROR(VLOOKUP($A400,'NECA 5 year Projections'!$A:$C,3,FALSE),0)</f>
        <v>3780599.20848255</v>
      </c>
      <c r="L400" s="68">
        <f t="shared" si="84"/>
        <v>3780599.20848255</v>
      </c>
      <c r="M400" s="29">
        <f t="shared" si="85"/>
        <v>7876148.6326427916</v>
      </c>
      <c r="N400" s="29">
        <f>VLOOKUP($A400,'CAF BLS Adjustment'!$B398:$I1027,8,FALSE)</f>
        <v>268902</v>
      </c>
      <c r="O400" s="34">
        <f t="shared" si="81"/>
        <v>230502.70717126201</v>
      </c>
      <c r="P400" s="60">
        <f t="shared" si="86"/>
        <v>8106651.3398140538</v>
      </c>
      <c r="Q400" s="60">
        <f t="shared" si="87"/>
        <v>4311542.0711906441</v>
      </c>
      <c r="R400" s="60">
        <f t="shared" si="88"/>
        <v>3564606.561452148</v>
      </c>
      <c r="S400" s="60">
        <f t="shared" si="89"/>
        <v>0</v>
      </c>
    </row>
    <row r="401" spans="1:19" ht="14.45" customHeight="1">
      <c r="A401" s="48">
        <v>500758</v>
      </c>
      <c r="B401" s="47" t="s">
        <v>432</v>
      </c>
      <c r="C401" s="24" t="s">
        <v>431</v>
      </c>
      <c r="D401" s="85" t="s">
        <v>495</v>
      </c>
      <c r="E401" s="34">
        <f>VLOOKUP($A401,'CAF BLS Adjustment'!$B:$H,7,FALSE)</f>
        <v>828722</v>
      </c>
      <c r="F401" s="5">
        <f>SUMIFS('HCLS Adjustment'!$F:$F,'HCLS Adjustment'!$B:$B,Main!$A401)</f>
        <v>0</v>
      </c>
      <c r="G401" s="29">
        <f>VLOOKUP(A401,'SVS Adjustment'!$B$3:$E$451,4,FALSE)</f>
        <v>0</v>
      </c>
      <c r="H401" s="29">
        <f t="shared" si="82"/>
        <v>828722</v>
      </c>
      <c r="I401" s="87">
        <f>'Demand Calcs'!$B$11</f>
        <v>0.85719967561141985</v>
      </c>
      <c r="J401" s="29">
        <f t="shared" si="83"/>
        <v>710380.22957204713</v>
      </c>
      <c r="K401" s="68">
        <f>IFERROR(VLOOKUP($A401,'NECA 5 year Projections'!$A:$C,3,FALSE),0)</f>
        <v>1736051.7931206001</v>
      </c>
      <c r="L401" s="68">
        <f t="shared" si="84"/>
        <v>828722</v>
      </c>
      <c r="M401" s="29">
        <f t="shared" si="85"/>
        <v>828722</v>
      </c>
      <c r="N401" s="29">
        <f>VLOOKUP($A401,'CAF BLS Adjustment'!$B399:$I1028,8,FALSE)</f>
        <v>-241302</v>
      </c>
      <c r="O401" s="34">
        <f t="shared" si="81"/>
        <v>-241302</v>
      </c>
      <c r="P401" s="60">
        <f t="shared" si="86"/>
        <v>587420</v>
      </c>
      <c r="Q401" s="60">
        <f t="shared" si="87"/>
        <v>828722</v>
      </c>
      <c r="R401" s="60">
        <f t="shared" si="88"/>
        <v>0</v>
      </c>
      <c r="S401" s="60">
        <f t="shared" si="89"/>
        <v>0</v>
      </c>
    </row>
    <row r="402" spans="1:19" ht="14.45" customHeight="1">
      <c r="A402" s="48">
        <v>502278</v>
      </c>
      <c r="B402" s="47" t="s">
        <v>433</v>
      </c>
      <c r="C402" s="24" t="s">
        <v>431</v>
      </c>
      <c r="D402" s="85" t="s">
        <v>495</v>
      </c>
      <c r="E402" s="34">
        <f>VLOOKUP($A402,'CAF BLS Adjustment'!$B:$H,7,FALSE)</f>
        <v>2898703</v>
      </c>
      <c r="F402" s="5">
        <f>SUMIFS('HCLS Adjustment'!$F:$F,'HCLS Adjustment'!$B:$B,Main!$A402)</f>
        <v>139464</v>
      </c>
      <c r="G402" s="29">
        <f>VLOOKUP(A402,'SVS Adjustment'!$B$3:$E$451,4,FALSE)</f>
        <v>0</v>
      </c>
      <c r="H402" s="29">
        <f t="shared" si="82"/>
        <v>3038167</v>
      </c>
      <c r="I402" s="87">
        <f>'Demand Calcs'!$B$11</f>
        <v>0.85719967561141985</v>
      </c>
      <c r="J402" s="29">
        <f t="shared" si="83"/>
        <v>2604315.7668533204</v>
      </c>
      <c r="K402" s="68">
        <f>IFERROR(VLOOKUP($A402,'NECA 5 year Projections'!$A:$C,3,FALSE),0)</f>
        <v>1608303.3004803499</v>
      </c>
      <c r="L402" s="68">
        <f t="shared" si="84"/>
        <v>1608303.3004803499</v>
      </c>
      <c r="M402" s="29">
        <f t="shared" si="85"/>
        <v>2604315.7668533204</v>
      </c>
      <c r="N402" s="29">
        <f>VLOOKUP($A402,'CAF BLS Adjustment'!$B400:$I1029,8,FALSE)</f>
        <v>176466</v>
      </c>
      <c r="O402" s="34">
        <f t="shared" si="81"/>
        <v>151266.59795644481</v>
      </c>
      <c r="P402" s="60">
        <f t="shared" si="86"/>
        <v>2755582.364809765</v>
      </c>
      <c r="Q402" s="60">
        <f t="shared" si="87"/>
        <v>2484767.2712938492</v>
      </c>
      <c r="R402" s="60">
        <f t="shared" si="88"/>
        <v>119548.49555947105</v>
      </c>
      <c r="S402" s="60">
        <f t="shared" si="89"/>
        <v>0</v>
      </c>
    </row>
    <row r="403" spans="1:19" ht="14.45" customHeight="1">
      <c r="A403" s="48">
        <v>502282</v>
      </c>
      <c r="B403" s="47" t="s">
        <v>434</v>
      </c>
      <c r="C403" s="24" t="s">
        <v>431</v>
      </c>
      <c r="D403" s="85" t="s">
        <v>495</v>
      </c>
      <c r="E403" s="34">
        <f>VLOOKUP($A403,'CAF BLS Adjustment'!$B:$H,7,FALSE)</f>
        <v>913843</v>
      </c>
      <c r="F403" s="5">
        <f>SUMIFS('HCLS Adjustment'!$F:$F,'HCLS Adjustment'!$B:$B,Main!$A403)</f>
        <v>21132</v>
      </c>
      <c r="G403" s="29">
        <f>VLOOKUP(A403,'SVS Adjustment'!$B$3:$E$451,4,FALSE)</f>
        <v>0</v>
      </c>
      <c r="H403" s="29">
        <f t="shared" si="82"/>
        <v>934975</v>
      </c>
      <c r="I403" s="87">
        <f>'Demand Calcs'!$B$11</f>
        <v>0.85719967561141985</v>
      </c>
      <c r="J403" s="29">
        <f t="shared" si="83"/>
        <v>801460.26670478727</v>
      </c>
      <c r="K403" s="68">
        <f>IFERROR(VLOOKUP($A403,'NECA 5 year Projections'!$A:$C,3,FALSE),0)</f>
        <v>615338.87963304296</v>
      </c>
      <c r="L403" s="68">
        <f t="shared" si="84"/>
        <v>615338.87963304296</v>
      </c>
      <c r="M403" s="29">
        <f t="shared" si="85"/>
        <v>801460.26670478727</v>
      </c>
      <c r="N403" s="29">
        <f>VLOOKUP($A403,'CAF BLS Adjustment'!$B401:$I1030,8,FALSE)</f>
        <v>-10464</v>
      </c>
      <c r="O403" s="34">
        <f t="shared" si="81"/>
        <v>-10464</v>
      </c>
      <c r="P403" s="60">
        <f t="shared" si="86"/>
        <v>790996.26670478727</v>
      </c>
      <c r="Q403" s="60">
        <f t="shared" si="87"/>
        <v>783345.92315976671</v>
      </c>
      <c r="R403" s="60">
        <f t="shared" si="88"/>
        <v>18114.343545020522</v>
      </c>
      <c r="S403" s="60">
        <f t="shared" si="89"/>
        <v>0</v>
      </c>
    </row>
    <row r="404" spans="1:19" ht="14.45" customHeight="1">
      <c r="A404" s="48">
        <v>502286</v>
      </c>
      <c r="B404" s="47" t="s">
        <v>435</v>
      </c>
      <c r="C404" s="24" t="s">
        <v>431</v>
      </c>
      <c r="D404" s="85" t="s">
        <v>495</v>
      </c>
      <c r="E404" s="34">
        <f>VLOOKUP($A404,'CAF BLS Adjustment'!$B:$H,7,FALSE)</f>
        <v>3831747</v>
      </c>
      <c r="F404" s="5">
        <f>SUMIFS('HCLS Adjustment'!$F:$F,'HCLS Adjustment'!$B:$B,Main!$A404)</f>
        <v>1861104</v>
      </c>
      <c r="G404" s="29">
        <f>VLOOKUP(A404,'SVS Adjustment'!$B$3:$E$451,4,FALSE)</f>
        <v>0</v>
      </c>
      <c r="H404" s="29">
        <f t="shared" si="82"/>
        <v>5692851</v>
      </c>
      <c r="I404" s="87">
        <f>'Demand Calcs'!$B$11</f>
        <v>0.85719967561141985</v>
      </c>
      <c r="J404" s="29">
        <f t="shared" si="83"/>
        <v>4879910.0305041475</v>
      </c>
      <c r="K404" s="68">
        <f>IFERROR(VLOOKUP($A404,'NECA 5 year Projections'!$A:$C,3,FALSE),0)</f>
        <v>3810138.8631281001</v>
      </c>
      <c r="L404" s="68">
        <f t="shared" si="84"/>
        <v>3810138.8631281001</v>
      </c>
      <c r="M404" s="29">
        <f t="shared" si="85"/>
        <v>4879910.0305041475</v>
      </c>
      <c r="N404" s="29">
        <f>VLOOKUP($A404,'CAF BLS Adjustment'!$B403:$I1032,8,FALSE)</f>
        <v>-141402</v>
      </c>
      <c r="O404" s="34">
        <f t="shared" si="81"/>
        <v>-141402</v>
      </c>
      <c r="P404" s="60">
        <f t="shared" si="86"/>
        <v>4738508.0305041475</v>
      </c>
      <c r="Q404" s="60">
        <f t="shared" si="87"/>
        <v>3284572.2854250316</v>
      </c>
      <c r="R404" s="60">
        <f t="shared" si="88"/>
        <v>1595337.7450791162</v>
      </c>
      <c r="S404" s="60">
        <f t="shared" si="89"/>
        <v>0</v>
      </c>
    </row>
    <row r="405" spans="1:19" ht="14.45" customHeight="1">
      <c r="A405" s="48">
        <v>512296</v>
      </c>
      <c r="B405" s="47" t="s">
        <v>437</v>
      </c>
      <c r="C405" s="24" t="s">
        <v>436</v>
      </c>
      <c r="D405" s="85" t="s">
        <v>495</v>
      </c>
      <c r="E405" s="34">
        <f>VLOOKUP($A405,'CAF BLS Adjustment'!$B:$H,7,FALSE)</f>
        <v>1824574</v>
      </c>
      <c r="F405" s="5">
        <f>SUMIFS('HCLS Adjustment'!$F:$F,'HCLS Adjustment'!$B:$B,Main!$A405)</f>
        <v>2957148</v>
      </c>
      <c r="G405" s="29">
        <f>VLOOKUP(A405,'SVS Adjustment'!$B$3:$E$451,4,FALSE)</f>
        <v>0</v>
      </c>
      <c r="H405" s="29">
        <f t="shared" si="82"/>
        <v>4781722</v>
      </c>
      <c r="I405" s="87">
        <f>'Demand Calcs'!$B$11</f>
        <v>0.85719967561141985</v>
      </c>
      <c r="J405" s="29">
        <f t="shared" si="83"/>
        <v>4098890.5472639897</v>
      </c>
      <c r="K405" s="68">
        <f>IFERROR(VLOOKUP($A405,'NECA 5 year Projections'!$A:$C,3,FALSE),0)</f>
        <v>2941714.1009159498</v>
      </c>
      <c r="L405" s="68">
        <f t="shared" si="84"/>
        <v>2941714.1009159498</v>
      </c>
      <c r="M405" s="29">
        <f t="shared" si="85"/>
        <v>4098890.5472639897</v>
      </c>
      <c r="N405" s="29">
        <f>VLOOKUP($A405,'CAF BLS Adjustment'!$B404:$I1038,8,FALSE)</f>
        <v>-30450</v>
      </c>
      <c r="O405" s="34">
        <f t="shared" si="81"/>
        <v>-30450</v>
      </c>
      <c r="P405" s="60">
        <f t="shared" si="86"/>
        <v>4068440.5472639897</v>
      </c>
      <c r="Q405" s="60">
        <f t="shared" si="87"/>
        <v>1564024.2409290308</v>
      </c>
      <c r="R405" s="60">
        <f t="shared" si="88"/>
        <v>2534866.3063349589</v>
      </c>
      <c r="S405" s="60">
        <f t="shared" si="89"/>
        <v>0</v>
      </c>
    </row>
    <row r="406" spans="1:19" ht="14.45" customHeight="1">
      <c r="A406" s="48">
        <v>520581</v>
      </c>
      <c r="B406" s="47" t="s">
        <v>439</v>
      </c>
      <c r="C406" s="24" t="s">
        <v>438</v>
      </c>
      <c r="D406" s="85" t="s">
        <v>495</v>
      </c>
      <c r="E406" s="34">
        <f>VLOOKUP($A406,'CAF BLS Adjustment'!$B:$H,7,FALSE)</f>
        <v>86076</v>
      </c>
      <c r="F406" s="5">
        <f>SUMIFS('HCLS Adjustment'!$F:$F,'HCLS Adjustment'!$B:$B,Main!$A406)</f>
        <v>146712</v>
      </c>
      <c r="G406" s="29">
        <f>VLOOKUP(A406,'SVS Adjustment'!$B$3:$E$451,4,FALSE)</f>
        <v>0</v>
      </c>
      <c r="H406" s="29">
        <f t="shared" si="82"/>
        <v>232788</v>
      </c>
      <c r="I406" s="87">
        <f>'Demand Calcs'!$B$11</f>
        <v>0.85719967561141985</v>
      </c>
      <c r="J406" s="29">
        <f t="shared" si="83"/>
        <v>199545.7980862312</v>
      </c>
      <c r="K406" s="68">
        <f>IFERROR(VLOOKUP($A406,'NECA 5 year Projections'!$A:$C,3,FALSE),0)</f>
        <v>96281.236435470506</v>
      </c>
      <c r="L406" s="68">
        <f t="shared" si="84"/>
        <v>96281.236435470506</v>
      </c>
      <c r="M406" s="29">
        <f t="shared" si="85"/>
        <v>199545.7980862312</v>
      </c>
      <c r="N406" s="29">
        <f>VLOOKUP($A406,'CAF BLS Adjustment'!$B405:$I1040,8,FALSE)</f>
        <v>3348</v>
      </c>
      <c r="O406" s="34">
        <f t="shared" si="81"/>
        <v>2869.9045139470336</v>
      </c>
      <c r="P406" s="60">
        <f t="shared" si="86"/>
        <v>202415.70260017822</v>
      </c>
      <c r="Q406" s="60">
        <f t="shared" si="87"/>
        <v>73784.319277928575</v>
      </c>
      <c r="R406" s="60">
        <f t="shared" si="88"/>
        <v>125761.47880830264</v>
      </c>
      <c r="S406" s="60">
        <f t="shared" si="89"/>
        <v>0</v>
      </c>
    </row>
    <row r="407" spans="1:19" ht="14.45" customHeight="1">
      <c r="A407" s="48">
        <v>522417</v>
      </c>
      <c r="B407" s="47" t="s">
        <v>440</v>
      </c>
      <c r="C407" s="24" t="s">
        <v>438</v>
      </c>
      <c r="D407" s="85" t="s">
        <v>495</v>
      </c>
      <c r="E407" s="34">
        <f>VLOOKUP($A407,'CAF BLS Adjustment'!$B:$H,7,FALSE)</f>
        <v>80380</v>
      </c>
      <c r="F407" s="5">
        <f>SUMIFS('HCLS Adjustment'!$F:$F,'HCLS Adjustment'!$B:$B,Main!$A407)</f>
        <v>0</v>
      </c>
      <c r="G407" s="29">
        <f>VLOOKUP(A407,'SVS Adjustment'!$B$3:$E$451,4,FALSE)</f>
        <v>0</v>
      </c>
      <c r="H407" s="29">
        <f t="shared" si="82"/>
        <v>80380</v>
      </c>
      <c r="I407" s="87">
        <f>'Demand Calcs'!$B$11</f>
        <v>0.85719967561141985</v>
      </c>
      <c r="J407" s="29">
        <f t="shared" si="83"/>
        <v>68901.709925645933</v>
      </c>
      <c r="K407" s="68">
        <f>IFERROR(VLOOKUP($A407,'NECA 5 year Projections'!$A:$C,3,FALSE),0)</f>
        <v>32921.232512610797</v>
      </c>
      <c r="L407" s="68">
        <f t="shared" si="84"/>
        <v>32921.232512610797</v>
      </c>
      <c r="M407" s="29">
        <f t="shared" si="85"/>
        <v>68901.709925645933</v>
      </c>
      <c r="N407" s="29">
        <f>VLOOKUP($A407,'CAF BLS Adjustment'!$B405:$I1041,8,FALSE)</f>
        <v>13908</v>
      </c>
      <c r="O407" s="34">
        <f t="shared" si="81"/>
        <v>11921.933088403628</v>
      </c>
      <c r="P407" s="60">
        <f t="shared" si="86"/>
        <v>80823.643014049565</v>
      </c>
      <c r="Q407" s="60">
        <f t="shared" si="87"/>
        <v>68901.709925645933</v>
      </c>
      <c r="R407" s="60">
        <f t="shared" si="88"/>
        <v>0</v>
      </c>
      <c r="S407" s="60">
        <f t="shared" si="89"/>
        <v>0</v>
      </c>
    </row>
    <row r="408" spans="1:19" ht="14.45" customHeight="1">
      <c r="A408" s="48">
        <v>522419</v>
      </c>
      <c r="B408" s="47" t="s">
        <v>441</v>
      </c>
      <c r="C408" s="24" t="s">
        <v>438</v>
      </c>
      <c r="D408" s="85" t="s">
        <v>495</v>
      </c>
      <c r="E408" s="34">
        <f>VLOOKUP($A408,'CAF BLS Adjustment'!$B:$H,7,FALSE)</f>
        <v>1398557</v>
      </c>
      <c r="F408" s="5">
        <f>SUMIFS('HCLS Adjustment'!$F:$F,'HCLS Adjustment'!$B:$B,Main!$A408)</f>
        <v>170712</v>
      </c>
      <c r="G408" s="29">
        <f>VLOOKUP(A408,'SVS Adjustment'!$B$3:$E$451,4,FALSE)</f>
        <v>0</v>
      </c>
      <c r="H408" s="29">
        <f t="shared" si="82"/>
        <v>1569269</v>
      </c>
      <c r="I408" s="87">
        <f>'Demand Calcs'!$B$11</f>
        <v>0.85719967561141985</v>
      </c>
      <c r="J408" s="29">
        <f t="shared" si="83"/>
        <v>1345176.8777470572</v>
      </c>
      <c r="K408" s="68">
        <f>IFERROR(VLOOKUP($A408,'NECA 5 year Projections'!$A:$C,3,FALSE),0)</f>
        <v>515173.09983607498</v>
      </c>
      <c r="L408" s="68">
        <f t="shared" si="84"/>
        <v>515173.09983607498</v>
      </c>
      <c r="M408" s="29">
        <f t="shared" si="85"/>
        <v>1345176.8777470572</v>
      </c>
      <c r="N408" s="29">
        <f>VLOOKUP($A408,'CAF BLS Adjustment'!$B406:$I1042,8,FALSE)</f>
        <v>78636</v>
      </c>
      <c r="O408" s="34">
        <f t="shared" si="81"/>
        <v>67406.753691379607</v>
      </c>
      <c r="P408" s="60">
        <f t="shared" si="86"/>
        <v>1412583.6314384369</v>
      </c>
      <c r="Q408" s="60">
        <f t="shared" si="87"/>
        <v>1198842.6067240806</v>
      </c>
      <c r="R408" s="60">
        <f t="shared" si="88"/>
        <v>146334.2710229767</v>
      </c>
      <c r="S408" s="60">
        <f t="shared" si="89"/>
        <v>0</v>
      </c>
    </row>
    <row r="409" spans="1:19" ht="14.45" customHeight="1">
      <c r="A409" s="48">
        <v>522426</v>
      </c>
      <c r="B409" s="47" t="s">
        <v>442</v>
      </c>
      <c r="C409" s="24" t="s">
        <v>438</v>
      </c>
      <c r="D409" s="85" t="s">
        <v>495</v>
      </c>
      <c r="E409" s="34">
        <f>VLOOKUP($A409,'CAF BLS Adjustment'!$B:$H,7,FALSE)</f>
        <v>793586</v>
      </c>
      <c r="F409" s="5">
        <f>SUMIFS('HCLS Adjustment'!$F:$F,'HCLS Adjustment'!$B:$B,Main!$A409)</f>
        <v>256308</v>
      </c>
      <c r="G409" s="29">
        <f>VLOOKUP(A409,'SVS Adjustment'!$B$3:$E$451,4,FALSE)</f>
        <v>0</v>
      </c>
      <c r="H409" s="29">
        <f t="shared" si="82"/>
        <v>1049894</v>
      </c>
      <c r="I409" s="87">
        <f>'Demand Calcs'!$B$11</f>
        <v>0.85719967561141985</v>
      </c>
      <c r="J409" s="29">
        <f t="shared" si="83"/>
        <v>899968.79622637609</v>
      </c>
      <c r="K409" s="68">
        <f>IFERROR(VLOOKUP($A409,'NECA 5 year Projections'!$A:$C,3,FALSE),0)</f>
        <v>707969.05984826596</v>
      </c>
      <c r="L409" s="68">
        <f t="shared" si="84"/>
        <v>707969.05984826596</v>
      </c>
      <c r="M409" s="29">
        <f t="shared" si="85"/>
        <v>899968.79622637609</v>
      </c>
      <c r="N409" s="29">
        <f>VLOOKUP($A409,'CAF BLS Adjustment'!$B408:$I1044,8,FALSE)</f>
        <v>64686</v>
      </c>
      <c r="O409" s="34">
        <f t="shared" si="81"/>
        <v>55448.818216600303</v>
      </c>
      <c r="P409" s="60">
        <f t="shared" si="86"/>
        <v>955417.61444297642</v>
      </c>
      <c r="Q409" s="60">
        <f t="shared" si="87"/>
        <v>680261.66176976427</v>
      </c>
      <c r="R409" s="60">
        <f t="shared" si="88"/>
        <v>219707.13445661182</v>
      </c>
      <c r="S409" s="60">
        <f t="shared" si="89"/>
        <v>0</v>
      </c>
    </row>
    <row r="410" spans="1:19" ht="14.45" customHeight="1">
      <c r="A410" s="48">
        <v>522431</v>
      </c>
      <c r="B410" s="47" t="s">
        <v>443</v>
      </c>
      <c r="C410" s="24" t="s">
        <v>438</v>
      </c>
      <c r="D410" s="85" t="s">
        <v>495</v>
      </c>
      <c r="E410" s="34">
        <f>VLOOKUP($A410,'CAF BLS Adjustment'!$B:$H,7,FALSE)</f>
        <v>3182687</v>
      </c>
      <c r="F410" s="5">
        <f>SUMIFS('HCLS Adjustment'!$F:$F,'HCLS Adjustment'!$B:$B,Main!$A410)</f>
        <v>617340</v>
      </c>
      <c r="G410" s="29">
        <f>VLOOKUP(A410,'SVS Adjustment'!$B$3:$E$451,4,FALSE)</f>
        <v>0</v>
      </c>
      <c r="H410" s="29">
        <f t="shared" si="82"/>
        <v>3800027</v>
      </c>
      <c r="I410" s="87">
        <f>'Demand Calcs'!$B$11</f>
        <v>0.85719967561141985</v>
      </c>
      <c r="J410" s="29">
        <f t="shared" si="83"/>
        <v>3257381.9117146367</v>
      </c>
      <c r="K410" s="68">
        <f>IFERROR(VLOOKUP($A410,'NECA 5 year Projections'!$A:$C,3,FALSE),0)</f>
        <v>2681699.5297759599</v>
      </c>
      <c r="L410" s="68">
        <f t="shared" si="84"/>
        <v>2681699.5297759599</v>
      </c>
      <c r="M410" s="29">
        <f t="shared" si="85"/>
        <v>3257381.9117146367</v>
      </c>
      <c r="N410" s="29">
        <f>VLOOKUP($A410,'CAF BLS Adjustment'!$B408:$I1045,8,FALSE)</f>
        <v>427170</v>
      </c>
      <c r="O410" s="34">
        <f t="shared" si="81"/>
        <v>366169.98543093022</v>
      </c>
      <c r="P410" s="60">
        <f t="shared" si="86"/>
        <v>3623551.897145567</v>
      </c>
      <c r="Q410" s="60">
        <f t="shared" si="87"/>
        <v>2728198.2639726829</v>
      </c>
      <c r="R410" s="60">
        <f t="shared" si="88"/>
        <v>529183.64774195384</v>
      </c>
      <c r="S410" s="60">
        <f t="shared" si="89"/>
        <v>0</v>
      </c>
    </row>
    <row r="411" spans="1:19" ht="14.45" customHeight="1">
      <c r="A411" s="48">
        <v>522442</v>
      </c>
      <c r="B411" s="47" t="s">
        <v>444</v>
      </c>
      <c r="C411" s="24" t="s">
        <v>438</v>
      </c>
      <c r="D411" s="85" t="s">
        <v>495</v>
      </c>
      <c r="E411" s="34">
        <f>VLOOKUP($A411,'CAF BLS Adjustment'!$B:$H,7,FALSE)</f>
        <v>649540</v>
      </c>
      <c r="F411" s="5">
        <f>SUMIFS('HCLS Adjustment'!$F:$F,'HCLS Adjustment'!$B:$B,Main!$A411)</f>
        <v>331860</v>
      </c>
      <c r="G411" s="29">
        <f>VLOOKUP(A411,'SVS Adjustment'!$B$3:$E$451,4,FALSE)</f>
        <v>0</v>
      </c>
      <c r="H411" s="29">
        <f t="shared" si="82"/>
        <v>981400</v>
      </c>
      <c r="I411" s="87">
        <f>'Demand Calcs'!$B$11</f>
        <v>0.85719967561141985</v>
      </c>
      <c r="J411" s="29">
        <f t="shared" si="83"/>
        <v>841255.76164504746</v>
      </c>
      <c r="K411" s="68">
        <f>IFERROR(VLOOKUP($A411,'NECA 5 year Projections'!$A:$C,3,FALSE),0)</f>
        <v>718139.56985472003</v>
      </c>
      <c r="L411" s="68">
        <f t="shared" si="84"/>
        <v>718139.56985472003</v>
      </c>
      <c r="M411" s="29">
        <f t="shared" si="85"/>
        <v>841255.76164504746</v>
      </c>
      <c r="N411" s="29">
        <f>VLOOKUP($A411,'CAF BLS Adjustment'!$B409:$I1046,8,FALSE)</f>
        <v>-16254</v>
      </c>
      <c r="O411" s="34">
        <f t="shared" si="81"/>
        <v>-16254</v>
      </c>
      <c r="P411" s="60">
        <f t="shared" si="86"/>
        <v>825001.76164504746</v>
      </c>
      <c r="Q411" s="60">
        <f t="shared" si="87"/>
        <v>556785.47729664168</v>
      </c>
      <c r="R411" s="60">
        <f t="shared" si="88"/>
        <v>284470.28434840578</v>
      </c>
      <c r="S411" s="60">
        <f t="shared" si="89"/>
        <v>0</v>
      </c>
    </row>
    <row r="412" spans="1:19" ht="14.45" customHeight="1">
      <c r="A412" s="48">
        <v>522446</v>
      </c>
      <c r="B412" s="47" t="s">
        <v>445</v>
      </c>
      <c r="C412" s="24" t="s">
        <v>438</v>
      </c>
      <c r="D412" s="85" t="s">
        <v>495</v>
      </c>
      <c r="E412" s="34">
        <f>VLOOKUP($A412,'CAF BLS Adjustment'!$B:$H,7,FALSE)</f>
        <v>958679</v>
      </c>
      <c r="F412" s="5">
        <f>SUMIFS('HCLS Adjustment'!$F:$F,'HCLS Adjustment'!$B:$B,Main!$A412)</f>
        <v>138000</v>
      </c>
      <c r="G412" s="29">
        <f>VLOOKUP(A412,'SVS Adjustment'!$B$3:$E$451,4,FALSE)</f>
        <v>0</v>
      </c>
      <c r="H412" s="29">
        <f t="shared" si="82"/>
        <v>1096679</v>
      </c>
      <c r="I412" s="87">
        <f>'Demand Calcs'!$B$11</f>
        <v>0.85719967561141985</v>
      </c>
      <c r="J412" s="29">
        <f t="shared" si="83"/>
        <v>940072.88304985629</v>
      </c>
      <c r="K412" s="68">
        <f>IFERROR(VLOOKUP($A412,'NECA 5 year Projections'!$A:$C,3,FALSE),0)</f>
        <v>895544.09775730898</v>
      </c>
      <c r="L412" s="68">
        <f t="shared" si="84"/>
        <v>895544.09775730898</v>
      </c>
      <c r="M412" s="29">
        <f t="shared" si="85"/>
        <v>940072.88304985629</v>
      </c>
      <c r="N412" s="29">
        <f>VLOOKUP($A412,'CAF BLS Adjustment'!$B410:$I1047,8,FALSE)</f>
        <v>-14910</v>
      </c>
      <c r="O412" s="34">
        <f t="shared" si="81"/>
        <v>-14910</v>
      </c>
      <c r="P412" s="60">
        <f t="shared" si="86"/>
        <v>925162.88304985629</v>
      </c>
      <c r="Q412" s="60">
        <f t="shared" si="87"/>
        <v>821779.3278154803</v>
      </c>
      <c r="R412" s="60">
        <f t="shared" si="88"/>
        <v>118293.55523437595</v>
      </c>
      <c r="S412" s="60">
        <f t="shared" si="89"/>
        <v>0</v>
      </c>
    </row>
    <row r="413" spans="1:19" ht="14.45" customHeight="1">
      <c r="A413" s="48">
        <v>522447</v>
      </c>
      <c r="B413" s="47" t="s">
        <v>446</v>
      </c>
      <c r="C413" s="24" t="s">
        <v>438</v>
      </c>
      <c r="D413" s="85" t="s">
        <v>495</v>
      </c>
      <c r="E413" s="34">
        <f>VLOOKUP($A413,'CAF BLS Adjustment'!$B:$H,7,FALSE)</f>
        <v>3798381</v>
      </c>
      <c r="F413" s="5">
        <f>SUMIFS('HCLS Adjustment'!$F:$F,'HCLS Adjustment'!$B:$B,Main!$A413)</f>
        <v>151404</v>
      </c>
      <c r="G413" s="29">
        <f>VLOOKUP(A413,'SVS Adjustment'!$B$3:$E$451,4,FALSE)</f>
        <v>0</v>
      </c>
      <c r="H413" s="29">
        <f t="shared" si="82"/>
        <v>3949785</v>
      </c>
      <c r="I413" s="87">
        <f>'Demand Calcs'!$B$11</f>
        <v>0.85719967561141985</v>
      </c>
      <c r="J413" s="29">
        <f t="shared" si="83"/>
        <v>3385754.4207348521</v>
      </c>
      <c r="K413" s="68">
        <f>IFERROR(VLOOKUP($A413,'NECA 5 year Projections'!$A:$C,3,FALSE),0)</f>
        <v>3238182.26473008</v>
      </c>
      <c r="L413" s="68">
        <f t="shared" si="84"/>
        <v>3238182.26473008</v>
      </c>
      <c r="M413" s="29">
        <f t="shared" si="85"/>
        <v>3385754.4207348521</v>
      </c>
      <c r="N413" s="29">
        <f>VLOOKUP($A413,'CAF BLS Adjustment'!$B411:$I1048,8,FALSE)</f>
        <v>-261102</v>
      </c>
      <c r="O413" s="34">
        <f t="shared" si="81"/>
        <v>-261102</v>
      </c>
      <c r="P413" s="60">
        <f t="shared" si="86"/>
        <v>3124652.4207348521</v>
      </c>
      <c r="Q413" s="60">
        <f t="shared" si="87"/>
        <v>3255970.9610485807</v>
      </c>
      <c r="R413" s="60">
        <f t="shared" si="88"/>
        <v>129783.45968627142</v>
      </c>
      <c r="S413" s="60">
        <f t="shared" si="89"/>
        <v>0</v>
      </c>
    </row>
    <row r="414" spans="1:19" ht="14.45" customHeight="1">
      <c r="A414" s="48">
        <v>522451</v>
      </c>
      <c r="B414" s="47" t="s">
        <v>447</v>
      </c>
      <c r="C414" s="24" t="s">
        <v>438</v>
      </c>
      <c r="D414" s="85" t="s">
        <v>495</v>
      </c>
      <c r="E414" s="34">
        <f>VLOOKUP($A414,'CAF BLS Adjustment'!$B:$H,7,FALSE)</f>
        <v>1029333</v>
      </c>
      <c r="F414" s="5">
        <f>SUMIFS('HCLS Adjustment'!$F:$F,'HCLS Adjustment'!$B:$B,Main!$A414)</f>
        <v>799500</v>
      </c>
      <c r="G414" s="29">
        <f>VLOOKUP(A414,'SVS Adjustment'!$B$3:$E$451,4,FALSE)</f>
        <v>0</v>
      </c>
      <c r="H414" s="29">
        <f t="shared" si="82"/>
        <v>1828833</v>
      </c>
      <c r="I414" s="87">
        <f>'Demand Calcs'!$B$11</f>
        <v>0.85719967561141985</v>
      </c>
      <c r="J414" s="29">
        <f t="shared" si="83"/>
        <v>1567675.0543474597</v>
      </c>
      <c r="K414" s="68">
        <f>IFERROR(VLOOKUP($A414,'NECA 5 year Projections'!$A:$C,3,FALSE),0)</f>
        <v>1093964.44960201</v>
      </c>
      <c r="L414" s="68">
        <f t="shared" si="84"/>
        <v>1093964.44960201</v>
      </c>
      <c r="M414" s="29">
        <f t="shared" si="85"/>
        <v>1567675.0543474597</v>
      </c>
      <c r="N414" s="29">
        <f>VLOOKUP($A414,'CAF BLS Adjustment'!$B412:$I1049,8,FALSE)</f>
        <v>28602</v>
      </c>
      <c r="O414" s="34">
        <f t="shared" si="81"/>
        <v>24517.625121837831</v>
      </c>
      <c r="P414" s="60">
        <f t="shared" si="86"/>
        <v>1592192.6794692976</v>
      </c>
      <c r="Q414" s="60">
        <f t="shared" si="87"/>
        <v>882343.91369612957</v>
      </c>
      <c r="R414" s="60">
        <f t="shared" si="88"/>
        <v>685331.14065133012</v>
      </c>
      <c r="S414" s="60">
        <f t="shared" si="89"/>
        <v>0</v>
      </c>
    </row>
    <row r="415" spans="1:19" ht="14.45" customHeight="1">
      <c r="A415" s="48">
        <v>522452</v>
      </c>
      <c r="B415" s="47" t="s">
        <v>448</v>
      </c>
      <c r="C415" s="24" t="s">
        <v>438</v>
      </c>
      <c r="D415" s="85" t="s">
        <v>495</v>
      </c>
      <c r="E415" s="34">
        <f>VLOOKUP($A415,'CAF BLS Adjustment'!$B:$H,7,FALSE)</f>
        <v>6574539</v>
      </c>
      <c r="F415" s="5">
        <f>SUMIFS('HCLS Adjustment'!$F:$F,'HCLS Adjustment'!$B:$B,Main!$A415)</f>
        <v>522216</v>
      </c>
      <c r="G415" s="29">
        <f>VLOOKUP(A415,'SVS Adjustment'!$B$3:$E$451,4,FALSE)</f>
        <v>0</v>
      </c>
      <c r="H415" s="29">
        <f t="shared" si="82"/>
        <v>7096755</v>
      </c>
      <c r="I415" s="87">
        <f>'Demand Calcs'!$B$11</f>
        <v>0.85719967561141985</v>
      </c>
      <c r="J415" s="29">
        <f t="shared" si="83"/>
        <v>6083336.0838937219</v>
      </c>
      <c r="K415" s="68">
        <f>IFERROR(VLOOKUP($A415,'NECA 5 year Projections'!$A:$C,3,FALSE),0)</f>
        <v>2678152.8342290702</v>
      </c>
      <c r="L415" s="68">
        <f t="shared" si="84"/>
        <v>2678152.8342290702</v>
      </c>
      <c r="M415" s="29">
        <f t="shared" si="85"/>
        <v>6083336.0838937219</v>
      </c>
      <c r="N415" s="29">
        <f>VLOOKUP($A415,'CAF BLS Adjustment'!$B413:$I1050,8,FALSE)</f>
        <v>3418548</v>
      </c>
      <c r="O415" s="34">
        <f t="shared" si="81"/>
        <v>2930378.2366620679</v>
      </c>
      <c r="P415" s="60">
        <f t="shared" si="86"/>
        <v>9013714.3205557894</v>
      </c>
      <c r="Q415" s="60">
        <f t="shared" si="87"/>
        <v>5635692.6980946288</v>
      </c>
      <c r="R415" s="60">
        <f t="shared" si="88"/>
        <v>447643.38579909323</v>
      </c>
      <c r="S415" s="60">
        <f t="shared" si="89"/>
        <v>0</v>
      </c>
    </row>
    <row r="416" spans="1:19" ht="14.45" customHeight="1">
      <c r="A416" s="48">
        <v>532359</v>
      </c>
      <c r="B416" s="47" t="s">
        <v>450</v>
      </c>
      <c r="C416" s="24" t="s">
        <v>449</v>
      </c>
      <c r="D416" s="85" t="s">
        <v>495</v>
      </c>
      <c r="E416" s="34">
        <f>VLOOKUP($A416,'CAF BLS Adjustment'!$B:$H,7,FALSE)</f>
        <v>1398075</v>
      </c>
      <c r="F416" s="5">
        <f>SUMIFS('HCLS Adjustment'!$F:$F,'HCLS Adjustment'!$B:$B,Main!$A416)</f>
        <v>0</v>
      </c>
      <c r="G416" s="29">
        <f>VLOOKUP(A416,'SVS Adjustment'!$B$3:$E$451,4,FALSE)</f>
        <v>0</v>
      </c>
      <c r="H416" s="29">
        <f t="shared" si="82"/>
        <v>1398075</v>
      </c>
      <c r="I416" s="87">
        <f>'Demand Calcs'!$B$11</f>
        <v>0.85719967561141985</v>
      </c>
      <c r="J416" s="29">
        <f t="shared" si="83"/>
        <v>1198429.4364804358</v>
      </c>
      <c r="K416" s="68">
        <f>IFERROR(VLOOKUP($A416,'NECA 5 year Projections'!$A:$C,3,FALSE),0)</f>
        <v>685265.23430091201</v>
      </c>
      <c r="L416" s="68">
        <f t="shared" si="84"/>
        <v>685265.23430091201</v>
      </c>
      <c r="M416" s="29">
        <f t="shared" si="85"/>
        <v>1198429.4364804358</v>
      </c>
      <c r="N416" s="29">
        <f>VLOOKUP($A416,'CAF BLS Adjustment'!$B414:$I1051,8,FALSE)</f>
        <v>-175014</v>
      </c>
      <c r="O416" s="34">
        <f t="shared" si="81"/>
        <v>-175014</v>
      </c>
      <c r="P416" s="60">
        <f t="shared" si="86"/>
        <v>1023415.4364804358</v>
      </c>
      <c r="Q416" s="60">
        <f t="shared" si="87"/>
        <v>1198429.4364804358</v>
      </c>
      <c r="R416" s="60">
        <f t="shared" si="88"/>
        <v>0</v>
      </c>
      <c r="S416" s="60">
        <f t="shared" si="89"/>
        <v>0</v>
      </c>
    </row>
    <row r="417" spans="1:19" ht="14.45" customHeight="1">
      <c r="A417" s="48">
        <v>532362</v>
      </c>
      <c r="B417" s="47" t="s">
        <v>451</v>
      </c>
      <c r="C417" s="24" t="s">
        <v>449</v>
      </c>
      <c r="D417" s="85" t="s">
        <v>495</v>
      </c>
      <c r="E417" s="34">
        <f>VLOOKUP($A417,'CAF BLS Adjustment'!$B:$H,7,FALSE)</f>
        <v>4392957</v>
      </c>
      <c r="F417" s="5">
        <f>SUMIFS('HCLS Adjustment'!$F:$F,'HCLS Adjustment'!$B:$B,Main!$A417)</f>
        <v>701532</v>
      </c>
      <c r="G417" s="29">
        <f>VLOOKUP(A417,'SVS Adjustment'!$B$3:$E$451,4,FALSE)</f>
        <v>0</v>
      </c>
      <c r="H417" s="29">
        <f t="shared" si="82"/>
        <v>5094489</v>
      </c>
      <c r="I417" s="87">
        <f>'Demand Calcs'!$B$11</f>
        <v>0.85719967561141985</v>
      </c>
      <c r="J417" s="29">
        <f t="shared" si="83"/>
        <v>4366994.3182059471</v>
      </c>
      <c r="K417" s="68">
        <f>IFERROR(VLOOKUP($A417,'NECA 5 year Projections'!$A:$C,3,FALSE),0)</f>
        <v>2935269.3998499499</v>
      </c>
      <c r="L417" s="68">
        <f t="shared" si="84"/>
        <v>2935269.3998499499</v>
      </c>
      <c r="M417" s="29">
        <f t="shared" si="85"/>
        <v>4366994.3182059471</v>
      </c>
      <c r="N417" s="29">
        <f>VLOOKUP($A417,'CAF BLS Adjustment'!$B415:$I1052,8,FALSE)</f>
        <v>-213672</v>
      </c>
      <c r="O417" s="34">
        <f t="shared" si="81"/>
        <v>-213672</v>
      </c>
      <c r="P417" s="60">
        <f t="shared" si="86"/>
        <v>4153322.3182059471</v>
      </c>
      <c r="Q417" s="60">
        <f t="shared" si="87"/>
        <v>3765641.3153749164</v>
      </c>
      <c r="R417" s="60">
        <f t="shared" si="88"/>
        <v>601353.00283103064</v>
      </c>
      <c r="S417" s="60">
        <f t="shared" si="89"/>
        <v>0</v>
      </c>
    </row>
    <row r="418" spans="1:19" ht="14.45" customHeight="1">
      <c r="A418" s="48">
        <v>532363</v>
      </c>
      <c r="B418" s="47" t="s">
        <v>452</v>
      </c>
      <c r="C418" s="24" t="s">
        <v>449</v>
      </c>
      <c r="D418" s="85" t="s">
        <v>495</v>
      </c>
      <c r="E418" s="34">
        <f>VLOOKUP($A418,'CAF BLS Adjustment'!$B:$H,7,FALSE)</f>
        <v>834882</v>
      </c>
      <c r="F418" s="5">
        <f>SUMIFS('HCLS Adjustment'!$F:$F,'HCLS Adjustment'!$B:$B,Main!$A418)</f>
        <v>0</v>
      </c>
      <c r="G418" s="29">
        <f>VLOOKUP(A418,'SVS Adjustment'!$B$3:$E$451,4,FALSE)</f>
        <v>0</v>
      </c>
      <c r="H418" s="29">
        <f t="shared" si="82"/>
        <v>834882</v>
      </c>
      <c r="I418" s="87">
        <f>'Demand Calcs'!$B$11</f>
        <v>0.85719967561141985</v>
      </c>
      <c r="J418" s="29">
        <f t="shared" si="83"/>
        <v>715660.57957381348</v>
      </c>
      <c r="K418" s="68">
        <f>IFERROR(VLOOKUP($A418,'NECA 5 year Projections'!$A:$C,3,FALSE),0)</f>
        <v>619592.59740262898</v>
      </c>
      <c r="L418" s="68">
        <f t="shared" si="84"/>
        <v>619592.59740262898</v>
      </c>
      <c r="M418" s="29">
        <f t="shared" si="85"/>
        <v>715660.57957381348</v>
      </c>
      <c r="N418" s="29">
        <f>VLOOKUP($A418,'CAF BLS Adjustment'!$B416:$I1053,8,FALSE)</f>
        <v>-45354</v>
      </c>
      <c r="O418" s="34">
        <f t="shared" si="81"/>
        <v>-45354</v>
      </c>
      <c r="P418" s="60">
        <f t="shared" si="86"/>
        <v>670306.57957381348</v>
      </c>
      <c r="Q418" s="60">
        <f t="shared" si="87"/>
        <v>715660.57957381348</v>
      </c>
      <c r="R418" s="60">
        <f t="shared" si="88"/>
        <v>0</v>
      </c>
      <c r="S418" s="60">
        <f t="shared" si="89"/>
        <v>0</v>
      </c>
    </row>
    <row r="419" spans="1:19" ht="14.45" customHeight="1">
      <c r="A419" s="48">
        <v>532364</v>
      </c>
      <c r="B419" s="47" t="s">
        <v>453</v>
      </c>
      <c r="C419" s="24" t="s">
        <v>449</v>
      </c>
      <c r="D419" s="85" t="s">
        <v>495</v>
      </c>
      <c r="E419" s="34">
        <f>VLOOKUP($A419,'CAF BLS Adjustment'!$B:$H,7,FALSE)</f>
        <v>1376308</v>
      </c>
      <c r="F419" s="5">
        <f>SUMIFS('HCLS Adjustment'!$F:$F,'HCLS Adjustment'!$B:$B,Main!$A419)</f>
        <v>378804</v>
      </c>
      <c r="G419" s="29">
        <f>VLOOKUP(A419,'SVS Adjustment'!$B$3:$E$451,4,FALSE)</f>
        <v>0</v>
      </c>
      <c r="H419" s="29">
        <f t="shared" si="82"/>
        <v>1755112</v>
      </c>
      <c r="I419" s="87">
        <f>'Demand Calcs'!$B$11</f>
        <v>0.85719967561141985</v>
      </c>
      <c r="J419" s="29">
        <f t="shared" si="83"/>
        <v>1504481.4370617103</v>
      </c>
      <c r="K419" s="68">
        <f>IFERROR(VLOOKUP($A419,'NECA 5 year Projections'!$A:$C,3,FALSE),0)</f>
        <v>1438621.7762245601</v>
      </c>
      <c r="L419" s="68">
        <f t="shared" si="84"/>
        <v>1438621.7762245601</v>
      </c>
      <c r="M419" s="29">
        <f t="shared" si="85"/>
        <v>1504481.4370617103</v>
      </c>
      <c r="N419" s="29">
        <f>VLOOKUP($A419,'CAF BLS Adjustment'!$B417:$I1054,8,FALSE)</f>
        <v>154506</v>
      </c>
      <c r="O419" s="34">
        <f t="shared" si="81"/>
        <v>132442.49308001803</v>
      </c>
      <c r="P419" s="60">
        <f t="shared" si="86"/>
        <v>1636923.9301417284</v>
      </c>
      <c r="Q419" s="60">
        <f t="shared" si="87"/>
        <v>1179770.771141402</v>
      </c>
      <c r="R419" s="60">
        <f t="shared" si="88"/>
        <v>324710.66592030827</v>
      </c>
      <c r="S419" s="60">
        <f t="shared" si="89"/>
        <v>0</v>
      </c>
    </row>
    <row r="420" spans="1:19" ht="14.45" customHeight="1">
      <c r="A420" s="48">
        <v>532369</v>
      </c>
      <c r="B420" s="47" t="s">
        <v>454</v>
      </c>
      <c r="C420" s="24" t="s">
        <v>449</v>
      </c>
      <c r="D420" s="85" t="s">
        <v>495</v>
      </c>
      <c r="E420" s="34">
        <f>VLOOKUP($A420,'CAF BLS Adjustment'!$B:$H,7,FALSE)</f>
        <v>474475</v>
      </c>
      <c r="F420" s="5">
        <f>SUMIFS('HCLS Adjustment'!$F:$F,'HCLS Adjustment'!$B:$B,Main!$A420)</f>
        <v>384852</v>
      </c>
      <c r="G420" s="29">
        <f>VLOOKUP(A420,'SVS Adjustment'!$B$3:$E$451,4,FALSE)</f>
        <v>0</v>
      </c>
      <c r="H420" s="29">
        <f t="shared" si="82"/>
        <v>859327</v>
      </c>
      <c r="I420" s="87">
        <f>'Demand Calcs'!$B$11</f>
        <v>0.85719967561141985</v>
      </c>
      <c r="J420" s="29">
        <f t="shared" si="83"/>
        <v>736614.82564413454</v>
      </c>
      <c r="K420" s="68">
        <f>IFERROR(VLOOKUP($A420,'NECA 5 year Projections'!$A:$C,3,FALSE),0)</f>
        <v>435783.13270998799</v>
      </c>
      <c r="L420" s="68">
        <f t="shared" si="84"/>
        <v>435783.13270998799</v>
      </c>
      <c r="M420" s="29">
        <f t="shared" si="85"/>
        <v>736614.82564413454</v>
      </c>
      <c r="N420" s="29">
        <f>VLOOKUP($A420,'CAF BLS Adjustment'!$B418:$I1055,8,FALSE)</f>
        <v>12432</v>
      </c>
      <c r="O420" s="34">
        <f t="shared" si="81"/>
        <v>10656.706367201172</v>
      </c>
      <c r="P420" s="60">
        <f t="shared" si="86"/>
        <v>747271.53201133572</v>
      </c>
      <c r="Q420" s="60">
        <f t="shared" si="87"/>
        <v>406719.81608572835</v>
      </c>
      <c r="R420" s="60">
        <f t="shared" si="88"/>
        <v>329895.00955840613</v>
      </c>
      <c r="S420" s="60">
        <f t="shared" si="89"/>
        <v>0</v>
      </c>
    </row>
    <row r="421" spans="1:19" ht="14.45" customHeight="1">
      <c r="A421" s="48">
        <v>532373</v>
      </c>
      <c r="B421" s="47" t="s">
        <v>455</v>
      </c>
      <c r="C421" s="24" t="s">
        <v>449</v>
      </c>
      <c r="D421" s="85" t="s">
        <v>495</v>
      </c>
      <c r="E421" s="34">
        <f>VLOOKUP($A421,'CAF BLS Adjustment'!$B:$H,7,FALSE)</f>
        <v>693018</v>
      </c>
      <c r="F421" s="5">
        <f>SUMIFS('HCLS Adjustment'!$F:$F,'HCLS Adjustment'!$B:$B,Main!$A421)</f>
        <v>202692</v>
      </c>
      <c r="G421" s="29">
        <f>VLOOKUP(A421,'SVS Adjustment'!$B$3:$E$451,4,FALSE)</f>
        <v>0</v>
      </c>
      <c r="H421" s="29">
        <f t="shared" si="82"/>
        <v>895710</v>
      </c>
      <c r="I421" s="87">
        <f>'Demand Calcs'!$B$11</f>
        <v>0.85719967561141985</v>
      </c>
      <c r="J421" s="29">
        <f t="shared" si="83"/>
        <v>767802.32144190487</v>
      </c>
      <c r="K421" s="68">
        <f>IFERROR(VLOOKUP($A421,'NECA 5 year Projections'!$A:$C,3,FALSE),0)</f>
        <v>562598.03895554401</v>
      </c>
      <c r="L421" s="68">
        <f t="shared" si="84"/>
        <v>562598.03895554401</v>
      </c>
      <c r="M421" s="29">
        <f t="shared" si="85"/>
        <v>767802.32144190487</v>
      </c>
      <c r="N421" s="29">
        <f>VLOOKUP($A421,'CAF BLS Adjustment'!$B419:$I1056,8,FALSE)</f>
        <v>38592</v>
      </c>
      <c r="O421" s="34">
        <f t="shared" si="81"/>
        <v>33081.049881195911</v>
      </c>
      <c r="P421" s="60">
        <f t="shared" si="86"/>
        <v>800883.37132310076</v>
      </c>
      <c r="Q421" s="60">
        <f t="shared" si="87"/>
        <v>594054.80479287496</v>
      </c>
      <c r="R421" s="60">
        <f t="shared" si="88"/>
        <v>173747.51664902992</v>
      </c>
      <c r="S421" s="60">
        <f t="shared" si="89"/>
        <v>0</v>
      </c>
    </row>
    <row r="422" spans="1:19" ht="14.45" customHeight="1">
      <c r="A422" s="48">
        <v>532383</v>
      </c>
      <c r="B422" s="47" t="s">
        <v>456</v>
      </c>
      <c r="C422" s="24" t="s">
        <v>449</v>
      </c>
      <c r="D422" s="85" t="s">
        <v>495</v>
      </c>
      <c r="E422" s="34">
        <f>VLOOKUP($A422,'CAF BLS Adjustment'!$B:$H,7,FALSE)</f>
        <v>8509700</v>
      </c>
      <c r="F422" s="5">
        <f>SUMIFS('HCLS Adjustment'!$F:$F,'HCLS Adjustment'!$B:$B,Main!$A422)</f>
        <v>167592</v>
      </c>
      <c r="G422" s="29">
        <f>VLOOKUP(A422,'SVS Adjustment'!$B$3:$E$451,4,FALSE)</f>
        <v>0</v>
      </c>
      <c r="H422" s="29">
        <f t="shared" si="82"/>
        <v>8677292</v>
      </c>
      <c r="I422" s="87">
        <f>'Demand Calcs'!$B$11</f>
        <v>0.85719967561141985</v>
      </c>
      <c r="J422" s="29">
        <f t="shared" si="83"/>
        <v>7438171.8875855682</v>
      </c>
      <c r="K422" s="68">
        <f>IFERROR(VLOOKUP($A422,'NECA 5 year Projections'!$A:$C,3,FALSE),0)</f>
        <v>4827286.13845562</v>
      </c>
      <c r="L422" s="68">
        <f t="shared" si="84"/>
        <v>4827286.13845562</v>
      </c>
      <c r="M422" s="29">
        <f t="shared" si="85"/>
        <v>7438171.8875855682</v>
      </c>
      <c r="N422" s="29">
        <f>VLOOKUP($A422,'CAF BLS Adjustment'!$B421:$I1058,8,FALSE)</f>
        <v>2146584</v>
      </c>
      <c r="O422" s="34">
        <f t="shared" si="81"/>
        <v>1840051.1084726641</v>
      </c>
      <c r="P422" s="60">
        <f t="shared" si="86"/>
        <v>9278222.9960582331</v>
      </c>
      <c r="Q422" s="60">
        <f t="shared" si="87"/>
        <v>7294512.0795504991</v>
      </c>
      <c r="R422" s="60">
        <f t="shared" si="88"/>
        <v>143659.80803506906</v>
      </c>
      <c r="S422" s="60">
        <f t="shared" si="89"/>
        <v>0</v>
      </c>
    </row>
    <row r="423" spans="1:19" ht="14.45" customHeight="1">
      <c r="A423" s="48">
        <v>532384</v>
      </c>
      <c r="B423" s="47" t="s">
        <v>457</v>
      </c>
      <c r="C423" s="24" t="s">
        <v>449</v>
      </c>
      <c r="D423" s="85" t="s">
        <v>495</v>
      </c>
      <c r="E423" s="34">
        <f>VLOOKUP($A423,'CAF BLS Adjustment'!$B:$H,7,FALSE)</f>
        <v>674941</v>
      </c>
      <c r="F423" s="5">
        <f>SUMIFS('HCLS Adjustment'!$F:$F,'HCLS Adjustment'!$B:$B,Main!$A423)</f>
        <v>171072</v>
      </c>
      <c r="G423" s="29">
        <f>VLOOKUP(A423,'SVS Adjustment'!$B$3:$E$451,4,FALSE)</f>
        <v>0</v>
      </c>
      <c r="H423" s="29">
        <f t="shared" si="82"/>
        <v>846013</v>
      </c>
      <c r="I423" s="87">
        <f>'Demand Calcs'!$B$11</f>
        <v>0.85719967561141985</v>
      </c>
      <c r="J423" s="29">
        <f t="shared" si="83"/>
        <v>725202.0691630441</v>
      </c>
      <c r="K423" s="68">
        <f>IFERROR(VLOOKUP($A423,'NECA 5 year Projections'!$A:$C,3,FALSE),0)</f>
        <v>427346.93507134798</v>
      </c>
      <c r="L423" s="68">
        <f t="shared" si="84"/>
        <v>427346.93507134798</v>
      </c>
      <c r="M423" s="29">
        <f t="shared" si="85"/>
        <v>725202.0691630441</v>
      </c>
      <c r="N423" s="29">
        <f>VLOOKUP($A423,'CAF BLS Adjustment'!$B421:$I1059,8,FALSE)</f>
        <v>-7632</v>
      </c>
      <c r="O423" s="34">
        <f t="shared" si="81"/>
        <v>-7632</v>
      </c>
      <c r="P423" s="60">
        <f t="shared" si="86"/>
        <v>717570.0691630441</v>
      </c>
      <c r="Q423" s="60">
        <f t="shared" si="87"/>
        <v>578559.20625684725</v>
      </c>
      <c r="R423" s="60">
        <f t="shared" si="88"/>
        <v>146642.86290619679</v>
      </c>
      <c r="S423" s="60">
        <f t="shared" si="89"/>
        <v>0</v>
      </c>
    </row>
    <row r="424" spans="1:19" ht="14.45" customHeight="1">
      <c r="A424" s="48">
        <v>532386</v>
      </c>
      <c r="B424" s="47" t="s">
        <v>458</v>
      </c>
      <c r="C424" s="24" t="s">
        <v>449</v>
      </c>
      <c r="D424" s="85" t="s">
        <v>495</v>
      </c>
      <c r="E424" s="34">
        <f>VLOOKUP($A424,'CAF BLS Adjustment'!$B:$H,7,FALSE)</f>
        <v>660979</v>
      </c>
      <c r="F424" s="5">
        <f>SUMIFS('HCLS Adjustment'!$F:$F,'HCLS Adjustment'!$B:$B,Main!$A424)</f>
        <v>34188</v>
      </c>
      <c r="G424" s="29">
        <f>VLOOKUP(A424,'SVS Adjustment'!$B$3:$E$451,4,FALSE)</f>
        <v>0</v>
      </c>
      <c r="H424" s="29">
        <f t="shared" si="82"/>
        <v>695167</v>
      </c>
      <c r="I424" s="87">
        <f>'Demand Calcs'!$B$11</f>
        <v>0.85719967561141985</v>
      </c>
      <c r="J424" s="29">
        <f t="shared" si="83"/>
        <v>595896.92689576396</v>
      </c>
      <c r="K424" s="68">
        <f>IFERROR(VLOOKUP($A424,'NECA 5 year Projections'!$A:$C,3,FALSE),0)</f>
        <v>342734.81208077498</v>
      </c>
      <c r="L424" s="68">
        <f t="shared" si="84"/>
        <v>342734.81208077498</v>
      </c>
      <c r="M424" s="29">
        <f t="shared" si="85"/>
        <v>595896.92689576396</v>
      </c>
      <c r="N424" s="29">
        <f>VLOOKUP($A424,'CAF BLS Adjustment'!$B422:$I1060,8,FALSE)</f>
        <v>3966</v>
      </c>
      <c r="O424" s="34">
        <f t="shared" si="81"/>
        <v>3399.6539134748909</v>
      </c>
      <c r="P424" s="60">
        <f t="shared" si="86"/>
        <v>599296.58080923883</v>
      </c>
      <c r="Q424" s="60">
        <f t="shared" si="87"/>
        <v>566590.98438596074</v>
      </c>
      <c r="R424" s="60">
        <f t="shared" si="88"/>
        <v>29305.942509803226</v>
      </c>
      <c r="S424" s="60">
        <f t="shared" si="89"/>
        <v>0</v>
      </c>
    </row>
    <row r="425" spans="1:19" ht="14.45" customHeight="1">
      <c r="A425" s="48">
        <v>532387</v>
      </c>
      <c r="B425" s="47" t="s">
        <v>459</v>
      </c>
      <c r="C425" s="24" t="s">
        <v>449</v>
      </c>
      <c r="D425" s="85" t="s">
        <v>495</v>
      </c>
      <c r="E425" s="34">
        <f>VLOOKUP($A425,'CAF BLS Adjustment'!$B:$H,7,FALSE)</f>
        <v>334717</v>
      </c>
      <c r="F425" s="5">
        <f>SUMIFS('HCLS Adjustment'!$F:$F,'HCLS Adjustment'!$B:$B,Main!$A425)</f>
        <v>0</v>
      </c>
      <c r="G425" s="29">
        <f>VLOOKUP(A425,'SVS Adjustment'!$B$3:$E$451,4,FALSE)</f>
        <v>0</v>
      </c>
      <c r="H425" s="29">
        <f t="shared" si="82"/>
        <v>334717</v>
      </c>
      <c r="I425" s="87">
        <f>'Demand Calcs'!$B$11</f>
        <v>0.85719967561141985</v>
      </c>
      <c r="J425" s="29">
        <f t="shared" si="83"/>
        <v>286919.30382162763</v>
      </c>
      <c r="K425" s="68">
        <f>IFERROR(VLOOKUP($A425,'NECA 5 year Projections'!$A:$C,3,FALSE),0)</f>
        <v>348120.94765082002</v>
      </c>
      <c r="L425" s="68">
        <f t="shared" si="84"/>
        <v>334717</v>
      </c>
      <c r="M425" s="29">
        <f t="shared" si="85"/>
        <v>334717</v>
      </c>
      <c r="N425" s="29">
        <f>VLOOKUP($A425,'CAF BLS Adjustment'!$B423:$I1061,8,FALSE)</f>
        <v>91956</v>
      </c>
      <c r="O425" s="34">
        <f t="shared" si="81"/>
        <v>78824.653370523723</v>
      </c>
      <c r="P425" s="60">
        <f t="shared" si="86"/>
        <v>413541.65337052371</v>
      </c>
      <c r="Q425" s="60">
        <f t="shared" si="87"/>
        <v>334717</v>
      </c>
      <c r="R425" s="60">
        <f t="shared" si="88"/>
        <v>0</v>
      </c>
      <c r="S425" s="60">
        <f t="shared" si="89"/>
        <v>0</v>
      </c>
    </row>
    <row r="426" spans="1:19" ht="14.45" customHeight="1">
      <c r="A426" s="48">
        <v>532390</v>
      </c>
      <c r="B426" s="47" t="s">
        <v>460</v>
      </c>
      <c r="C426" s="24" t="s">
        <v>449</v>
      </c>
      <c r="D426" s="85" t="s">
        <v>495</v>
      </c>
      <c r="E426" s="34">
        <f>VLOOKUP($A426,'CAF BLS Adjustment'!$B:$H,7,FALSE)</f>
        <v>549204</v>
      </c>
      <c r="F426" s="5">
        <f>SUMIFS('HCLS Adjustment'!$F:$F,'HCLS Adjustment'!$B:$B,Main!$A426)</f>
        <v>603108</v>
      </c>
      <c r="G426" s="29">
        <f>VLOOKUP(A426,'SVS Adjustment'!$B$3:$E$451,4,FALSE)</f>
        <v>0</v>
      </c>
      <c r="H426" s="29">
        <f t="shared" si="82"/>
        <v>1152312</v>
      </c>
      <c r="I426" s="87">
        <f>'Demand Calcs'!$B$11</f>
        <v>0.85719967561141985</v>
      </c>
      <c r="J426" s="29">
        <f t="shared" si="83"/>
        <v>987761.47260314645</v>
      </c>
      <c r="K426" s="68">
        <f>IFERROR(VLOOKUP($A426,'NECA 5 year Projections'!$A:$C,3,FALSE),0)</f>
        <v>608939.60393088101</v>
      </c>
      <c r="L426" s="68">
        <f t="shared" si="84"/>
        <v>608939.60393088101</v>
      </c>
      <c r="M426" s="29">
        <f t="shared" si="85"/>
        <v>987761.47260314645</v>
      </c>
      <c r="N426" s="29">
        <f>VLOOKUP($A426,'CAF BLS Adjustment'!$B425:$I1064,8,FALSE)</f>
        <v>-4542</v>
      </c>
      <c r="O426" s="34">
        <f t="shared" si="81"/>
        <v>-4542</v>
      </c>
      <c r="P426" s="60">
        <f t="shared" si="86"/>
        <v>983219.47260314645</v>
      </c>
      <c r="Q426" s="60">
        <f t="shared" si="87"/>
        <v>470777.49064449425</v>
      </c>
      <c r="R426" s="60">
        <f t="shared" si="88"/>
        <v>516983.98195865226</v>
      </c>
      <c r="S426" s="60">
        <f t="shared" si="89"/>
        <v>0</v>
      </c>
    </row>
    <row r="427" spans="1:19" ht="14.45" customHeight="1">
      <c r="A427" s="48">
        <v>532391</v>
      </c>
      <c r="B427" s="47" t="s">
        <v>461</v>
      </c>
      <c r="C427" s="24" t="s">
        <v>449</v>
      </c>
      <c r="D427" s="85" t="s">
        <v>495</v>
      </c>
      <c r="E427" s="34">
        <f>VLOOKUP($A427,'CAF BLS Adjustment'!$B:$H,7,FALSE)</f>
        <v>1051064</v>
      </c>
      <c r="F427" s="5">
        <f>SUMIFS('HCLS Adjustment'!$F:$F,'HCLS Adjustment'!$B:$B,Main!$A427)</f>
        <v>489444</v>
      </c>
      <c r="G427" s="29">
        <f>VLOOKUP(A427,'SVS Adjustment'!$B$3:$E$451,4,FALSE)</f>
        <v>0</v>
      </c>
      <c r="H427" s="29">
        <f t="shared" si="82"/>
        <v>1540508</v>
      </c>
      <c r="I427" s="87">
        <f>'Demand Calcs'!$B$11</f>
        <v>0.85719967561141985</v>
      </c>
      <c r="J427" s="29">
        <f t="shared" si="83"/>
        <v>1320522.9578767971</v>
      </c>
      <c r="K427" s="68">
        <f>IFERROR(VLOOKUP($A427,'NECA 5 year Projections'!$A:$C,3,FALSE),0)</f>
        <v>801944.25053423003</v>
      </c>
      <c r="L427" s="68">
        <f t="shared" si="84"/>
        <v>801944.25053423003</v>
      </c>
      <c r="M427" s="29">
        <f t="shared" si="85"/>
        <v>1320522.9578767971</v>
      </c>
      <c r="N427" s="29">
        <f>VLOOKUP($A427,'CAF BLS Adjustment'!$B425:$I1065,8,FALSE)</f>
        <v>94026</v>
      </c>
      <c r="O427" s="34">
        <f t="shared" si="81"/>
        <v>80599.056699039356</v>
      </c>
      <c r="P427" s="60">
        <f t="shared" si="86"/>
        <v>1401122.0145758365</v>
      </c>
      <c r="Q427" s="60">
        <f t="shared" si="87"/>
        <v>900971.7198468413</v>
      </c>
      <c r="R427" s="60">
        <f t="shared" si="88"/>
        <v>419551.23802995571</v>
      </c>
      <c r="S427" s="60">
        <f t="shared" si="89"/>
        <v>0</v>
      </c>
    </row>
    <row r="428" spans="1:19" ht="14.45" customHeight="1">
      <c r="A428" s="48">
        <v>532397</v>
      </c>
      <c r="B428" s="47" t="s">
        <v>462</v>
      </c>
      <c r="C428" s="24" t="s">
        <v>449</v>
      </c>
      <c r="D428" s="85" t="s">
        <v>495</v>
      </c>
      <c r="E428" s="34">
        <f>VLOOKUP($A428,'CAF BLS Adjustment'!$B:$H,7,FALSE)</f>
        <v>2050965</v>
      </c>
      <c r="F428" s="5">
        <f>SUMIFS('HCLS Adjustment'!$F:$F,'HCLS Adjustment'!$B:$B,Main!$A428)</f>
        <v>67596</v>
      </c>
      <c r="G428" s="29">
        <f>VLOOKUP(A428,'SVS Adjustment'!$B$3:$E$451,4,FALSE)</f>
        <v>0</v>
      </c>
      <c r="H428" s="29">
        <f t="shared" si="82"/>
        <v>2118561</v>
      </c>
      <c r="I428" s="87">
        <f>'Demand Calcs'!$B$11</f>
        <v>0.85719967561141985</v>
      </c>
      <c r="J428" s="29">
        <f t="shared" si="83"/>
        <v>1816029.8019630052</v>
      </c>
      <c r="K428" s="68">
        <f>IFERROR(VLOOKUP($A428,'NECA 5 year Projections'!$A:$C,3,FALSE),0)</f>
        <v>2926371.9175853902</v>
      </c>
      <c r="L428" s="68">
        <f t="shared" si="84"/>
        <v>2118561</v>
      </c>
      <c r="M428" s="29">
        <f t="shared" si="85"/>
        <v>2118561</v>
      </c>
      <c r="N428" s="29">
        <f>VLOOKUP($A428,'CAF BLS Adjustment'!$B427:$I1068,8,FALSE)</f>
        <v>-108804</v>
      </c>
      <c r="O428" s="34">
        <f t="shared" si="81"/>
        <v>-108804</v>
      </c>
      <c r="P428" s="60">
        <f t="shared" si="86"/>
        <v>2009757</v>
      </c>
      <c r="Q428" s="60">
        <f t="shared" si="87"/>
        <v>2050965</v>
      </c>
      <c r="R428" s="60">
        <f t="shared" si="88"/>
        <v>67596</v>
      </c>
      <c r="S428" s="60">
        <f t="shared" si="89"/>
        <v>0</v>
      </c>
    </row>
    <row r="429" spans="1:19" ht="14.45" customHeight="1">
      <c r="A429" s="48">
        <v>532399</v>
      </c>
      <c r="B429" s="47" t="s">
        <v>463</v>
      </c>
      <c r="C429" s="24" t="s">
        <v>449</v>
      </c>
      <c r="D429" s="85" t="s">
        <v>495</v>
      </c>
      <c r="E429" s="34">
        <f>VLOOKUP($A429,'CAF BLS Adjustment'!$B:$H,7,FALSE)</f>
        <v>3275865</v>
      </c>
      <c r="F429" s="5">
        <f>SUMIFS('HCLS Adjustment'!$F:$F,'HCLS Adjustment'!$B:$B,Main!$A429)</f>
        <v>725040</v>
      </c>
      <c r="G429" s="29">
        <f>VLOOKUP(A429,'SVS Adjustment'!$B$3:$E$451,4,FALSE)</f>
        <v>0</v>
      </c>
      <c r="H429" s="29">
        <f t="shared" si="82"/>
        <v>4000905</v>
      </c>
      <c r="I429" s="87">
        <f>'Demand Calcs'!$B$11</f>
        <v>0.85719967561141985</v>
      </c>
      <c r="J429" s="29">
        <f t="shared" si="83"/>
        <v>3429574.4681521077</v>
      </c>
      <c r="K429" s="68">
        <f>IFERROR(VLOOKUP($A429,'NECA 5 year Projections'!$A:$C,3,FALSE),0)</f>
        <v>2093160.20587024</v>
      </c>
      <c r="L429" s="68">
        <f t="shared" si="84"/>
        <v>2093160.20587024</v>
      </c>
      <c r="M429" s="29">
        <f t="shared" si="85"/>
        <v>3429574.4681521077</v>
      </c>
      <c r="N429" s="29">
        <f>VLOOKUP($A429,'CAF BLS Adjustment'!$B427:$I1069,8,FALSE)</f>
        <v>52422</v>
      </c>
      <c r="O429" s="34">
        <f t="shared" si="81"/>
        <v>44936.121394901849</v>
      </c>
      <c r="P429" s="60">
        <f t="shared" si="86"/>
        <v>3474510.5895470097</v>
      </c>
      <c r="Q429" s="60">
        <f t="shared" si="87"/>
        <v>2808070.4153468036</v>
      </c>
      <c r="R429" s="60">
        <f t="shared" si="88"/>
        <v>621504.05280530383</v>
      </c>
      <c r="S429" s="60">
        <f t="shared" si="89"/>
        <v>0</v>
      </c>
    </row>
    <row r="430" spans="1:19" ht="14.45" customHeight="1">
      <c r="A430" s="48">
        <v>542301</v>
      </c>
      <c r="B430" s="47" t="s">
        <v>465</v>
      </c>
      <c r="C430" s="24" t="s">
        <v>464</v>
      </c>
      <c r="D430" s="85" t="s">
        <v>495</v>
      </c>
      <c r="E430" s="34">
        <f>VLOOKUP($A430,'CAF BLS Adjustment'!$B:$H,7,FALSE)</f>
        <v>1418954</v>
      </c>
      <c r="F430" s="5">
        <f>SUMIFS('HCLS Adjustment'!$F:$F,'HCLS Adjustment'!$B:$B,Main!$A430)</f>
        <v>1215504</v>
      </c>
      <c r="G430" s="29">
        <f>VLOOKUP(A430,'SVS Adjustment'!$B$3:$E$451,4,FALSE)</f>
        <v>0</v>
      </c>
      <c r="H430" s="29">
        <f t="shared" ref="H430:H439" si="90">SUM(E430:G430)</f>
        <v>2634458</v>
      </c>
      <c r="I430" s="87">
        <f>'Demand Calcs'!$B$11</f>
        <v>0.85719967561141985</v>
      </c>
      <c r="J430" s="29">
        <f t="shared" ref="J430:J439" si="91">I430*H430</f>
        <v>2258256.5430119098</v>
      </c>
      <c r="K430" s="68">
        <f>IFERROR(VLOOKUP($A430,'NECA 5 year Projections'!$A:$C,3,FALSE),0)</f>
        <v>1948971.3574689601</v>
      </c>
      <c r="L430" s="68">
        <f t="shared" ref="L430:L439" si="92">MIN(H430,K430)</f>
        <v>1948971.3574689601</v>
      </c>
      <c r="M430" s="29">
        <f t="shared" ref="M430:M439" si="93">MAX(J430,L430)</f>
        <v>2258256.5430119098</v>
      </c>
      <c r="N430" s="29">
        <f>VLOOKUP($A430,'CAF BLS Adjustment'!$B429:$I1071,8,FALSE)</f>
        <v>8562</v>
      </c>
      <c r="O430" s="34">
        <f t="shared" ref="O430:O439" si="94">IF(N430&lt;0,N430,N430*I430)</f>
        <v>7339.3436225849764</v>
      </c>
      <c r="P430" s="60">
        <f t="shared" ref="P430:P439" si="95">O430+M430</f>
        <v>2265595.8866344946</v>
      </c>
      <c r="Q430" s="60">
        <f t="shared" ref="Q430:Q439" si="96">IFERROR((E430/H430)*$M430,0)</f>
        <v>1216326.9085075266</v>
      </c>
      <c r="R430" s="60">
        <f t="shared" ref="R430:R439" si="97">IFERROR((F430/$H430)*$M430,0)</f>
        <v>1041929.6345043832</v>
      </c>
      <c r="S430" s="60">
        <f t="shared" ref="S430:S439" si="98">IFERROR((G430/$H430)*$M430,0)</f>
        <v>0</v>
      </c>
    </row>
    <row r="431" spans="1:19" ht="14.45" customHeight="1">
      <c r="A431" s="48">
        <v>542318</v>
      </c>
      <c r="B431" s="47" t="s">
        <v>466</v>
      </c>
      <c r="C431" s="24" t="s">
        <v>464</v>
      </c>
      <c r="D431" s="85" t="s">
        <v>495</v>
      </c>
      <c r="E431" s="34">
        <f>VLOOKUP($A431,'CAF BLS Adjustment'!$B:$H,7,FALSE)</f>
        <v>1731449</v>
      </c>
      <c r="F431" s="5">
        <f>SUMIFS('HCLS Adjustment'!$F:$F,'HCLS Adjustment'!$B:$B,Main!$A431)</f>
        <v>1103604</v>
      </c>
      <c r="G431" s="29">
        <f>VLOOKUP(A431,'SVS Adjustment'!$B$3:$E$451,4,FALSE)</f>
        <v>0</v>
      </c>
      <c r="H431" s="29">
        <f t="shared" si="90"/>
        <v>2835053</v>
      </c>
      <c r="I431" s="87">
        <f>'Demand Calcs'!$B$11</f>
        <v>0.85719967561141985</v>
      </c>
      <c r="J431" s="29">
        <f t="shared" si="91"/>
        <v>2430206.5119411829</v>
      </c>
      <c r="K431" s="68">
        <f>IFERROR(VLOOKUP($A431,'NECA 5 year Projections'!$A:$C,3,FALSE),0)</f>
        <v>1657485.6754231099</v>
      </c>
      <c r="L431" s="68">
        <f t="shared" si="92"/>
        <v>1657485.6754231099</v>
      </c>
      <c r="M431" s="29">
        <f t="shared" si="93"/>
        <v>2430206.5119411829</v>
      </c>
      <c r="N431" s="29">
        <f>VLOOKUP($A431,'CAF BLS Adjustment'!$B430:$I1073,8,FALSE)</f>
        <v>501612</v>
      </c>
      <c r="O431" s="34">
        <f t="shared" si="94"/>
        <v>429981.64368279552</v>
      </c>
      <c r="P431" s="60">
        <f t="shared" si="95"/>
        <v>2860188.1556239785</v>
      </c>
      <c r="Q431" s="60">
        <f t="shared" si="96"/>
        <v>1484197.5211377174</v>
      </c>
      <c r="R431" s="60">
        <f t="shared" si="97"/>
        <v>946008.99080346536</v>
      </c>
      <c r="S431" s="60">
        <f t="shared" si="98"/>
        <v>0</v>
      </c>
    </row>
    <row r="432" spans="1:19" ht="14.45" customHeight="1">
      <c r="A432" s="48">
        <v>542324</v>
      </c>
      <c r="B432" s="47" t="s">
        <v>467</v>
      </c>
      <c r="C432" s="24" t="s">
        <v>464</v>
      </c>
      <c r="D432" s="85" t="s">
        <v>495</v>
      </c>
      <c r="E432" s="34">
        <f>VLOOKUP($A432,'CAF BLS Adjustment'!$B:$H,7,FALSE)</f>
        <v>2757456</v>
      </c>
      <c r="F432" s="5">
        <f>SUMIFS('HCLS Adjustment'!$F:$F,'HCLS Adjustment'!$B:$B,Main!$A432)</f>
        <v>2000124</v>
      </c>
      <c r="G432" s="29">
        <f>VLOOKUP(A432,'SVS Adjustment'!$B$3:$E$451,4,FALSE)</f>
        <v>0</v>
      </c>
      <c r="H432" s="29">
        <f t="shared" si="90"/>
        <v>4757580</v>
      </c>
      <c r="I432" s="87">
        <f>'Demand Calcs'!$B$11</f>
        <v>0.85719967561141985</v>
      </c>
      <c r="J432" s="29">
        <f t="shared" si="91"/>
        <v>4078196.0326953786</v>
      </c>
      <c r="K432" s="68">
        <f>IFERROR(VLOOKUP($A432,'NECA 5 year Projections'!$A:$C,3,FALSE),0)</f>
        <v>2688458.06352705</v>
      </c>
      <c r="L432" s="68">
        <f t="shared" si="92"/>
        <v>2688458.06352705</v>
      </c>
      <c r="M432" s="29">
        <f t="shared" si="93"/>
        <v>4078196.0326953786</v>
      </c>
      <c r="N432" s="29">
        <f>VLOOKUP($A432,'CAF BLS Adjustment'!$B430:$I1074,8,FALSE)</f>
        <v>130956</v>
      </c>
      <c r="O432" s="34">
        <f t="shared" si="94"/>
        <v>112255.4407193691</v>
      </c>
      <c r="P432" s="60">
        <f t="shared" si="95"/>
        <v>4190451.473414748</v>
      </c>
      <c r="Q432" s="60">
        <f t="shared" si="96"/>
        <v>2363690.3887127633</v>
      </c>
      <c r="R432" s="60">
        <f t="shared" si="97"/>
        <v>1714505.6439826156</v>
      </c>
      <c r="S432" s="60">
        <f t="shared" si="98"/>
        <v>0</v>
      </c>
    </row>
    <row r="433" spans="1:19" ht="14.45" customHeight="1">
      <c r="A433" s="48">
        <v>542332</v>
      </c>
      <c r="B433" s="47" t="s">
        <v>468</v>
      </c>
      <c r="C433" s="24" t="s">
        <v>464</v>
      </c>
      <c r="D433" s="85" t="s">
        <v>495</v>
      </c>
      <c r="E433" s="34">
        <f>VLOOKUP($A433,'CAF BLS Adjustment'!$B:$H,7,FALSE)</f>
        <v>3356217</v>
      </c>
      <c r="F433" s="5">
        <f>SUMIFS('HCLS Adjustment'!$F:$F,'HCLS Adjustment'!$B:$B,Main!$A433)</f>
        <v>3079200</v>
      </c>
      <c r="G433" s="29">
        <f>VLOOKUP(A433,'SVS Adjustment'!$B$3:$E$451,4,FALSE)</f>
        <v>0</v>
      </c>
      <c r="H433" s="29">
        <f t="shared" si="90"/>
        <v>6435417</v>
      </c>
      <c r="I433" s="87">
        <f>'Demand Calcs'!$B$11</f>
        <v>0.85719967561141985</v>
      </c>
      <c r="J433" s="29">
        <f t="shared" si="91"/>
        <v>5516437.3648242168</v>
      </c>
      <c r="K433" s="68">
        <f>IFERROR(VLOOKUP($A433,'NECA 5 year Projections'!$A:$C,3,FALSE),0)</f>
        <v>4657111.7016544398</v>
      </c>
      <c r="L433" s="68">
        <f t="shared" si="92"/>
        <v>4657111.7016544398</v>
      </c>
      <c r="M433" s="29">
        <f t="shared" si="93"/>
        <v>5516437.3648242168</v>
      </c>
      <c r="N433" s="29">
        <f>VLOOKUP($A433,'CAF BLS Adjustment'!$B431:$I1075,8,FALSE)</f>
        <v>115734</v>
      </c>
      <c r="O433" s="34">
        <f t="shared" si="94"/>
        <v>99207.147257212069</v>
      </c>
      <c r="P433" s="60">
        <f t="shared" si="95"/>
        <v>5615644.5120814284</v>
      </c>
      <c r="Q433" s="60">
        <f t="shared" si="96"/>
        <v>2876948.1236815327</v>
      </c>
      <c r="R433" s="60">
        <f t="shared" si="97"/>
        <v>2639489.2411426841</v>
      </c>
      <c r="S433" s="60">
        <f t="shared" si="98"/>
        <v>0</v>
      </c>
    </row>
    <row r="434" spans="1:19" ht="14.45" customHeight="1">
      <c r="A434" s="48">
        <v>542338</v>
      </c>
      <c r="B434" s="47" t="s">
        <v>469</v>
      </c>
      <c r="C434" s="24" t="s">
        <v>464</v>
      </c>
      <c r="D434" s="85" t="s">
        <v>495</v>
      </c>
      <c r="E434" s="34">
        <f>VLOOKUP($A434,'CAF BLS Adjustment'!$B:$H,7,FALSE)</f>
        <v>6015730</v>
      </c>
      <c r="F434" s="5">
        <f>SUMIFS('HCLS Adjustment'!$F:$F,'HCLS Adjustment'!$B:$B,Main!$A434)</f>
        <v>4199304</v>
      </c>
      <c r="G434" s="29">
        <f>VLOOKUP(A434,'SVS Adjustment'!$B$3:$E$451,4,FALSE)</f>
        <v>0</v>
      </c>
      <c r="H434" s="29">
        <f t="shared" si="90"/>
        <v>10215034</v>
      </c>
      <c r="I434" s="87">
        <f>'Demand Calcs'!$B$11</f>
        <v>0.85719967561141985</v>
      </c>
      <c r="J434" s="29">
        <f t="shared" si="91"/>
        <v>8756323.8311596252</v>
      </c>
      <c r="K434" s="68">
        <f>IFERROR(VLOOKUP($A434,'NECA 5 year Projections'!$A:$C,3,FALSE),0)</f>
        <v>5396474.4303951096</v>
      </c>
      <c r="L434" s="68">
        <f t="shared" si="92"/>
        <v>5396474.4303951096</v>
      </c>
      <c r="M434" s="29">
        <f t="shared" si="93"/>
        <v>8756323.8311596252</v>
      </c>
      <c r="N434" s="29">
        <f>VLOOKUP($A434,'CAF BLS Adjustment'!$B432:$I1076,8,FALSE)</f>
        <v>-11922</v>
      </c>
      <c r="O434" s="34">
        <f t="shared" si="94"/>
        <v>-11922</v>
      </c>
      <c r="P434" s="60">
        <f t="shared" si="95"/>
        <v>8744401.8311596252</v>
      </c>
      <c r="Q434" s="60">
        <f t="shared" si="96"/>
        <v>5156681.804565887</v>
      </c>
      <c r="R434" s="60">
        <f t="shared" si="97"/>
        <v>3599642.0265937378</v>
      </c>
      <c r="S434" s="60">
        <f t="shared" si="98"/>
        <v>0</v>
      </c>
    </row>
    <row r="435" spans="1:19" ht="14.45" customHeight="1">
      <c r="A435" s="48">
        <v>542339</v>
      </c>
      <c r="B435" s="47" t="s">
        <v>470</v>
      </c>
      <c r="C435" s="24" t="s">
        <v>464</v>
      </c>
      <c r="D435" s="85" t="s">
        <v>495</v>
      </c>
      <c r="E435" s="34">
        <f>VLOOKUP($A435,'CAF BLS Adjustment'!$B:$H,7,FALSE)</f>
        <v>4054828</v>
      </c>
      <c r="F435" s="5">
        <f>SUMIFS('HCLS Adjustment'!$F:$F,'HCLS Adjustment'!$B:$B,Main!$A435)</f>
        <v>4978764</v>
      </c>
      <c r="G435" s="29">
        <f>VLOOKUP(A435,'SVS Adjustment'!$B$3:$E$451,4,FALSE)</f>
        <v>0</v>
      </c>
      <c r="H435" s="29">
        <f t="shared" si="90"/>
        <v>9033592</v>
      </c>
      <c r="I435" s="87">
        <f>'Demand Calcs'!$B$11</f>
        <v>0.85719967561141985</v>
      </c>
      <c r="J435" s="29">
        <f t="shared" si="91"/>
        <v>7743592.1320059178</v>
      </c>
      <c r="K435" s="68">
        <f>IFERROR(VLOOKUP($A435,'NECA 5 year Projections'!$A:$C,3,FALSE),0)</f>
        <v>3954024.78837898</v>
      </c>
      <c r="L435" s="68">
        <f t="shared" si="92"/>
        <v>3954024.78837898</v>
      </c>
      <c r="M435" s="29">
        <f t="shared" si="93"/>
        <v>7743592.1320059178</v>
      </c>
      <c r="N435" s="29">
        <f>VLOOKUP($A435,'CAF BLS Adjustment'!$B433:$I1077,8,FALSE)</f>
        <v>-122112</v>
      </c>
      <c r="O435" s="34">
        <f t="shared" si="94"/>
        <v>-122112</v>
      </c>
      <c r="P435" s="60">
        <f t="shared" si="95"/>
        <v>7621480.1320059178</v>
      </c>
      <c r="Q435" s="60">
        <f t="shared" si="96"/>
        <v>3475797.2462601024</v>
      </c>
      <c r="R435" s="60">
        <f t="shared" si="97"/>
        <v>4267794.885745815</v>
      </c>
      <c r="S435" s="60">
        <f t="shared" si="98"/>
        <v>0</v>
      </c>
    </row>
    <row r="436" spans="1:19" ht="14.45" customHeight="1">
      <c r="A436" s="48">
        <v>542343</v>
      </c>
      <c r="B436" s="47" t="s">
        <v>471</v>
      </c>
      <c r="C436" s="24" t="s">
        <v>464</v>
      </c>
      <c r="D436" s="85" t="s">
        <v>495</v>
      </c>
      <c r="E436" s="34">
        <f>VLOOKUP($A436,'CAF BLS Adjustment'!$B:$H,7,FALSE)</f>
        <v>3356317</v>
      </c>
      <c r="F436" s="5">
        <f>SUMIFS('HCLS Adjustment'!$F:$F,'HCLS Adjustment'!$B:$B,Main!$A436)</f>
        <v>1859088</v>
      </c>
      <c r="G436" s="29">
        <f>VLOOKUP(A436,'SVS Adjustment'!$B$3:$E$451,4,FALSE)</f>
        <v>0</v>
      </c>
      <c r="H436" s="29">
        <f t="shared" si="90"/>
        <v>5215405</v>
      </c>
      <c r="I436" s="87">
        <f>'Demand Calcs'!$B$11</f>
        <v>0.85719967561141985</v>
      </c>
      <c r="J436" s="29">
        <f t="shared" si="91"/>
        <v>4470643.4741821773</v>
      </c>
      <c r="K436" s="68">
        <f>IFERROR(VLOOKUP($A436,'NECA 5 year Projections'!$A:$C,3,FALSE),0)</f>
        <v>3013268.28834537</v>
      </c>
      <c r="L436" s="68">
        <f t="shared" si="92"/>
        <v>3013268.28834537</v>
      </c>
      <c r="M436" s="29">
        <f t="shared" si="93"/>
        <v>4470643.4741821773</v>
      </c>
      <c r="N436" s="29">
        <f>VLOOKUP($A436,'CAF BLS Adjustment'!$B434:$I1078,8,FALSE)</f>
        <v>34596</v>
      </c>
      <c r="O436" s="34">
        <f t="shared" si="94"/>
        <v>29655.679977452681</v>
      </c>
      <c r="P436" s="60">
        <f t="shared" si="95"/>
        <v>4500299.1541596297</v>
      </c>
      <c r="Q436" s="60">
        <f t="shared" si="96"/>
        <v>2877033.843649094</v>
      </c>
      <c r="R436" s="60">
        <f t="shared" si="97"/>
        <v>1593609.6305330836</v>
      </c>
      <c r="S436" s="60">
        <f t="shared" si="98"/>
        <v>0</v>
      </c>
    </row>
    <row r="437" spans="1:19" ht="14.45" customHeight="1">
      <c r="A437" s="48">
        <v>552349</v>
      </c>
      <c r="B437" s="47" t="s">
        <v>473</v>
      </c>
      <c r="C437" s="24" t="s">
        <v>472</v>
      </c>
      <c r="D437" s="85" t="s">
        <v>495</v>
      </c>
      <c r="E437" s="34">
        <f>VLOOKUP($A437,'CAF BLS Adjustment'!$B:$H,7,FALSE)</f>
        <v>4731619</v>
      </c>
      <c r="F437" s="5">
        <f>SUMIFS('HCLS Adjustment'!$F:$F,'HCLS Adjustment'!$B:$B,Main!$A437)</f>
        <v>1409784</v>
      </c>
      <c r="G437" s="29">
        <f>VLOOKUP(A437,'SVS Adjustment'!$B$3:$E$451,4,FALSE)</f>
        <v>0</v>
      </c>
      <c r="H437" s="29">
        <f t="shared" si="90"/>
        <v>6141403</v>
      </c>
      <c r="I437" s="87">
        <f>'Demand Calcs'!$B$11</f>
        <v>0.85719967561141985</v>
      </c>
      <c r="J437" s="29">
        <f t="shared" si="91"/>
        <v>5264408.6593990009</v>
      </c>
      <c r="K437" s="68">
        <f>IFERROR(VLOOKUP($A437,'NECA 5 year Projections'!$A:$C,3,FALSE),0)</f>
        <v>2700622.9435024001</v>
      </c>
      <c r="L437" s="68">
        <f t="shared" si="92"/>
        <v>2700622.9435024001</v>
      </c>
      <c r="M437" s="29">
        <f t="shared" si="93"/>
        <v>5264408.6593990009</v>
      </c>
      <c r="N437" s="29">
        <f>VLOOKUP($A437,'CAF BLS Adjustment'!$B436:$I1080,8,FALSE)</f>
        <v>-109278</v>
      </c>
      <c r="O437" s="34">
        <f t="shared" si="94"/>
        <v>-109278</v>
      </c>
      <c r="P437" s="60">
        <f t="shared" si="95"/>
        <v>5155130.6593990009</v>
      </c>
      <c r="Q437" s="60">
        <f t="shared" si="96"/>
        <v>4055942.2719168314</v>
      </c>
      <c r="R437" s="60">
        <f t="shared" si="97"/>
        <v>1208466.38748217</v>
      </c>
      <c r="S437" s="60">
        <f t="shared" si="98"/>
        <v>0</v>
      </c>
    </row>
    <row r="438" spans="1:19" ht="14.45" customHeight="1">
      <c r="A438" s="48">
        <v>553304</v>
      </c>
      <c r="B438" s="47" t="s">
        <v>474</v>
      </c>
      <c r="C438" s="24" t="s">
        <v>472</v>
      </c>
      <c r="D438" s="85" t="s">
        <v>495</v>
      </c>
      <c r="E438" s="34">
        <f>VLOOKUP($A438,'CAF BLS Adjustment'!$B:$H,7,FALSE)</f>
        <v>480146</v>
      </c>
      <c r="F438" s="5">
        <f>SUMIFS('HCLS Adjustment'!$F:$F,'HCLS Adjustment'!$B:$B,Main!$A438)</f>
        <v>555204</v>
      </c>
      <c r="G438" s="29">
        <f>VLOOKUP(A438,'SVS Adjustment'!$B$3:$E$451,4,FALSE)</f>
        <v>0</v>
      </c>
      <c r="H438" s="29">
        <f t="shared" si="90"/>
        <v>1035350</v>
      </c>
      <c r="I438" s="87">
        <f>'Demand Calcs'!$B$11</f>
        <v>0.85719967561141985</v>
      </c>
      <c r="J438" s="29">
        <f t="shared" si="91"/>
        <v>887501.68414428353</v>
      </c>
      <c r="K438" s="68">
        <f>IFERROR(VLOOKUP($A438,'NECA 5 year Projections'!$A:$C,3,FALSE),0)</f>
        <v>718236.29393816402</v>
      </c>
      <c r="L438" s="68">
        <f t="shared" si="92"/>
        <v>718236.29393816402</v>
      </c>
      <c r="M438" s="29">
        <f t="shared" si="93"/>
        <v>887501.68414428353</v>
      </c>
      <c r="N438" s="29">
        <f>VLOOKUP($A438,'CAF BLS Adjustment'!$B436:$I1081,8,FALSE)</f>
        <v>-27324</v>
      </c>
      <c r="O438" s="34">
        <f t="shared" si="94"/>
        <v>-27324</v>
      </c>
      <c r="P438" s="60">
        <f t="shared" si="95"/>
        <v>860177.68414428353</v>
      </c>
      <c r="Q438" s="60">
        <f t="shared" si="96"/>
        <v>411580.9954461208</v>
      </c>
      <c r="R438" s="60">
        <f t="shared" si="97"/>
        <v>475920.68869816273</v>
      </c>
      <c r="S438" s="60">
        <f t="shared" si="98"/>
        <v>0</v>
      </c>
    </row>
    <row r="439" spans="1:19" ht="14.45" customHeight="1">
      <c r="A439" s="48">
        <v>663800</v>
      </c>
      <c r="B439" s="47" t="s">
        <v>476</v>
      </c>
      <c r="C439" s="24" t="s">
        <v>475</v>
      </c>
      <c r="D439" s="85" t="s">
        <v>495</v>
      </c>
      <c r="E439" s="34">
        <f>VLOOKUP($A439,'CAF BLS Adjustment'!$B:$H,7,FALSE)</f>
        <v>8704639</v>
      </c>
      <c r="F439" s="5">
        <f>SUMIFS('HCLS Adjustment'!$F:$F,'HCLS Adjustment'!$B:$B,Main!$A439)</f>
        <v>0</v>
      </c>
      <c r="G439" s="29">
        <f>VLOOKUP(A439,'SVS Adjustment'!$B$3:$E$451,4,FALSE)</f>
        <v>0</v>
      </c>
      <c r="H439" s="29">
        <f t="shared" si="90"/>
        <v>8704639</v>
      </c>
      <c r="I439" s="87">
        <f>'Demand Calcs'!$B$11</f>
        <v>0.85719967561141985</v>
      </c>
      <c r="J439" s="29">
        <f t="shared" si="91"/>
        <v>7461613.7271145144</v>
      </c>
      <c r="K439" s="68">
        <f>IFERROR(VLOOKUP($A439,'NECA 5 year Projections'!$A:$C,3,FALSE),0)</f>
        <v>7576193.4613188198</v>
      </c>
      <c r="L439" s="68">
        <f t="shared" si="92"/>
        <v>7576193.4613188198</v>
      </c>
      <c r="M439" s="29">
        <f t="shared" si="93"/>
        <v>7576193.4613188198</v>
      </c>
      <c r="N439" s="29">
        <f>VLOOKUP($A439,'CAF BLS Adjustment'!$B437:$I1082,8,FALSE)</f>
        <v>42186</v>
      </c>
      <c r="O439" s="34">
        <f t="shared" si="94"/>
        <v>36161.825515343357</v>
      </c>
      <c r="P439" s="60">
        <f t="shared" si="95"/>
        <v>7612355.2868341636</v>
      </c>
      <c r="Q439" s="60">
        <f t="shared" si="96"/>
        <v>7576193.4613188198</v>
      </c>
      <c r="R439" s="60">
        <f t="shared" si="97"/>
        <v>0</v>
      </c>
      <c r="S439" s="60">
        <f t="shared" si="98"/>
        <v>0</v>
      </c>
    </row>
    <row r="440" spans="1:19" ht="14.45" customHeight="1">
      <c r="A440" s="89"/>
      <c r="B440" s="30"/>
      <c r="E440" s="43"/>
      <c r="F440" s="44"/>
      <c r="G440" s="44"/>
      <c r="H440" s="44"/>
      <c r="I440" s="44"/>
      <c r="J440" s="44"/>
      <c r="N440" s="44"/>
      <c r="O440" s="44"/>
      <c r="P440" s="61"/>
      <c r="Q440" s="61"/>
      <c r="S440" s="34"/>
    </row>
    <row r="441" spans="1:19">
      <c r="C441" s="28" t="s">
        <v>480</v>
      </c>
      <c r="E441" s="44">
        <f>SUM(E4:E439)</f>
        <v>1011644986</v>
      </c>
      <c r="F441" s="44">
        <f>SUM(F4:F439)</f>
        <v>339490344</v>
      </c>
      <c r="G441" s="44">
        <f>SUM(G4:G439)</f>
        <v>579324</v>
      </c>
      <c r="H441" s="44">
        <f>SUM(H4:H439)</f>
        <v>1351714654</v>
      </c>
      <c r="I441" s="44"/>
      <c r="J441" s="44">
        <f t="shared" ref="J441:S441" si="99">SUM(J4:J439)</f>
        <v>1158689362.9280019</v>
      </c>
      <c r="K441" s="44">
        <f t="shared" si="99"/>
        <v>729474338.58707023</v>
      </c>
      <c r="L441" s="44">
        <f t="shared" si="99"/>
        <v>706762430.06139565</v>
      </c>
      <c r="M441" s="74">
        <f t="shared" si="99"/>
        <v>1165758486.4507039</v>
      </c>
      <c r="N441" s="44">
        <f t="shared" si="99"/>
        <v>48449049</v>
      </c>
      <c r="O441" s="44">
        <f t="shared" si="99"/>
        <v>39292435.873621978</v>
      </c>
      <c r="P441" s="34">
        <f t="shared" si="99"/>
        <v>1205050922.324327</v>
      </c>
      <c r="Q441" s="34">
        <f t="shared" si="99"/>
        <v>873760927.82873046</v>
      </c>
      <c r="R441" s="49">
        <f t="shared" si="99"/>
        <v>291500962.27710038</v>
      </c>
      <c r="S441" s="49">
        <f t="shared" si="99"/>
        <v>496596.34487391019</v>
      </c>
    </row>
    <row r="442" spans="1:19">
      <c r="E442" s="44"/>
      <c r="F442" s="44"/>
      <c r="G442" s="44"/>
      <c r="H442" s="44"/>
      <c r="I442" s="44"/>
      <c r="J442" s="44"/>
      <c r="N442" s="44"/>
      <c r="O442" s="44"/>
      <c r="P442" s="43"/>
      <c r="Q442" s="43"/>
      <c r="S442" s="49" t="s">
        <v>557</v>
      </c>
    </row>
    <row r="443" spans="1:19">
      <c r="R443" s="49" t="s">
        <v>557</v>
      </c>
    </row>
    <row r="448" spans="1:19">
      <c r="N448" s="46"/>
      <c r="O448" s="46"/>
    </row>
  </sheetData>
  <mergeCells count="2">
    <mergeCell ref="A1:S1"/>
    <mergeCell ref="Q2:S2"/>
  </mergeCells>
  <pageMargins left="0.7" right="0.7" top="0.75" bottom="0.75" header="0.3" footer="0.3"/>
  <pageSetup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3"/>
  <sheetViews>
    <sheetView zoomScale="90" zoomScaleNormal="90" workbookViewId="0">
      <pane ySplit="2" topLeftCell="A3" activePane="bottomLeft" state="frozen"/>
      <selection pane="bottomLeft" sqref="A1:I1"/>
    </sheetView>
  </sheetViews>
  <sheetFormatPr defaultColWidth="9.140625" defaultRowHeight="15"/>
  <cols>
    <col min="1" max="1" width="9.140625" style="12"/>
    <col min="2" max="2" width="26" style="12" bestFit="1" customWidth="1"/>
    <col min="3" max="3" width="18" style="12" customWidth="1"/>
    <col min="4" max="4" width="16" style="12" customWidth="1"/>
    <col min="5" max="5" width="18.42578125" style="12" customWidth="1"/>
    <col min="6" max="6" width="17.85546875" style="12" customWidth="1"/>
    <col min="7" max="7" width="13.85546875" style="12" customWidth="1"/>
    <col min="8" max="8" width="19.42578125" style="12" customWidth="1"/>
    <col min="9" max="9" width="17.5703125" style="12" customWidth="1"/>
    <col min="10" max="16384" width="9.140625" style="12"/>
  </cols>
  <sheetData>
    <row r="1" spans="1:9" s="14" customFormat="1" ht="27" customHeight="1">
      <c r="A1" s="99" t="s">
        <v>590</v>
      </c>
      <c r="B1" s="99"/>
      <c r="C1" s="99"/>
      <c r="D1" s="99"/>
      <c r="E1" s="99"/>
      <c r="F1" s="99"/>
      <c r="G1" s="99"/>
      <c r="H1" s="99"/>
      <c r="I1" s="99"/>
    </row>
    <row r="2" spans="1:9" ht="90">
      <c r="A2" s="80" t="s">
        <v>1</v>
      </c>
      <c r="B2" s="80" t="s">
        <v>2</v>
      </c>
      <c r="C2" s="80" t="s">
        <v>571</v>
      </c>
      <c r="D2" s="80" t="s">
        <v>572</v>
      </c>
      <c r="E2" s="81" t="s">
        <v>488</v>
      </c>
      <c r="F2" s="81" t="s">
        <v>489</v>
      </c>
      <c r="G2" s="82" t="s">
        <v>483</v>
      </c>
      <c r="H2" s="81" t="s">
        <v>487</v>
      </c>
      <c r="I2" s="83" t="s">
        <v>490</v>
      </c>
    </row>
    <row r="3" spans="1:9">
      <c r="A3" s="62">
        <v>100002</v>
      </c>
      <c r="B3" s="15" t="s">
        <v>4</v>
      </c>
      <c r="C3" s="1">
        <f>VLOOKUP(A3,Main!_xlnm.Print_Area,17,FALSE)+VLOOKUP(A3,Main!_xlnm.Print_Area,15,FALSE)</f>
        <v>704377.26024374028</v>
      </c>
      <c r="D3" s="1">
        <f>VLOOKUP(A3,Main!_xlnm.Print_Area,14,FALSE)</f>
        <v>58458</v>
      </c>
      <c r="E3" s="55">
        <f>VLOOKUP(A3,'CAF BLS Adjustment'!B3:J440,5)</f>
        <v>507156</v>
      </c>
      <c r="F3" s="55">
        <f>VLOOKUP(A3,'CAF BLS Adjustment'!$B$3:$J$440,6)</f>
        <v>256105</v>
      </c>
      <c r="G3" s="1">
        <f>MIN(D3,C3)</f>
        <v>58458</v>
      </c>
      <c r="H3" s="1">
        <f>MAX(MIN(C3-G3,E3),0)</f>
        <v>507156</v>
      </c>
      <c r="I3" s="1">
        <f>MIN(MAX(C3-G3-H3,0),F3)</f>
        <v>138763.26024374028</v>
      </c>
    </row>
    <row r="4" spans="1:9">
      <c r="A4" s="62">
        <v>100019</v>
      </c>
      <c r="B4" s="15" t="s">
        <v>5</v>
      </c>
      <c r="C4" s="1">
        <f>VLOOKUP(A4,Main!_xlnm.Print_Area,17,FALSE)+VLOOKUP(A4,Main!_xlnm.Print_Area,15,FALSE)</f>
        <v>1500937.7736027327</v>
      </c>
      <c r="D4" s="1">
        <f>VLOOKUP(A4,Main!_xlnm.Print_Area,14,FALSE)</f>
        <v>61314</v>
      </c>
      <c r="E4" s="1">
        <f>VLOOKUP(A4,'CAF BLS Adjustment'!B4:J442,5)</f>
        <v>732863</v>
      </c>
      <c r="F4" s="1">
        <f>VLOOKUP(A4,'CAF BLS Adjustment'!$B$3:$J$440,6)</f>
        <v>956801</v>
      </c>
      <c r="G4" s="1">
        <f t="shared" ref="G4:G53" si="0">MIN(D4,C4)</f>
        <v>61314</v>
      </c>
      <c r="H4" s="1">
        <f t="shared" ref="H4:H53" si="1">MAX(MIN(C4-G4,E4),0)</f>
        <v>732863</v>
      </c>
      <c r="I4" s="1">
        <f t="shared" ref="I4:I53" si="2">MIN(MAX(C4-G4-H4,0),F4)</f>
        <v>706760.77360273269</v>
      </c>
    </row>
    <row r="5" spans="1:9">
      <c r="A5" s="62">
        <v>100029</v>
      </c>
      <c r="B5" s="15" t="s">
        <v>6</v>
      </c>
      <c r="C5" s="1">
        <f>VLOOKUP(A5,Main!_xlnm.Print_Area,17,FALSE)+VLOOKUP(A5,Main!_xlnm.Print_Area,15,FALSE)</f>
        <v>862892.3386571554</v>
      </c>
      <c r="D5" s="1">
        <f>VLOOKUP(A5,Main!_xlnm.Print_Area,14,FALSE)</f>
        <v>81714</v>
      </c>
      <c r="E5" s="1">
        <f>VLOOKUP(A5,'CAF BLS Adjustment'!B5:J444,5)</f>
        <v>720240</v>
      </c>
      <c r="F5" s="1">
        <f>VLOOKUP(A5,'CAF BLS Adjustment'!$B$3:$J$440,6)</f>
        <v>204687</v>
      </c>
      <c r="G5" s="1">
        <f t="shared" si="0"/>
        <v>81714</v>
      </c>
      <c r="H5" s="1">
        <f t="shared" si="1"/>
        <v>720240</v>
      </c>
      <c r="I5" s="1">
        <f t="shared" si="2"/>
        <v>60938.3386571554</v>
      </c>
    </row>
    <row r="6" spans="1:9">
      <c r="A6" s="62">
        <v>120039</v>
      </c>
      <c r="B6" s="15" t="s">
        <v>8</v>
      </c>
      <c r="C6" s="1">
        <f>VLOOKUP(A6,Main!_xlnm.Print_Area,17,FALSE)+VLOOKUP(A6,Main!_xlnm.Print_Area,15,FALSE)</f>
        <v>1105781.0888029935</v>
      </c>
      <c r="D6" s="1">
        <f>VLOOKUP(A6,Main!_xlnm.Print_Area,14,FALSE)</f>
        <v>-96024</v>
      </c>
      <c r="E6" s="1">
        <f>VLOOKUP(A6,'CAF BLS Adjustment'!B6:J446,5)</f>
        <v>904940</v>
      </c>
      <c r="F6" s="1">
        <f>VLOOKUP(A6,'CAF BLS Adjustment'!$B$3:$J$440,6)</f>
        <v>497073</v>
      </c>
      <c r="G6" s="1">
        <f t="shared" si="0"/>
        <v>-96024</v>
      </c>
      <c r="H6" s="1">
        <f t="shared" si="1"/>
        <v>904940</v>
      </c>
      <c r="I6" s="1">
        <f t="shared" si="2"/>
        <v>296865.08880299353</v>
      </c>
    </row>
    <row r="7" spans="1:9">
      <c r="A7" s="62">
        <v>120043</v>
      </c>
      <c r="B7" s="15" t="s">
        <v>10</v>
      </c>
      <c r="C7" s="1">
        <f>VLOOKUP(A7,Main!_xlnm.Print_Area,17,FALSE)+VLOOKUP(A7,Main!_xlnm.Print_Area,15,FALSE)</f>
        <v>422890.03076646233</v>
      </c>
      <c r="D7" s="1">
        <f>VLOOKUP(A7,Main!_xlnm.Print_Area,14,FALSE)</f>
        <v>8676</v>
      </c>
      <c r="E7" s="1">
        <f>VLOOKUP(A7,'CAF BLS Adjustment'!B7:J448,5)</f>
        <v>484663</v>
      </c>
      <c r="F7" s="1">
        <f>VLOOKUP(A7,'CAF BLS Adjustment'!$B$3:$J$440,6)</f>
        <v>0</v>
      </c>
      <c r="G7" s="1">
        <f t="shared" si="0"/>
        <v>8676</v>
      </c>
      <c r="H7" s="1">
        <f t="shared" si="1"/>
        <v>414214.03076646233</v>
      </c>
      <c r="I7" s="1">
        <f t="shared" si="2"/>
        <v>0</v>
      </c>
    </row>
    <row r="8" spans="1:9">
      <c r="A8" s="62">
        <v>140053</v>
      </c>
      <c r="B8" s="15" t="s">
        <v>12</v>
      </c>
      <c r="C8" s="1">
        <f>VLOOKUP(A8,Main!_xlnm.Print_Area,17,FALSE)+VLOOKUP(A8,Main!_xlnm.Print_Area,15,FALSE)</f>
        <v>273750.14520520932</v>
      </c>
      <c r="D8" s="1">
        <f>VLOOKUP(A8,Main!_xlnm.Print_Area,14,FALSE)</f>
        <v>10170</v>
      </c>
      <c r="E8" s="1">
        <f>VLOOKUP(A8,'CAF BLS Adjustment'!B8:J449,5)</f>
        <v>308264</v>
      </c>
      <c r="F8" s="1">
        <f>VLOOKUP(A8,'CAF BLS Adjustment'!$B$3:$J$440,6)</f>
        <v>920</v>
      </c>
      <c r="G8" s="1">
        <f t="shared" si="0"/>
        <v>10170</v>
      </c>
      <c r="H8" s="1">
        <f t="shared" si="1"/>
        <v>263580.14520520932</v>
      </c>
      <c r="I8" s="1">
        <f t="shared" si="2"/>
        <v>0</v>
      </c>
    </row>
    <row r="9" spans="1:9">
      <c r="A9" s="62">
        <v>140068</v>
      </c>
      <c r="B9" s="15" t="s">
        <v>13</v>
      </c>
      <c r="C9" s="1">
        <f>VLOOKUP(A9,Main!_xlnm.Print_Area,17,FALSE)+VLOOKUP(A9,Main!_xlnm.Print_Area,15,FALSE)</f>
        <v>457822.56931732723</v>
      </c>
      <c r="D9" s="1">
        <f>VLOOKUP(A9,Main!_xlnm.Print_Area,14,FALSE)</f>
        <v>-24918</v>
      </c>
      <c r="E9" s="1">
        <f>VLOOKUP(A9,'CAF BLS Adjustment'!B9:J451,5)</f>
        <v>452217</v>
      </c>
      <c r="F9" s="1">
        <f>VLOOKUP(A9,'CAF BLS Adjustment'!$B$3:$J$440,6)</f>
        <v>110943</v>
      </c>
      <c r="G9" s="1">
        <f t="shared" si="0"/>
        <v>-24918</v>
      </c>
      <c r="H9" s="1">
        <f t="shared" si="1"/>
        <v>452217</v>
      </c>
      <c r="I9" s="1">
        <f t="shared" si="2"/>
        <v>30523.56931732723</v>
      </c>
    </row>
    <row r="10" spans="1:9">
      <c r="A10" s="62">
        <v>140069</v>
      </c>
      <c r="B10" s="15" t="s">
        <v>14</v>
      </c>
      <c r="C10" s="1">
        <f>VLOOKUP(A10,Main!_xlnm.Print_Area,17,FALSE)+VLOOKUP(A10,Main!_xlnm.Print_Area,15,FALSE)</f>
        <v>3219082.7761807251</v>
      </c>
      <c r="D10" s="1">
        <f>VLOOKUP(A10,Main!_xlnm.Print_Area,14,FALSE)</f>
        <v>-189276</v>
      </c>
      <c r="E10" s="1">
        <f>VLOOKUP(A10,'CAF BLS Adjustment'!B10:J452,5)</f>
        <v>2548783</v>
      </c>
      <c r="F10" s="1">
        <f>VLOOKUP(A10,'CAF BLS Adjustment'!$B$3:$J$440,6)</f>
        <v>1427372</v>
      </c>
      <c r="G10" s="1">
        <f t="shared" si="0"/>
        <v>-189276</v>
      </c>
      <c r="H10" s="1">
        <f t="shared" si="1"/>
        <v>2548783</v>
      </c>
      <c r="I10" s="1">
        <f t="shared" si="2"/>
        <v>859575.77618072508</v>
      </c>
    </row>
    <row r="11" spans="1:9">
      <c r="A11" s="62">
        <v>147332</v>
      </c>
      <c r="B11" s="15" t="s">
        <v>15</v>
      </c>
      <c r="C11" s="1">
        <f>VLOOKUP(A11,Main!_xlnm.Print_Area,17,FALSE)+VLOOKUP(A11,Main!_xlnm.Print_Area,15,FALSE)</f>
        <v>2636067.1247786446</v>
      </c>
      <c r="D11" s="1">
        <f>VLOOKUP(A11,Main!_xlnm.Print_Area,14,FALSE)</f>
        <v>88878</v>
      </c>
      <c r="E11" s="1">
        <f>VLOOKUP(A11,'CAF BLS Adjustment'!B11:J453,5)</f>
        <v>2034436</v>
      </c>
      <c r="F11" s="1">
        <f>VLOOKUP(A11,'CAF BLS Adjustment'!$B$3:$J$440,6)</f>
        <v>588329</v>
      </c>
      <c r="G11" s="1">
        <f t="shared" si="0"/>
        <v>88878</v>
      </c>
      <c r="H11" s="1">
        <f t="shared" si="1"/>
        <v>2034436</v>
      </c>
      <c r="I11" s="1">
        <f t="shared" si="2"/>
        <v>512753.12477864465</v>
      </c>
    </row>
    <row r="12" spans="1:9">
      <c r="A12" s="62">
        <v>150076</v>
      </c>
      <c r="B12" s="15" t="s">
        <v>17</v>
      </c>
      <c r="C12" s="1">
        <f>VLOOKUP(A12,Main!_xlnm.Print_Area,17,FALSE)+VLOOKUP(A12,Main!_xlnm.Print_Area,15,FALSE)</f>
        <v>165901.56801815861</v>
      </c>
      <c r="D12" s="1">
        <f>VLOOKUP(A12,Main!_xlnm.Print_Area,14,FALSE)</f>
        <v>480</v>
      </c>
      <c r="E12" s="1">
        <f>VLOOKUP(A12,'CAF BLS Adjustment'!B12:J454,5)</f>
        <v>193059</v>
      </c>
      <c r="F12" s="1">
        <f>VLOOKUP(A12,'CAF BLS Adjustment'!$B$3:$J$440,6)</f>
        <v>0</v>
      </c>
      <c r="G12" s="1">
        <f t="shared" si="0"/>
        <v>480</v>
      </c>
      <c r="H12" s="1">
        <f t="shared" si="1"/>
        <v>165421.56801815861</v>
      </c>
      <c r="I12" s="1">
        <f t="shared" si="2"/>
        <v>0</v>
      </c>
    </row>
    <row r="13" spans="1:9">
      <c r="A13" s="62">
        <v>150077</v>
      </c>
      <c r="B13" s="15" t="s">
        <v>18</v>
      </c>
      <c r="C13" s="1">
        <f>VLOOKUP(A13,Main!_xlnm.Print_Area,17,FALSE)+VLOOKUP(A13,Main!_xlnm.Print_Area,15,FALSE)</f>
        <v>624762.18277956371</v>
      </c>
      <c r="D13" s="1">
        <f>VLOOKUP(A13,Main!_xlnm.Print_Area,14,FALSE)</f>
        <v>16602</v>
      </c>
      <c r="E13" s="1">
        <f>VLOOKUP(A13,'CAF BLS Adjustment'!B13:J455,5)</f>
        <v>707740</v>
      </c>
      <c r="F13" s="1">
        <f>VLOOKUP(A13,'CAF BLS Adjustment'!$B$3:$J$440,6)</f>
        <v>0</v>
      </c>
      <c r="G13" s="1">
        <f t="shared" si="0"/>
        <v>16602</v>
      </c>
      <c r="H13" s="1">
        <f t="shared" si="1"/>
        <v>608160.18277956371</v>
      </c>
      <c r="I13" s="1">
        <f t="shared" si="2"/>
        <v>0</v>
      </c>
    </row>
    <row r="14" spans="1:9">
      <c r="A14" s="62">
        <v>150085</v>
      </c>
      <c r="B14" s="15" t="s">
        <v>19</v>
      </c>
      <c r="C14" s="1">
        <f>VLOOKUP(A14,Main!_xlnm.Print_Area,17,FALSE)+VLOOKUP(A14,Main!_xlnm.Print_Area,15,FALSE)</f>
        <v>248302.45843533316</v>
      </c>
      <c r="D14" s="1">
        <f>VLOOKUP(A14,Main!_xlnm.Print_Area,14,FALSE)</f>
        <v>31356</v>
      </c>
      <c r="E14" s="1">
        <f>VLOOKUP(A14,'CAF BLS Adjustment'!B14:J456,5)</f>
        <v>241888</v>
      </c>
      <c r="F14" s="1">
        <f>VLOOKUP(A14,'CAF BLS Adjustment'!$B$3:$J$440,6)</f>
        <v>16423</v>
      </c>
      <c r="G14" s="1">
        <f t="shared" si="0"/>
        <v>31356</v>
      </c>
      <c r="H14" s="1">
        <f t="shared" si="1"/>
        <v>216946.45843533316</v>
      </c>
      <c r="I14" s="1">
        <f t="shared" si="2"/>
        <v>0</v>
      </c>
    </row>
    <row r="15" spans="1:9">
      <c r="A15" s="62">
        <v>150091</v>
      </c>
      <c r="B15" s="15" t="s">
        <v>20</v>
      </c>
      <c r="C15" s="1">
        <f>VLOOKUP(A15,Main!_xlnm.Print_Area,17,FALSE)+VLOOKUP(A15,Main!_xlnm.Print_Area,15,FALSE)</f>
        <v>733106.93220455584</v>
      </c>
      <c r="D15" s="1">
        <f>VLOOKUP(A15,Main!_xlnm.Print_Area,14,FALSE)</f>
        <v>-9426</v>
      </c>
      <c r="E15" s="1">
        <f>VLOOKUP(A15,'CAF BLS Adjustment'!B15:J457,5)</f>
        <v>352994</v>
      </c>
      <c r="F15" s="1">
        <f>VLOOKUP(A15,'CAF BLS Adjustment'!$B$3:$J$440,6)</f>
        <v>513237</v>
      </c>
      <c r="G15" s="1">
        <f t="shared" si="0"/>
        <v>-9426</v>
      </c>
      <c r="H15" s="1">
        <f t="shared" si="1"/>
        <v>352994</v>
      </c>
      <c r="I15" s="1">
        <f t="shared" si="2"/>
        <v>389538.93220455584</v>
      </c>
    </row>
    <row r="16" spans="1:9">
      <c r="A16" s="62">
        <v>150097</v>
      </c>
      <c r="B16" s="15" t="s">
        <v>21</v>
      </c>
      <c r="C16" s="1">
        <f>VLOOKUP(A16,Main!_xlnm.Print_Area,17,FALSE)+VLOOKUP(A16,Main!_xlnm.Print_Area,15,FALSE)</f>
        <v>471473.07485666184</v>
      </c>
      <c r="D16" s="1">
        <f>VLOOKUP(A16,Main!_xlnm.Print_Area,14,FALSE)</f>
        <v>-70620</v>
      </c>
      <c r="E16" s="1">
        <f>VLOOKUP(A16,'CAF BLS Adjustment'!B16:J458,5)</f>
        <v>420136</v>
      </c>
      <c r="F16" s="1">
        <f>VLOOKUP(A16,'CAF BLS Adjustment'!$B$3:$J$440,6)</f>
        <v>212264</v>
      </c>
      <c r="G16" s="1">
        <f t="shared" si="0"/>
        <v>-70620</v>
      </c>
      <c r="H16" s="1">
        <f t="shared" si="1"/>
        <v>420136</v>
      </c>
      <c r="I16" s="1">
        <f t="shared" si="2"/>
        <v>121957.07485666184</v>
      </c>
    </row>
    <row r="17" spans="1:9">
      <c r="A17" s="62">
        <v>150111</v>
      </c>
      <c r="B17" s="15" t="s">
        <v>22</v>
      </c>
      <c r="C17" s="1">
        <f>VLOOKUP(A17,Main!_xlnm.Print_Area,17,FALSE)+VLOOKUP(A17,Main!_xlnm.Print_Area,15,FALSE)</f>
        <v>151687</v>
      </c>
      <c r="D17" s="1">
        <f>VLOOKUP(A17,Main!_xlnm.Print_Area,14,FALSE)</f>
        <v>-141642</v>
      </c>
      <c r="E17" s="1">
        <f>VLOOKUP(A17,'CAF BLS Adjustment'!B17:J460,5)</f>
        <v>293329</v>
      </c>
      <c r="F17" s="1">
        <f>VLOOKUP(A17,'CAF BLS Adjustment'!$B$3:$J$440,6)</f>
        <v>0</v>
      </c>
      <c r="G17" s="1">
        <f t="shared" si="0"/>
        <v>-141642</v>
      </c>
      <c r="H17" s="1">
        <f t="shared" si="1"/>
        <v>293329</v>
      </c>
      <c r="I17" s="1">
        <f t="shared" si="2"/>
        <v>0</v>
      </c>
    </row>
    <row r="18" spans="1:9">
      <c r="A18" s="62">
        <v>150112</v>
      </c>
      <c r="B18" s="15" t="s">
        <v>23</v>
      </c>
      <c r="C18" s="1">
        <f>VLOOKUP(A18,Main!_xlnm.Print_Area,17,FALSE)+VLOOKUP(A18,Main!_xlnm.Print_Area,15,FALSE)</f>
        <v>886235.6002234054</v>
      </c>
      <c r="D18" s="1">
        <f>VLOOKUP(A18,Main!_xlnm.Print_Area,14,FALSE)</f>
        <v>22464</v>
      </c>
      <c r="E18" s="1">
        <f>VLOOKUP(A18,'CAF BLS Adjustment'!B18:J461,5)</f>
        <v>535695</v>
      </c>
      <c r="F18" s="1">
        <f>VLOOKUP(A18,'CAF BLS Adjustment'!$B$3:$J$440,6)</f>
        <v>475714</v>
      </c>
      <c r="G18" s="1">
        <f t="shared" si="0"/>
        <v>22464</v>
      </c>
      <c r="H18" s="1">
        <f t="shared" si="1"/>
        <v>535695</v>
      </c>
      <c r="I18" s="1">
        <f t="shared" si="2"/>
        <v>328076.6002234054</v>
      </c>
    </row>
    <row r="19" spans="1:9">
      <c r="A19" s="62">
        <v>150125</v>
      </c>
      <c r="B19" s="15" t="s">
        <v>24</v>
      </c>
      <c r="C19" s="1">
        <f>VLOOKUP(A19,Main!_xlnm.Print_Area,17,FALSE)+VLOOKUP(A19,Main!_xlnm.Print_Area,15,FALSE)</f>
        <v>1259340</v>
      </c>
      <c r="D19" s="1">
        <f>VLOOKUP(A19,Main!_xlnm.Print_Area,14,FALSE)</f>
        <v>0</v>
      </c>
      <c r="E19" s="1">
        <f>VLOOKUP(A19,'CAF BLS Adjustment'!B19:J462,5)</f>
        <v>703079</v>
      </c>
      <c r="F19" s="1">
        <f>VLOOKUP(A19,'CAF BLS Adjustment'!$B$3:$J$440,6)</f>
        <v>556261</v>
      </c>
      <c r="G19" s="1">
        <f t="shared" si="0"/>
        <v>0</v>
      </c>
      <c r="H19" s="1">
        <f t="shared" si="1"/>
        <v>703079</v>
      </c>
      <c r="I19" s="1">
        <f t="shared" si="2"/>
        <v>556261</v>
      </c>
    </row>
    <row r="20" spans="1:9">
      <c r="A20" s="62">
        <v>150131</v>
      </c>
      <c r="B20" s="15" t="s">
        <v>25</v>
      </c>
      <c r="C20" s="1">
        <f>VLOOKUP(A20,Main!_xlnm.Print_Area,17,FALSE)+VLOOKUP(A20,Main!_xlnm.Print_Area,15,FALSE)</f>
        <v>825164.12131501222</v>
      </c>
      <c r="D20" s="1">
        <f>VLOOKUP(A20,Main!_xlnm.Print_Area,14,FALSE)</f>
        <v>-242784</v>
      </c>
      <c r="E20" s="1">
        <f>VLOOKUP(A20,'CAF BLS Adjustment'!B20:J463,5)</f>
        <v>752656</v>
      </c>
      <c r="F20" s="1">
        <f>VLOOKUP(A20,'CAF BLS Adjustment'!$B$3:$J$440,6)</f>
        <v>407992</v>
      </c>
      <c r="G20" s="1">
        <f t="shared" si="0"/>
        <v>-242784</v>
      </c>
      <c r="H20" s="1">
        <f t="shared" si="1"/>
        <v>752656</v>
      </c>
      <c r="I20" s="1">
        <f t="shared" si="2"/>
        <v>315292.12131501222</v>
      </c>
    </row>
    <row r="21" spans="1:9">
      <c r="A21" s="62">
        <v>160135</v>
      </c>
      <c r="B21" s="15" t="s">
        <v>27</v>
      </c>
      <c r="C21" s="1">
        <f>VLOOKUP(A21,Main!_xlnm.Print_Area,17,FALSE)+VLOOKUP(A21,Main!_xlnm.Print_Area,15,FALSE)</f>
        <v>174782.86631642326</v>
      </c>
      <c r="D21" s="1">
        <f>VLOOKUP(A21,Main!_xlnm.Print_Area,14,FALSE)</f>
        <v>5190</v>
      </c>
      <c r="E21" s="1">
        <f>VLOOKUP(A21,'CAF BLS Adjustment'!B21:J464,5)</f>
        <v>170334</v>
      </c>
      <c r="F21" s="1">
        <f>VLOOKUP(A21,'CAF BLS Adjustment'!$B$3:$J$440,6)</f>
        <v>0</v>
      </c>
      <c r="G21" s="1">
        <f t="shared" si="0"/>
        <v>5190</v>
      </c>
      <c r="H21" s="1">
        <f t="shared" si="1"/>
        <v>169592.86631642326</v>
      </c>
      <c r="I21" s="1">
        <f t="shared" si="2"/>
        <v>0</v>
      </c>
    </row>
    <row r="22" spans="1:9">
      <c r="A22" s="62">
        <v>170156</v>
      </c>
      <c r="B22" s="15" t="s">
        <v>29</v>
      </c>
      <c r="C22" s="1">
        <f>VLOOKUP(A22,Main!_xlnm.Print_Area,17,FALSE)+VLOOKUP(A22,Main!_xlnm.Print_Area,15,FALSE)</f>
        <v>512093</v>
      </c>
      <c r="D22" s="1">
        <f>VLOOKUP(A22,Main!_xlnm.Print_Area,14,FALSE)</f>
        <v>-12168</v>
      </c>
      <c r="E22" s="1">
        <f>VLOOKUP(A22,'CAF BLS Adjustment'!B22:J465,5)</f>
        <v>464923</v>
      </c>
      <c r="F22" s="1">
        <f>VLOOKUP(A22,'CAF BLS Adjustment'!$B$3:$J$440,6)</f>
        <v>59338</v>
      </c>
      <c r="G22" s="1">
        <f t="shared" si="0"/>
        <v>-12168</v>
      </c>
      <c r="H22" s="1">
        <f t="shared" si="1"/>
        <v>464923</v>
      </c>
      <c r="I22" s="1">
        <f t="shared" si="2"/>
        <v>59338</v>
      </c>
    </row>
    <row r="23" spans="1:9">
      <c r="A23" s="62">
        <v>170171</v>
      </c>
      <c r="B23" s="15" t="s">
        <v>30</v>
      </c>
      <c r="C23" s="1">
        <f>VLOOKUP(A23,Main!_xlnm.Print_Area,17,FALSE)+VLOOKUP(A23,Main!_xlnm.Print_Area,15,FALSE)</f>
        <v>284165</v>
      </c>
      <c r="D23" s="1">
        <f>VLOOKUP(A23,Main!_xlnm.Print_Area,14,FALSE)</f>
        <v>-13794</v>
      </c>
      <c r="E23" s="1">
        <f>VLOOKUP(A23,'CAF BLS Adjustment'!B23:J466,5)</f>
        <v>297959</v>
      </c>
      <c r="F23" s="1">
        <f>VLOOKUP(A23,'CAF BLS Adjustment'!$B$3:$J$440,6)</f>
        <v>0</v>
      </c>
      <c r="G23" s="1">
        <f t="shared" si="0"/>
        <v>-13794</v>
      </c>
      <c r="H23" s="1">
        <f t="shared" si="1"/>
        <v>297959</v>
      </c>
      <c r="I23" s="1">
        <f t="shared" si="2"/>
        <v>0</v>
      </c>
    </row>
    <row r="24" spans="1:9">
      <c r="A24" s="62">
        <v>170175</v>
      </c>
      <c r="B24" s="15" t="s">
        <v>31</v>
      </c>
      <c r="C24" s="1">
        <f>VLOOKUP(A24,Main!_xlnm.Print_Area,17,FALSE)+VLOOKUP(A24,Main!_xlnm.Print_Area,15,FALSE)</f>
        <v>577488</v>
      </c>
      <c r="D24" s="1">
        <f>VLOOKUP(A24,Main!_xlnm.Print_Area,14,FALSE)</f>
        <v>-9048</v>
      </c>
      <c r="E24" s="1">
        <f>VLOOKUP(A24,'CAF BLS Adjustment'!B24:J467,5)</f>
        <v>502602</v>
      </c>
      <c r="F24" s="1">
        <f>VLOOKUP(A24,'CAF BLS Adjustment'!$B$3:$J$440,6)</f>
        <v>83934</v>
      </c>
      <c r="G24" s="1">
        <f t="shared" si="0"/>
        <v>-9048</v>
      </c>
      <c r="H24" s="1">
        <f t="shared" si="1"/>
        <v>502602</v>
      </c>
      <c r="I24" s="1">
        <f t="shared" si="2"/>
        <v>83934</v>
      </c>
    </row>
    <row r="25" spans="1:9">
      <c r="A25" s="62">
        <v>170177</v>
      </c>
      <c r="B25" s="15" t="s">
        <v>32</v>
      </c>
      <c r="C25" s="1">
        <f>VLOOKUP(A25,Main!_xlnm.Print_Area,17,FALSE)+VLOOKUP(A25,Main!_xlnm.Print_Area,15,FALSE)</f>
        <v>401834.63513441896</v>
      </c>
      <c r="D25" s="1">
        <f>VLOOKUP(A25,Main!_xlnm.Print_Area,14,FALSE)</f>
        <v>34746</v>
      </c>
      <c r="E25" s="1">
        <f>VLOOKUP(A25,'CAF BLS Adjustment'!B25:J468,5)</f>
        <v>384729</v>
      </c>
      <c r="F25" s="1">
        <f>VLOOKUP(A25,'CAF BLS Adjustment'!$B$3:$J$440,6)</f>
        <v>49301</v>
      </c>
      <c r="G25" s="1">
        <f t="shared" si="0"/>
        <v>34746</v>
      </c>
      <c r="H25" s="1">
        <f t="shared" si="1"/>
        <v>367088.63513441896</v>
      </c>
      <c r="I25" s="1">
        <f t="shared" si="2"/>
        <v>0</v>
      </c>
    </row>
    <row r="26" spans="1:9">
      <c r="A26" s="62">
        <v>170179</v>
      </c>
      <c r="B26" s="15" t="s">
        <v>33</v>
      </c>
      <c r="C26" s="1">
        <f>VLOOKUP(A26,Main!_xlnm.Print_Area,17,FALSE)+VLOOKUP(A26,Main!_xlnm.Print_Area,15,FALSE)</f>
        <v>865228.03677719703</v>
      </c>
      <c r="D26" s="1">
        <f>VLOOKUP(A26,Main!_xlnm.Print_Area,14,FALSE)</f>
        <v>25956</v>
      </c>
      <c r="E26" s="1">
        <f>VLOOKUP(A26,'CAF BLS Adjustment'!B26:J469,5)</f>
        <v>723043</v>
      </c>
      <c r="F26" s="1">
        <f>VLOOKUP(A26,'CAF BLS Adjustment'!$B$3:$J$440,6)</f>
        <v>256328</v>
      </c>
      <c r="G26" s="1">
        <f t="shared" si="0"/>
        <v>25956</v>
      </c>
      <c r="H26" s="1">
        <f t="shared" si="1"/>
        <v>723043</v>
      </c>
      <c r="I26" s="1">
        <f t="shared" si="2"/>
        <v>116229.03677719703</v>
      </c>
    </row>
    <row r="27" spans="1:9">
      <c r="A27" s="62">
        <v>170189</v>
      </c>
      <c r="B27" s="15" t="s">
        <v>34</v>
      </c>
      <c r="C27" s="1">
        <f>VLOOKUP(A27,Main!_xlnm.Print_Area,17,FALSE)+VLOOKUP(A27,Main!_xlnm.Print_Area,15,FALSE)</f>
        <v>327180</v>
      </c>
      <c r="D27" s="1">
        <f>VLOOKUP(A27,Main!_xlnm.Print_Area,14,FALSE)</f>
        <v>-148326</v>
      </c>
      <c r="E27" s="1">
        <f>VLOOKUP(A27,'CAF BLS Adjustment'!B27:J470,5)</f>
        <v>307277</v>
      </c>
      <c r="F27" s="1">
        <f>VLOOKUP(A27,'CAF BLS Adjustment'!$B$3:$J$440,6)</f>
        <v>168229</v>
      </c>
      <c r="G27" s="1">
        <f t="shared" si="0"/>
        <v>-148326</v>
      </c>
      <c r="H27" s="1">
        <f t="shared" si="1"/>
        <v>307277</v>
      </c>
      <c r="I27" s="1">
        <f t="shared" si="2"/>
        <v>168229</v>
      </c>
    </row>
    <row r="28" spans="1:9">
      <c r="A28" s="62">
        <v>170195</v>
      </c>
      <c r="B28" s="15" t="s">
        <v>35</v>
      </c>
      <c r="C28" s="1">
        <f>VLOOKUP(A28,Main!_xlnm.Print_Area,17,FALSE)+VLOOKUP(A28,Main!_xlnm.Print_Area,15,FALSE)</f>
        <v>119186.75729636304</v>
      </c>
      <c r="D28" s="1">
        <f>VLOOKUP(A28,Main!_xlnm.Print_Area,14,FALSE)</f>
        <v>2484</v>
      </c>
      <c r="E28" s="1">
        <f>VLOOKUP(A28,'CAF BLS Adjustment'!B28:J471,5)</f>
        <v>136558</v>
      </c>
      <c r="F28" s="1">
        <f>VLOOKUP(A28,'CAF BLS Adjustment'!$B$3:$J$440,6)</f>
        <v>0</v>
      </c>
      <c r="G28" s="1">
        <f t="shared" si="0"/>
        <v>2484</v>
      </c>
      <c r="H28" s="1">
        <f t="shared" si="1"/>
        <v>116702.75729636304</v>
      </c>
      <c r="I28" s="1">
        <f t="shared" si="2"/>
        <v>0</v>
      </c>
    </row>
    <row r="29" spans="1:9">
      <c r="A29" s="62">
        <v>170196</v>
      </c>
      <c r="B29" s="15" t="s">
        <v>36</v>
      </c>
      <c r="C29" s="1">
        <f>VLOOKUP(A29,Main!_xlnm.Print_Area,17,FALSE)+VLOOKUP(A29,Main!_xlnm.Print_Area,15,FALSE)</f>
        <v>1101402.2843930535</v>
      </c>
      <c r="D29" s="1">
        <f>VLOOKUP(A29,Main!_xlnm.Print_Area,14,FALSE)</f>
        <v>-7236</v>
      </c>
      <c r="E29" s="1">
        <f>VLOOKUP(A29,'CAF BLS Adjustment'!B29:J472,5)</f>
        <v>1060296</v>
      </c>
      <c r="F29" s="1">
        <f>VLOOKUP(A29,'CAF BLS Adjustment'!$B$3:$J$440,6)</f>
        <v>73750</v>
      </c>
      <c r="G29" s="1">
        <f t="shared" si="0"/>
        <v>-7236</v>
      </c>
      <c r="H29" s="1">
        <f t="shared" si="1"/>
        <v>1060296</v>
      </c>
      <c r="I29" s="1">
        <f t="shared" si="2"/>
        <v>48342.284393053502</v>
      </c>
    </row>
    <row r="30" spans="1:9">
      <c r="A30" s="62">
        <v>170197</v>
      </c>
      <c r="B30" s="15" t="s">
        <v>37</v>
      </c>
      <c r="C30" s="1">
        <f>VLOOKUP(A30,Main!_xlnm.Print_Area,17,FALSE)+VLOOKUP(A30,Main!_xlnm.Print_Area,15,FALSE)</f>
        <v>295390.00247684354</v>
      </c>
      <c r="D30" s="1">
        <f>VLOOKUP(A30,Main!_xlnm.Print_Area,14,FALSE)</f>
        <v>-23622</v>
      </c>
      <c r="E30" s="1">
        <f>VLOOKUP(A30,'CAF BLS Adjustment'!B30:J473,5)</f>
        <v>271368</v>
      </c>
      <c r="F30" s="1">
        <f>VLOOKUP(A30,'CAF BLS Adjustment'!$B$3:$J$440,6)</f>
        <v>100788</v>
      </c>
      <c r="G30" s="1">
        <f t="shared" si="0"/>
        <v>-23622</v>
      </c>
      <c r="H30" s="1">
        <f t="shared" si="1"/>
        <v>271368</v>
      </c>
      <c r="I30" s="1">
        <f t="shared" si="2"/>
        <v>47644.00247684354</v>
      </c>
    </row>
    <row r="31" spans="1:9">
      <c r="A31" s="62">
        <v>170205</v>
      </c>
      <c r="B31" s="15" t="s">
        <v>38</v>
      </c>
      <c r="C31" s="1">
        <f>VLOOKUP(A31,Main!_xlnm.Print_Area,17,FALSE)+VLOOKUP(A31,Main!_xlnm.Print_Area,15,FALSE)</f>
        <v>478251.35297814605</v>
      </c>
      <c r="D31" s="1">
        <f>VLOOKUP(A31,Main!_xlnm.Print_Area,14,FALSE)</f>
        <v>10440</v>
      </c>
      <c r="E31" s="1">
        <f>VLOOKUP(A31,'CAF BLS Adjustment'!B31:J474,5)</f>
        <v>496611</v>
      </c>
      <c r="F31" s="1">
        <f>VLOOKUP(A31,'CAF BLS Adjustment'!$B$3:$J$440,6)</f>
        <v>40403</v>
      </c>
      <c r="G31" s="1">
        <f t="shared" si="0"/>
        <v>10440</v>
      </c>
      <c r="H31" s="1">
        <f t="shared" si="1"/>
        <v>467811.35297814605</v>
      </c>
      <c r="I31" s="1">
        <f t="shared" si="2"/>
        <v>0</v>
      </c>
    </row>
    <row r="32" spans="1:9">
      <c r="A32" s="62">
        <v>170215</v>
      </c>
      <c r="B32" s="15" t="s">
        <v>39</v>
      </c>
      <c r="C32" s="1">
        <f>VLOOKUP(A32,Main!_xlnm.Print_Area,17,FALSE)+VLOOKUP(A32,Main!_xlnm.Print_Area,15,FALSE)</f>
        <v>99941</v>
      </c>
      <c r="D32" s="1">
        <f>VLOOKUP(A32,Main!_xlnm.Print_Area,14,FALSE)</f>
        <v>-20532</v>
      </c>
      <c r="E32" s="1">
        <f>VLOOKUP(A32,'CAF BLS Adjustment'!B32:J476,5)</f>
        <v>113045</v>
      </c>
      <c r="F32" s="1">
        <f>VLOOKUP(A32,'CAF BLS Adjustment'!$B$3:$J$440,6)</f>
        <v>7428</v>
      </c>
      <c r="G32" s="1">
        <f t="shared" si="0"/>
        <v>-20532</v>
      </c>
      <c r="H32" s="1">
        <f t="shared" si="1"/>
        <v>113045</v>
      </c>
      <c r="I32" s="1">
        <f t="shared" si="2"/>
        <v>7428</v>
      </c>
    </row>
    <row r="33" spans="1:9">
      <c r="A33" s="62">
        <v>180216</v>
      </c>
      <c r="B33" s="15" t="s">
        <v>41</v>
      </c>
      <c r="C33" s="1">
        <f>VLOOKUP(A33,Main!_xlnm.Print_Area,17,FALSE)+VLOOKUP(A33,Main!_xlnm.Print_Area,15,FALSE)</f>
        <v>114968</v>
      </c>
      <c r="D33" s="1">
        <f>VLOOKUP(A33,Main!_xlnm.Print_Area,14,FALSE)</f>
        <v>-348474</v>
      </c>
      <c r="E33" s="1">
        <f>VLOOKUP(A33,'CAF BLS Adjustment'!B33:J477,5)</f>
        <v>463442</v>
      </c>
      <c r="F33" s="1">
        <f>VLOOKUP(A33,'CAF BLS Adjustment'!$B$3:$J$440,6)</f>
        <v>0</v>
      </c>
      <c r="G33" s="1">
        <f t="shared" si="0"/>
        <v>-348474</v>
      </c>
      <c r="H33" s="1">
        <f t="shared" si="1"/>
        <v>463442</v>
      </c>
      <c r="I33" s="1">
        <f t="shared" si="2"/>
        <v>0</v>
      </c>
    </row>
    <row r="34" spans="1:9">
      <c r="A34" s="62">
        <v>190219</v>
      </c>
      <c r="B34" s="15" t="s">
        <v>43</v>
      </c>
      <c r="C34" s="1">
        <f>VLOOKUP(A34,Main!_xlnm.Print_Area,17,FALSE)+VLOOKUP(A34,Main!_xlnm.Print_Area,15,FALSE)</f>
        <v>301810.12833483348</v>
      </c>
      <c r="D34" s="1">
        <f>VLOOKUP(A34,Main!_xlnm.Print_Area,14,FALSE)</f>
        <v>29784</v>
      </c>
      <c r="E34" s="1">
        <f>VLOOKUP(A34,'CAF BLS Adjustment'!B34:J478,5)</f>
        <v>212010</v>
      </c>
      <c r="F34" s="1">
        <f>VLOOKUP(A34,'CAF BLS Adjustment'!$B$3:$J$440,6)</f>
        <v>70752</v>
      </c>
      <c r="G34" s="1">
        <f t="shared" si="0"/>
        <v>29784</v>
      </c>
      <c r="H34" s="1">
        <f t="shared" si="1"/>
        <v>212010</v>
      </c>
      <c r="I34" s="1">
        <f t="shared" si="2"/>
        <v>60016.128334833484</v>
      </c>
    </row>
    <row r="35" spans="1:9">
      <c r="A35" s="62">
        <v>190220</v>
      </c>
      <c r="B35" s="15" t="s">
        <v>44</v>
      </c>
      <c r="C35" s="1">
        <f>VLOOKUP(A35,Main!_xlnm.Print_Area,17,FALSE)+VLOOKUP(A35,Main!_xlnm.Print_Area,15,FALSE)</f>
        <v>77818.300951355923</v>
      </c>
      <c r="D35" s="1">
        <f>VLOOKUP(A35,Main!_xlnm.Print_Area,14,FALSE)</f>
        <v>1980</v>
      </c>
      <c r="E35" s="1">
        <f>VLOOKUP(A35,'CAF BLS Adjustment'!B35:J479,5)</f>
        <v>88802</v>
      </c>
      <c r="F35" s="1">
        <f>VLOOKUP(A35,'CAF BLS Adjustment'!$B$3:$J$440,6)</f>
        <v>0</v>
      </c>
      <c r="G35" s="1">
        <f t="shared" si="0"/>
        <v>1980</v>
      </c>
      <c r="H35" s="1">
        <f t="shared" si="1"/>
        <v>75838.300951355923</v>
      </c>
      <c r="I35" s="1">
        <f t="shared" si="2"/>
        <v>0</v>
      </c>
    </row>
    <row r="36" spans="1:9">
      <c r="A36" s="62">
        <v>190239</v>
      </c>
      <c r="B36" s="15" t="s">
        <v>45</v>
      </c>
      <c r="C36" s="1">
        <f>VLOOKUP(A36,Main!_xlnm.Print_Area,17,FALSE)+VLOOKUP(A36,Main!_xlnm.Print_Area,15,FALSE)</f>
        <v>816099.52276487905</v>
      </c>
      <c r="D36" s="1">
        <f>VLOOKUP(A36,Main!_xlnm.Print_Area,14,FALSE)</f>
        <v>163782</v>
      </c>
      <c r="E36" s="1">
        <f>VLOOKUP(A36,'CAF BLS Adjustment'!B36:J480,5)</f>
        <v>264362</v>
      </c>
      <c r="F36" s="1">
        <f>VLOOKUP(A36,'CAF BLS Adjustment'!$B$3:$J$440,6)</f>
        <v>523909</v>
      </c>
      <c r="G36" s="1">
        <f t="shared" si="0"/>
        <v>163782</v>
      </c>
      <c r="H36" s="1">
        <f t="shared" si="1"/>
        <v>264362</v>
      </c>
      <c r="I36" s="1">
        <f t="shared" si="2"/>
        <v>387955.52276487905</v>
      </c>
    </row>
    <row r="37" spans="1:9">
      <c r="A37" s="62">
        <v>190250</v>
      </c>
      <c r="B37" s="15" t="s">
        <v>46</v>
      </c>
      <c r="C37" s="1">
        <f>VLOOKUP(A37,Main!_xlnm.Print_Area,17,FALSE)+VLOOKUP(A37,Main!_xlnm.Print_Area,15,FALSE)</f>
        <v>5090122.7142527774</v>
      </c>
      <c r="D37" s="1">
        <f>VLOOKUP(A37,Main!_xlnm.Print_Area,14,FALSE)</f>
        <v>-66576</v>
      </c>
      <c r="E37" s="1">
        <f>VLOOKUP(A37,'CAF BLS Adjustment'!B37:J483,5)</f>
        <v>3272383</v>
      </c>
      <c r="F37" s="1">
        <f>VLOOKUP(A37,'CAF BLS Adjustment'!$B$3:$J$440,6)</f>
        <v>2009654</v>
      </c>
      <c r="G37" s="1">
        <f t="shared" si="0"/>
        <v>-66576</v>
      </c>
      <c r="H37" s="1">
        <f t="shared" si="1"/>
        <v>3272383</v>
      </c>
      <c r="I37" s="1">
        <f t="shared" si="2"/>
        <v>1884315.7142527774</v>
      </c>
    </row>
    <row r="38" spans="1:9">
      <c r="A38" s="62">
        <v>197251</v>
      </c>
      <c r="B38" s="15" t="s">
        <v>47</v>
      </c>
      <c r="C38" s="1">
        <f>VLOOKUP(A38,Main!_xlnm.Print_Area,17,FALSE)+VLOOKUP(A38,Main!_xlnm.Print_Area,15,FALSE)</f>
        <v>413685.42064974684</v>
      </c>
      <c r="D38" s="1">
        <f>VLOOKUP(A38,Main!_xlnm.Print_Area,14,FALSE)</f>
        <v>30558</v>
      </c>
      <c r="E38" s="1">
        <f>VLOOKUP(A38,'CAF BLS Adjustment'!B38:J484,5)</f>
        <v>138539</v>
      </c>
      <c r="F38" s="1">
        <f>VLOOKUP(A38,'CAF BLS Adjustment'!$B$3:$J$440,6)</f>
        <v>313504</v>
      </c>
      <c r="G38" s="1">
        <f t="shared" si="0"/>
        <v>30558</v>
      </c>
      <c r="H38" s="1">
        <f t="shared" si="1"/>
        <v>138539</v>
      </c>
      <c r="I38" s="1">
        <f t="shared" si="2"/>
        <v>244588.42064974684</v>
      </c>
    </row>
    <row r="39" spans="1:9">
      <c r="A39" s="62">
        <v>210331</v>
      </c>
      <c r="B39" s="15" t="s">
        <v>49</v>
      </c>
      <c r="C39" s="1">
        <f>VLOOKUP(A39,Main!_xlnm.Print_Area,17,FALSE)+VLOOKUP(A39,Main!_xlnm.Print_Area,15,FALSE)</f>
        <v>3157651.0154556264</v>
      </c>
      <c r="D39" s="1">
        <f>VLOOKUP(A39,Main!_xlnm.Print_Area,14,FALSE)</f>
        <v>441264</v>
      </c>
      <c r="E39" s="1">
        <f>VLOOKUP(A39,'CAF BLS Adjustment'!B39:J487,5)</f>
        <v>520195</v>
      </c>
      <c r="F39" s="1">
        <f>VLOOKUP(A39,'CAF BLS Adjustment'!$B$3:$J$440,6)</f>
        <v>2722223</v>
      </c>
      <c r="G39" s="1">
        <f t="shared" si="0"/>
        <v>441264</v>
      </c>
      <c r="H39" s="1">
        <f t="shared" si="1"/>
        <v>520195</v>
      </c>
      <c r="I39" s="1">
        <f t="shared" si="2"/>
        <v>2196192.0154556264</v>
      </c>
    </row>
    <row r="40" spans="1:9">
      <c r="A40" s="62">
        <v>220324</v>
      </c>
      <c r="B40" s="15" t="s">
        <v>51</v>
      </c>
      <c r="C40" s="1">
        <f>VLOOKUP(A40,Main!_xlnm.Print_Area,17,FALSE)+VLOOKUP(A40,Main!_xlnm.Print_Area,15,FALSE)</f>
        <v>201848.99999999997</v>
      </c>
      <c r="D40" s="1">
        <f>VLOOKUP(A40,Main!_xlnm.Print_Area,14,FALSE)</f>
        <v>-45798</v>
      </c>
      <c r="E40" s="1">
        <f>VLOOKUP(A40,'CAF BLS Adjustment'!B40:J489,5)</f>
        <v>240621</v>
      </c>
      <c r="F40" s="1">
        <f>VLOOKUP(A40,'CAF BLS Adjustment'!$B$3:$J$440,6)</f>
        <v>7026</v>
      </c>
      <c r="G40" s="1">
        <f t="shared" si="0"/>
        <v>-45798</v>
      </c>
      <c r="H40" s="1">
        <f t="shared" si="1"/>
        <v>240621</v>
      </c>
      <c r="I40" s="1">
        <f t="shared" si="2"/>
        <v>7025.9999999999709</v>
      </c>
    </row>
    <row r="41" spans="1:9">
      <c r="A41" s="62">
        <v>220347</v>
      </c>
      <c r="B41" s="15" t="s">
        <v>52</v>
      </c>
      <c r="C41" s="1">
        <f>VLOOKUP(A41,Main!_xlnm.Print_Area,17,FALSE)+VLOOKUP(A41,Main!_xlnm.Print_Area,15,FALSE)</f>
        <v>2288439.1592074558</v>
      </c>
      <c r="D41" s="1">
        <f>VLOOKUP(A41,Main!_xlnm.Print_Area,14,FALSE)</f>
        <v>-73944</v>
      </c>
      <c r="E41" s="1">
        <f>VLOOKUP(A41,'CAF BLS Adjustment'!B41:J490,5)</f>
        <v>616487</v>
      </c>
      <c r="F41" s="1">
        <f>VLOOKUP(A41,'CAF BLS Adjustment'!$B$3:$J$440,6)</f>
        <v>2139444</v>
      </c>
      <c r="G41" s="1">
        <f t="shared" si="0"/>
        <v>-73944</v>
      </c>
      <c r="H41" s="1">
        <f t="shared" si="1"/>
        <v>616487</v>
      </c>
      <c r="I41" s="1">
        <f t="shared" si="2"/>
        <v>1745896.1592074558</v>
      </c>
    </row>
    <row r="42" spans="1:9">
      <c r="A42" s="62">
        <v>220348</v>
      </c>
      <c r="B42" s="15" t="s">
        <v>53</v>
      </c>
      <c r="C42" s="1">
        <f>VLOOKUP(A42,Main!_xlnm.Print_Area,17,FALSE)+VLOOKUP(A42,Main!_xlnm.Print_Area,15,FALSE)</f>
        <v>3939434.2636067537</v>
      </c>
      <c r="D42" s="1">
        <f>VLOOKUP(A42,Main!_xlnm.Print_Area,14,FALSE)</f>
        <v>1133166</v>
      </c>
      <c r="E42" s="1">
        <f>VLOOKUP(A42,'CAF BLS Adjustment'!B42:J491,5)</f>
        <v>1150511</v>
      </c>
      <c r="F42" s="1">
        <f>VLOOKUP(A42,'CAF BLS Adjustment'!$B$3:$J$440,6)</f>
        <v>2312025</v>
      </c>
      <c r="G42" s="1">
        <f t="shared" si="0"/>
        <v>1133166</v>
      </c>
      <c r="H42" s="1">
        <f t="shared" si="1"/>
        <v>1150511</v>
      </c>
      <c r="I42" s="1">
        <f t="shared" si="2"/>
        <v>1655757.2636067537</v>
      </c>
    </row>
    <row r="43" spans="1:9">
      <c r="A43" s="62">
        <v>220358</v>
      </c>
      <c r="B43" s="15" t="s">
        <v>54</v>
      </c>
      <c r="C43" s="1">
        <f>VLOOKUP(A43,Main!_xlnm.Print_Area,17,FALSE)+VLOOKUP(A43,Main!_xlnm.Print_Area,15,FALSE)</f>
        <v>2444648.6120758839</v>
      </c>
      <c r="D43" s="1">
        <f>VLOOKUP(A43,Main!_xlnm.Print_Area,14,FALSE)</f>
        <v>251526</v>
      </c>
      <c r="E43" s="1">
        <f>VLOOKUP(A43,'CAF BLS Adjustment'!B43:J492,5)</f>
        <v>981612</v>
      </c>
      <c r="F43" s="1">
        <f>VLOOKUP(A43,'CAF BLS Adjustment'!$B$3:$J$440,6)</f>
        <v>1618763</v>
      </c>
      <c r="G43" s="1">
        <f t="shared" si="0"/>
        <v>251526</v>
      </c>
      <c r="H43" s="1">
        <f t="shared" si="1"/>
        <v>981612</v>
      </c>
      <c r="I43" s="1">
        <f t="shared" si="2"/>
        <v>1211510.6120758839</v>
      </c>
    </row>
    <row r="44" spans="1:9">
      <c r="A44" s="62">
        <v>220360</v>
      </c>
      <c r="B44" s="15" t="s">
        <v>55</v>
      </c>
      <c r="C44" s="1">
        <f>VLOOKUP(A44,Main!_xlnm.Print_Area,17,FALSE)+VLOOKUP(A44,Main!_xlnm.Print_Area,15,FALSE)</f>
        <v>4128273.6377445981</v>
      </c>
      <c r="D44" s="1">
        <f>VLOOKUP(A44,Main!_xlnm.Print_Area,14,FALSE)</f>
        <v>447582</v>
      </c>
      <c r="E44" s="1">
        <f>VLOOKUP(A44,'CAF BLS Adjustment'!B44:J493,5)</f>
        <v>2409079</v>
      </c>
      <c r="F44" s="1">
        <f>VLOOKUP(A44,'CAF BLS Adjustment'!$B$3:$J$440,6)</f>
        <v>1959339</v>
      </c>
      <c r="G44" s="1">
        <f t="shared" si="0"/>
        <v>447582</v>
      </c>
      <c r="H44" s="1">
        <f t="shared" si="1"/>
        <v>2409079</v>
      </c>
      <c r="I44" s="1">
        <f t="shared" si="2"/>
        <v>1271612.6377445981</v>
      </c>
    </row>
    <row r="45" spans="1:9">
      <c r="A45" s="62">
        <v>220365</v>
      </c>
      <c r="B45" s="15" t="s">
        <v>56</v>
      </c>
      <c r="C45" s="1">
        <f>VLOOKUP(A45,Main!_xlnm.Print_Area,17,FALSE)+VLOOKUP(A45,Main!_xlnm.Print_Area,15,FALSE)</f>
        <v>704116.67154235439</v>
      </c>
      <c r="D45" s="1">
        <f>VLOOKUP(A45,Main!_xlnm.Print_Area,14,FALSE)</f>
        <v>99222</v>
      </c>
      <c r="E45" s="1">
        <f>VLOOKUP(A45,'CAF BLS Adjustment'!B45:J494,5)</f>
        <v>270850</v>
      </c>
      <c r="F45" s="1">
        <f>VLOOKUP(A45,'CAF BLS Adjustment'!$B$3:$J$440,6)</f>
        <v>451343</v>
      </c>
      <c r="G45" s="1">
        <f t="shared" si="0"/>
        <v>99222</v>
      </c>
      <c r="H45" s="1">
        <f t="shared" si="1"/>
        <v>270850</v>
      </c>
      <c r="I45" s="1">
        <f t="shared" si="2"/>
        <v>334044.67154235439</v>
      </c>
    </row>
    <row r="46" spans="1:9">
      <c r="A46" s="62">
        <v>220368</v>
      </c>
      <c r="B46" s="15" t="s">
        <v>57</v>
      </c>
      <c r="C46" s="1">
        <f>VLOOKUP(A46,Main!_xlnm.Print_Area,17,FALSE)+VLOOKUP(A46,Main!_xlnm.Print_Area,15,FALSE)</f>
        <v>3004466.8618248389</v>
      </c>
      <c r="D46" s="1">
        <f>VLOOKUP(A46,Main!_xlnm.Print_Area,14,FALSE)</f>
        <v>98706</v>
      </c>
      <c r="E46" s="1">
        <f>VLOOKUP(A46,'CAF BLS Adjustment'!B46:J495,5)</f>
        <v>1339738</v>
      </c>
      <c r="F46" s="1">
        <f>VLOOKUP(A46,'CAF BLS Adjustment'!$B$3:$J$440,6)</f>
        <v>2066535</v>
      </c>
      <c r="G46" s="1">
        <f t="shared" si="0"/>
        <v>98706</v>
      </c>
      <c r="H46" s="1">
        <f t="shared" si="1"/>
        <v>1339738</v>
      </c>
      <c r="I46" s="1">
        <f t="shared" si="2"/>
        <v>1566022.8618248389</v>
      </c>
    </row>
    <row r="47" spans="1:9">
      <c r="A47" s="62">
        <v>220371</v>
      </c>
      <c r="B47" s="15" t="s">
        <v>58</v>
      </c>
      <c r="C47" s="1">
        <f>VLOOKUP(A47,Main!_xlnm.Print_Area,17,FALSE)+VLOOKUP(A47,Main!_xlnm.Print_Area,15,FALSE)</f>
        <v>781005.32720178703</v>
      </c>
      <c r="D47" s="1">
        <f>VLOOKUP(A47,Main!_xlnm.Print_Area,14,FALSE)</f>
        <v>129366</v>
      </c>
      <c r="E47" s="1">
        <f>VLOOKUP(A47,'CAF BLS Adjustment'!B47:J496,5)</f>
        <v>651083</v>
      </c>
      <c r="F47" s="1">
        <f>VLOOKUP(A47,'CAF BLS Adjustment'!$B$3:$J$440,6)</f>
        <v>37602</v>
      </c>
      <c r="G47" s="1">
        <f t="shared" si="0"/>
        <v>129366</v>
      </c>
      <c r="H47" s="1">
        <f t="shared" si="1"/>
        <v>651083</v>
      </c>
      <c r="I47" s="1">
        <f t="shared" si="2"/>
        <v>556.32720178703312</v>
      </c>
    </row>
    <row r="48" spans="1:9">
      <c r="A48" s="62">
        <v>220376</v>
      </c>
      <c r="B48" s="15" t="s">
        <v>59</v>
      </c>
      <c r="C48" s="1">
        <f>VLOOKUP(A48,Main!_xlnm.Print_Area,17,FALSE)+VLOOKUP(A48,Main!_xlnm.Print_Area,15,FALSE)</f>
        <v>1865219.3481482908</v>
      </c>
      <c r="D48" s="1">
        <f>VLOOKUP(A48,Main!_xlnm.Print_Area,14,FALSE)</f>
        <v>141252</v>
      </c>
      <c r="E48" s="1">
        <f>VLOOKUP(A48,'CAF BLS Adjustment'!B48:J497,5)</f>
        <v>531364</v>
      </c>
      <c r="F48" s="1">
        <f>VLOOKUP(A48,'CAF BLS Adjustment'!$B$3:$J$440,6)</f>
        <v>1503329</v>
      </c>
      <c r="G48" s="1">
        <f t="shared" si="0"/>
        <v>141252</v>
      </c>
      <c r="H48" s="1">
        <f t="shared" si="1"/>
        <v>531364</v>
      </c>
      <c r="I48" s="1">
        <f t="shared" si="2"/>
        <v>1192603.3481482908</v>
      </c>
    </row>
    <row r="49" spans="1:9">
      <c r="A49" s="62">
        <v>220378</v>
      </c>
      <c r="B49" s="15" t="s">
        <v>60</v>
      </c>
      <c r="C49" s="1">
        <f>VLOOKUP(A49,Main!_xlnm.Print_Area,17,FALSE)+VLOOKUP(A49,Main!_xlnm.Print_Area,15,FALSE)</f>
        <v>4902488.669959751</v>
      </c>
      <c r="D49" s="1">
        <f>VLOOKUP(A49,Main!_xlnm.Print_Area,14,FALSE)</f>
        <v>454614</v>
      </c>
      <c r="E49" s="1">
        <f>VLOOKUP(A49,'CAF BLS Adjustment'!B49:J498,5)</f>
        <v>1752158</v>
      </c>
      <c r="F49" s="1">
        <f>VLOOKUP(A49,'CAF BLS Adjustment'!$B$3:$J$440,6)</f>
        <v>3512419</v>
      </c>
      <c r="G49" s="1">
        <f t="shared" si="0"/>
        <v>454614</v>
      </c>
      <c r="H49" s="1">
        <f t="shared" si="1"/>
        <v>1752158</v>
      </c>
      <c r="I49" s="1">
        <f t="shared" si="2"/>
        <v>2695716.669959751</v>
      </c>
    </row>
    <row r="50" spans="1:9">
      <c r="A50" s="62">
        <v>220381</v>
      </c>
      <c r="B50" s="15" t="s">
        <v>61</v>
      </c>
      <c r="C50" s="1">
        <f>VLOOKUP(A50,Main!_xlnm.Print_Area,17,FALSE)+VLOOKUP(A50,Main!_xlnm.Print_Area,15,FALSE)</f>
        <v>3932427.513458305</v>
      </c>
      <c r="D50" s="1">
        <f>VLOOKUP(A50,Main!_xlnm.Print_Area,14,FALSE)</f>
        <v>684348</v>
      </c>
      <c r="E50" s="1">
        <f>VLOOKUP(A50,'CAF BLS Adjustment'!B50:J500,5)</f>
        <v>2000070</v>
      </c>
      <c r="F50" s="1">
        <f>VLOOKUP(A50,'CAF BLS Adjustment'!$B$3:$J$440,6)</f>
        <v>1903110</v>
      </c>
      <c r="G50" s="1">
        <f t="shared" si="0"/>
        <v>684348</v>
      </c>
      <c r="H50" s="1">
        <f t="shared" si="1"/>
        <v>2000070</v>
      </c>
      <c r="I50" s="1">
        <f t="shared" si="2"/>
        <v>1248009.513458305</v>
      </c>
    </row>
    <row r="51" spans="1:9">
      <c r="A51" s="62">
        <v>220382</v>
      </c>
      <c r="B51" s="15" t="s">
        <v>62</v>
      </c>
      <c r="C51" s="1">
        <f>VLOOKUP(A51,Main!_xlnm.Print_Area,17,FALSE)+VLOOKUP(A51,Main!_xlnm.Print_Area,15,FALSE)</f>
        <v>1640177.4820323745</v>
      </c>
      <c r="D51" s="1">
        <f>VLOOKUP(A51,Main!_xlnm.Print_Area,14,FALSE)</f>
        <v>10998</v>
      </c>
      <c r="E51" s="1">
        <f>VLOOKUP(A51,'CAF BLS Adjustment'!B51:J501,5)</f>
        <v>1630750</v>
      </c>
      <c r="F51" s="1">
        <f>VLOOKUP(A51,'CAF BLS Adjustment'!$B$3:$J$440,6)</f>
        <v>0</v>
      </c>
      <c r="G51" s="1">
        <f t="shared" si="0"/>
        <v>10998</v>
      </c>
      <c r="H51" s="1">
        <f t="shared" si="1"/>
        <v>1629179.4820323745</v>
      </c>
      <c r="I51" s="1">
        <f t="shared" si="2"/>
        <v>0</v>
      </c>
    </row>
    <row r="52" spans="1:9">
      <c r="A52" s="62">
        <v>220389</v>
      </c>
      <c r="B52" s="15" t="s">
        <v>63</v>
      </c>
      <c r="C52" s="1">
        <f>VLOOKUP(A52,Main!_xlnm.Print_Area,17,FALSE)+VLOOKUP(A52,Main!_xlnm.Print_Area,15,FALSE)</f>
        <v>1242652.4396665713</v>
      </c>
      <c r="D52" s="1">
        <f>VLOOKUP(A52,Main!_xlnm.Print_Area,14,FALSE)</f>
        <v>-65742</v>
      </c>
      <c r="E52" s="1">
        <f>VLOOKUP(A52,'CAF BLS Adjustment'!B52:J502,5)</f>
        <v>1145281</v>
      </c>
      <c r="F52" s="1">
        <f>VLOOKUP(A52,'CAF BLS Adjustment'!$B$3:$J$440,6)</f>
        <v>381078</v>
      </c>
      <c r="G52" s="1">
        <f t="shared" si="0"/>
        <v>-65742</v>
      </c>
      <c r="H52" s="1">
        <f t="shared" si="1"/>
        <v>1145281</v>
      </c>
      <c r="I52" s="1">
        <f t="shared" si="2"/>
        <v>163113.43966657133</v>
      </c>
    </row>
    <row r="53" spans="1:9">
      <c r="A53" s="62">
        <v>220392</v>
      </c>
      <c r="B53" s="15" t="s">
        <v>64</v>
      </c>
      <c r="C53" s="1">
        <f>VLOOKUP(A53,Main!_xlnm.Print_Area,17,FALSE)+VLOOKUP(A53,Main!_xlnm.Print_Area,15,FALSE)</f>
        <v>690184.60521464213</v>
      </c>
      <c r="D53" s="1">
        <f>VLOOKUP(A53,Main!_xlnm.Print_Area,14,FALSE)</f>
        <v>46944</v>
      </c>
      <c r="E53" s="1">
        <f>VLOOKUP(A53,'CAF BLS Adjustment'!B53:J503,5)</f>
        <v>203886</v>
      </c>
      <c r="F53" s="1">
        <f>VLOOKUP(A53,'CAF BLS Adjustment'!$B$3:$J$440,6)</f>
        <v>554332</v>
      </c>
      <c r="G53" s="1">
        <f t="shared" si="0"/>
        <v>46944</v>
      </c>
      <c r="H53" s="1">
        <f t="shared" si="1"/>
        <v>203886</v>
      </c>
      <c r="I53" s="1">
        <f t="shared" si="2"/>
        <v>439354.60521464213</v>
      </c>
    </row>
    <row r="54" spans="1:9">
      <c r="A54" s="62">
        <v>230468</v>
      </c>
      <c r="B54" s="15" t="s">
        <v>66</v>
      </c>
      <c r="C54" s="1">
        <f>VLOOKUP(A54,Main!_xlnm.Print_Area,17,FALSE)+VLOOKUP(A54,Main!_xlnm.Print_Area,15,FALSE)</f>
        <v>14350309.47903738</v>
      </c>
      <c r="D54" s="1">
        <f>VLOOKUP(A54,Main!_xlnm.Print_Area,14,FALSE)</f>
        <v>1668780</v>
      </c>
      <c r="E54" s="1">
        <f>VLOOKUP(A54,'CAF BLS Adjustment'!B54:J505,5)</f>
        <v>2353723</v>
      </c>
      <c r="F54" s="1">
        <f>VLOOKUP(A54,'CAF BLS Adjustment'!$B$3:$J$440,6)</f>
        <v>12718415</v>
      </c>
      <c r="G54" s="1">
        <f t="shared" ref="G54:G112" si="3">MIN(D54,C54)</f>
        <v>1668780</v>
      </c>
      <c r="H54" s="1">
        <f t="shared" ref="H54:H112" si="4">MAX(MIN(C54-G54,E54),0)</f>
        <v>2353723</v>
      </c>
      <c r="I54" s="1">
        <f t="shared" ref="I54:I112" si="5">MIN(MAX(C54-G54-H54,0),F54)</f>
        <v>10327806.47903738</v>
      </c>
    </row>
    <row r="55" spans="1:9">
      <c r="A55" s="62">
        <v>230469</v>
      </c>
      <c r="B55" s="15" t="s">
        <v>67</v>
      </c>
      <c r="C55" s="1">
        <f>VLOOKUP(A55,Main!_xlnm.Print_Area,17,FALSE)+VLOOKUP(A55,Main!_xlnm.Print_Area,15,FALSE)</f>
        <v>261942.83645869797</v>
      </c>
      <c r="D55" s="1">
        <f>VLOOKUP(A55,Main!_xlnm.Print_Area,14,FALSE)</f>
        <v>-22236</v>
      </c>
      <c r="E55" s="1">
        <f>VLOOKUP(A55,'CAF BLS Adjustment'!B55:J506,5)</f>
        <v>171243</v>
      </c>
      <c r="F55" s="1">
        <f>VLOOKUP(A55,'CAF BLS Adjustment'!$B$3:$J$440,6)</f>
        <v>160277</v>
      </c>
      <c r="G55" s="1">
        <f t="shared" si="3"/>
        <v>-22236</v>
      </c>
      <c r="H55" s="1">
        <f t="shared" si="4"/>
        <v>171243</v>
      </c>
      <c r="I55" s="1">
        <f t="shared" si="5"/>
        <v>112935.83645869797</v>
      </c>
    </row>
    <row r="56" spans="1:9">
      <c r="A56" s="62">
        <v>230473</v>
      </c>
      <c r="B56" s="15" t="s">
        <v>68</v>
      </c>
      <c r="C56" s="1">
        <f>VLOOKUP(A56,Main!_xlnm.Print_Area,17,FALSE)+VLOOKUP(A56,Main!_xlnm.Print_Area,15,FALSE)</f>
        <v>1902426.4690145936</v>
      </c>
      <c r="D56" s="1">
        <f>VLOOKUP(A56,Main!_xlnm.Print_Area,14,FALSE)</f>
        <v>186768</v>
      </c>
      <c r="E56" s="1">
        <f>VLOOKUP(A56,'CAF BLS Adjustment'!B56:J507,5)</f>
        <v>1614061</v>
      </c>
      <c r="F56" s="1">
        <f>VLOOKUP(A56,'CAF BLS Adjustment'!$B$3:$J$440,6)</f>
        <v>128268</v>
      </c>
      <c r="G56" s="1">
        <f t="shared" si="3"/>
        <v>186768</v>
      </c>
      <c r="H56" s="1">
        <f t="shared" si="4"/>
        <v>1614061</v>
      </c>
      <c r="I56" s="1">
        <f t="shared" si="5"/>
        <v>101597.46901459363</v>
      </c>
    </row>
    <row r="57" spans="1:9">
      <c r="A57" s="62">
        <v>230478</v>
      </c>
      <c r="B57" s="15" t="s">
        <v>69</v>
      </c>
      <c r="C57" s="1">
        <f>VLOOKUP(A57,Main!_xlnm.Print_Area,17,FALSE)+VLOOKUP(A57,Main!_xlnm.Print_Area,15,FALSE)</f>
        <v>276625</v>
      </c>
      <c r="D57" s="1">
        <f>VLOOKUP(A57,Main!_xlnm.Print_Area,14,FALSE)</f>
        <v>-31392</v>
      </c>
      <c r="E57" s="1">
        <f>VLOOKUP(A57,'CAF BLS Adjustment'!B57:J508,5)</f>
        <v>259068</v>
      </c>
      <c r="F57" s="1">
        <f>VLOOKUP(A57,'CAF BLS Adjustment'!$B$3:$J$440,6)</f>
        <v>48949</v>
      </c>
      <c r="G57" s="1">
        <f t="shared" si="3"/>
        <v>-31392</v>
      </c>
      <c r="H57" s="1">
        <f t="shared" si="4"/>
        <v>259068</v>
      </c>
      <c r="I57" s="1">
        <f t="shared" si="5"/>
        <v>48949</v>
      </c>
    </row>
    <row r="58" spans="1:9">
      <c r="A58" s="62">
        <v>230496</v>
      </c>
      <c r="B58" s="15" t="s">
        <v>70</v>
      </c>
      <c r="C58" s="1">
        <f>VLOOKUP(A58,Main!_xlnm.Print_Area,17,FALSE)+VLOOKUP(A58,Main!_xlnm.Print_Area,15,FALSE)</f>
        <v>4214836.5273296824</v>
      </c>
      <c r="D58" s="1">
        <f>VLOOKUP(A58,Main!_xlnm.Print_Area,14,FALSE)</f>
        <v>-56172</v>
      </c>
      <c r="E58" s="1">
        <f>VLOOKUP(A58,'CAF BLS Adjustment'!B58:J510,5)</f>
        <v>2915145</v>
      </c>
      <c r="F58" s="1">
        <f>VLOOKUP(A58,'CAF BLS Adjustment'!$B$3:$J$440,6)</f>
        <v>2067368</v>
      </c>
      <c r="G58" s="1">
        <f t="shared" si="3"/>
        <v>-56172</v>
      </c>
      <c r="H58" s="1">
        <f t="shared" si="4"/>
        <v>2915145</v>
      </c>
      <c r="I58" s="1">
        <f t="shared" si="5"/>
        <v>1355863.5273296824</v>
      </c>
    </row>
    <row r="59" spans="1:9">
      <c r="A59" s="62">
        <v>230497</v>
      </c>
      <c r="B59" s="15" t="s">
        <v>71</v>
      </c>
      <c r="C59" s="1">
        <f>VLOOKUP(A59,Main!_xlnm.Print_Area,17,FALSE)+VLOOKUP(A59,Main!_xlnm.Print_Area,15,FALSE)</f>
        <v>530703.462766813</v>
      </c>
      <c r="D59" s="1">
        <f>VLOOKUP(A59,Main!_xlnm.Print_Area,14,FALSE)</f>
        <v>14292</v>
      </c>
      <c r="E59" s="1">
        <f>VLOOKUP(A59,'CAF BLS Adjustment'!B59:J511,5)</f>
        <v>604821</v>
      </c>
      <c r="F59" s="1">
        <f>VLOOKUP(A59,'CAF BLS Adjustment'!$B$3:$J$440,6)</f>
        <v>0</v>
      </c>
      <c r="G59" s="1">
        <f t="shared" si="3"/>
        <v>14292</v>
      </c>
      <c r="H59" s="1">
        <f t="shared" si="4"/>
        <v>516411.462766813</v>
      </c>
      <c r="I59" s="1">
        <f t="shared" si="5"/>
        <v>0</v>
      </c>
    </row>
    <row r="60" spans="1:9">
      <c r="A60" s="62">
        <v>230498</v>
      </c>
      <c r="B60" s="15" t="s">
        <v>72</v>
      </c>
      <c r="C60" s="1">
        <f>VLOOKUP(A60,Main!_xlnm.Print_Area,17,FALSE)+VLOOKUP(A60,Main!_xlnm.Print_Area,15,FALSE)</f>
        <v>623707.05597162514</v>
      </c>
      <c r="D60" s="1">
        <f>VLOOKUP(A60,Main!_xlnm.Print_Area,14,FALSE)</f>
        <v>68526</v>
      </c>
      <c r="E60" s="1">
        <f>VLOOKUP(A60,'CAF BLS Adjustment'!B60:J512,5)</f>
        <v>283914</v>
      </c>
      <c r="F60" s="1">
        <f>VLOOKUP(A60,'CAF BLS Adjustment'!$B$3:$J$440,6)</f>
        <v>375170</v>
      </c>
      <c r="G60" s="1">
        <f t="shared" si="3"/>
        <v>68526</v>
      </c>
      <c r="H60" s="1">
        <f t="shared" si="4"/>
        <v>283914</v>
      </c>
      <c r="I60" s="1">
        <f t="shared" si="5"/>
        <v>271267.05597162514</v>
      </c>
    </row>
    <row r="61" spans="1:9">
      <c r="A61" s="62">
        <v>230500</v>
      </c>
      <c r="B61" s="15" t="s">
        <v>73</v>
      </c>
      <c r="C61" s="1">
        <f>VLOOKUP(A61,Main!_xlnm.Print_Area,17,FALSE)+VLOOKUP(A61,Main!_xlnm.Print_Area,15,FALSE)</f>
        <v>243507.51214429885</v>
      </c>
      <c r="D61" s="1">
        <f>VLOOKUP(A61,Main!_xlnm.Print_Area,14,FALSE)</f>
        <v>-3450</v>
      </c>
      <c r="E61" s="1">
        <f>VLOOKUP(A61,'CAF BLS Adjustment'!B61:J513,5)</f>
        <v>154512</v>
      </c>
      <c r="F61" s="1">
        <f>VLOOKUP(A61,'CAF BLS Adjustment'!$B$3:$J$440,6)</f>
        <v>133586</v>
      </c>
      <c r="G61" s="1">
        <f t="shared" si="3"/>
        <v>-3450</v>
      </c>
      <c r="H61" s="1">
        <f t="shared" si="4"/>
        <v>154512</v>
      </c>
      <c r="I61" s="1">
        <f t="shared" si="5"/>
        <v>92445.512144298846</v>
      </c>
    </row>
    <row r="62" spans="1:9">
      <c r="A62" s="62">
        <v>230501</v>
      </c>
      <c r="B62" s="15" t="s">
        <v>74</v>
      </c>
      <c r="C62" s="1">
        <f>VLOOKUP(A62,Main!_xlnm.Print_Area,17,FALSE)+VLOOKUP(A62,Main!_xlnm.Print_Area,15,FALSE)</f>
        <v>8040648.6791913258</v>
      </c>
      <c r="D62" s="1">
        <f>VLOOKUP(A62,Main!_xlnm.Print_Area,14,FALSE)</f>
        <v>320826</v>
      </c>
      <c r="E62" s="1">
        <f>VLOOKUP(A62,'CAF BLS Adjustment'!B62:J514,5)</f>
        <v>4323863</v>
      </c>
      <c r="F62" s="1">
        <f>VLOOKUP(A62,'CAF BLS Adjustment'!$B$3:$J$440,6)</f>
        <v>4735446</v>
      </c>
      <c r="G62" s="1">
        <f t="shared" si="3"/>
        <v>320826</v>
      </c>
      <c r="H62" s="1">
        <f t="shared" si="4"/>
        <v>4323863</v>
      </c>
      <c r="I62" s="1">
        <f t="shared" si="5"/>
        <v>3395959.6791913258</v>
      </c>
    </row>
    <row r="63" spans="1:9">
      <c r="A63" s="62">
        <v>230502</v>
      </c>
      <c r="B63" s="15" t="s">
        <v>75</v>
      </c>
      <c r="C63" s="1">
        <f>VLOOKUP(A63,Main!_xlnm.Print_Area,17,FALSE)+VLOOKUP(A63,Main!_xlnm.Print_Area,15,FALSE)</f>
        <v>2170242.24080612</v>
      </c>
      <c r="D63" s="1">
        <f>VLOOKUP(A63,Main!_xlnm.Print_Area,14,FALSE)</f>
        <v>-168222</v>
      </c>
      <c r="E63" s="1">
        <f>VLOOKUP(A63,'CAF BLS Adjustment'!B63:J515,5)</f>
        <v>1850880</v>
      </c>
      <c r="F63" s="1">
        <f>VLOOKUP(A63,'CAF BLS Adjustment'!$B$3:$J$440,6)</f>
        <v>699126</v>
      </c>
      <c r="G63" s="1">
        <f t="shared" si="3"/>
        <v>-168222</v>
      </c>
      <c r="H63" s="1">
        <f t="shared" si="4"/>
        <v>1850880</v>
      </c>
      <c r="I63" s="1">
        <f t="shared" si="5"/>
        <v>487584.24080611998</v>
      </c>
    </row>
    <row r="64" spans="1:9">
      <c r="A64" s="62">
        <v>230503</v>
      </c>
      <c r="B64" s="15" t="s">
        <v>76</v>
      </c>
      <c r="C64" s="1">
        <f>VLOOKUP(A64,Main!_xlnm.Print_Area,17,FALSE)+VLOOKUP(A64,Main!_xlnm.Print_Area,15,FALSE)</f>
        <v>2500202.7632749639</v>
      </c>
      <c r="D64" s="1">
        <f>VLOOKUP(A64,Main!_xlnm.Print_Area,14,FALSE)</f>
        <v>51330</v>
      </c>
      <c r="E64" s="1">
        <f>VLOOKUP(A64,'CAF BLS Adjustment'!B64:J516,5)</f>
        <v>2805483</v>
      </c>
      <c r="F64" s="1">
        <f>VLOOKUP(A64,'CAF BLS Adjustment'!$B$3:$J$440,6)</f>
        <v>0</v>
      </c>
      <c r="G64" s="1">
        <f t="shared" si="3"/>
        <v>51330</v>
      </c>
      <c r="H64" s="1">
        <f t="shared" si="4"/>
        <v>2448872.7632749639</v>
      </c>
      <c r="I64" s="1">
        <f t="shared" si="5"/>
        <v>0</v>
      </c>
    </row>
    <row r="65" spans="1:9">
      <c r="A65" s="62">
        <v>230505</v>
      </c>
      <c r="B65" s="15" t="s">
        <v>77</v>
      </c>
      <c r="C65" s="1">
        <f>VLOOKUP(A65,Main!_xlnm.Print_Area,17,FALSE)+VLOOKUP(A65,Main!_xlnm.Print_Area,15,FALSE)</f>
        <v>737738.16290648817</v>
      </c>
      <c r="D65" s="1">
        <f>VLOOKUP(A65,Main!_xlnm.Print_Area,14,FALSE)</f>
        <v>195882</v>
      </c>
      <c r="E65" s="1">
        <f>VLOOKUP(A65,'CAF BLS Adjustment'!B65:J517,5)</f>
        <v>624812</v>
      </c>
      <c r="F65" s="1">
        <f>VLOOKUP(A65,'CAF BLS Adjustment'!$B$3:$J$440,6)</f>
        <v>5881</v>
      </c>
      <c r="G65" s="1">
        <f t="shared" si="3"/>
        <v>195882</v>
      </c>
      <c r="H65" s="1">
        <f t="shared" si="4"/>
        <v>541856.16290648817</v>
      </c>
      <c r="I65" s="1">
        <f t="shared" si="5"/>
        <v>0</v>
      </c>
    </row>
    <row r="66" spans="1:9">
      <c r="A66" s="62">
        <v>230510</v>
      </c>
      <c r="B66" s="15" t="s">
        <v>78</v>
      </c>
      <c r="C66" s="1">
        <f>VLOOKUP(A66,Main!_xlnm.Print_Area,17,FALSE)+VLOOKUP(A66,Main!_xlnm.Print_Area,15,FALSE)</f>
        <v>5619518.1974155167</v>
      </c>
      <c r="D66" s="1">
        <f>VLOOKUP(A66,Main!_xlnm.Print_Area,14,FALSE)</f>
        <v>1510122</v>
      </c>
      <c r="E66" s="1">
        <f>VLOOKUP(A66,'CAF BLS Adjustment'!B66:J518,5)</f>
        <v>1605602</v>
      </c>
      <c r="F66" s="1">
        <f>VLOOKUP(A66,'CAF BLS Adjustment'!$B$3:$J$440,6)</f>
        <v>3439946</v>
      </c>
      <c r="G66" s="1">
        <f t="shared" si="3"/>
        <v>1510122</v>
      </c>
      <c r="H66" s="1">
        <f t="shared" si="4"/>
        <v>1605602</v>
      </c>
      <c r="I66" s="1">
        <f t="shared" si="5"/>
        <v>2503794.1974155167</v>
      </c>
    </row>
    <row r="67" spans="1:9">
      <c r="A67" s="62">
        <v>230511</v>
      </c>
      <c r="B67" s="15" t="s">
        <v>79</v>
      </c>
      <c r="C67" s="1">
        <f>VLOOKUP(A67,Main!_xlnm.Print_Area,17,FALSE)+VLOOKUP(A67,Main!_xlnm.Print_Area,15,FALSE)</f>
        <v>6116629.7575949775</v>
      </c>
      <c r="D67" s="1">
        <f>VLOOKUP(A67,Main!_xlnm.Print_Area,14,FALSE)</f>
        <v>-39372</v>
      </c>
      <c r="E67" s="1">
        <f>VLOOKUP(A67,'CAF BLS Adjustment'!B67:J519,5)</f>
        <v>2911700</v>
      </c>
      <c r="F67" s="1">
        <f>VLOOKUP(A67,'CAF BLS Adjustment'!$B$3:$J$440,6)</f>
        <v>4269826</v>
      </c>
      <c r="G67" s="1">
        <f t="shared" si="3"/>
        <v>-39372</v>
      </c>
      <c r="H67" s="1">
        <f t="shared" si="4"/>
        <v>2911700</v>
      </c>
      <c r="I67" s="1">
        <f t="shared" si="5"/>
        <v>3244301.7575949775</v>
      </c>
    </row>
    <row r="68" spans="1:9">
      <c r="A68" s="62">
        <v>240512</v>
      </c>
      <c r="B68" s="15" t="s">
        <v>81</v>
      </c>
      <c r="C68" s="1">
        <f>VLOOKUP(A68,Main!_xlnm.Print_Area,17,FALSE)+VLOOKUP(A68,Main!_xlnm.Print_Area,15,FALSE)</f>
        <v>6947897.3903192934</v>
      </c>
      <c r="D68" s="1">
        <f>VLOOKUP(A68,Main!_xlnm.Print_Area,14,FALSE)</f>
        <v>138858</v>
      </c>
      <c r="E68" s="1">
        <f>VLOOKUP(A68,'CAF BLS Adjustment'!B68:J520,5)</f>
        <v>2992504</v>
      </c>
      <c r="F68" s="1">
        <f>VLOOKUP(A68,'CAF BLS Adjustment'!$B$3:$J$440,6)</f>
        <v>4973981</v>
      </c>
      <c r="G68" s="1">
        <f t="shared" si="3"/>
        <v>138858</v>
      </c>
      <c r="H68" s="1">
        <f t="shared" si="4"/>
        <v>2992504</v>
      </c>
      <c r="I68" s="1">
        <f t="shared" si="5"/>
        <v>3816535.3903192934</v>
      </c>
    </row>
    <row r="69" spans="1:9">
      <c r="A69" s="62">
        <v>240515</v>
      </c>
      <c r="B69" s="15" t="s">
        <v>82</v>
      </c>
      <c r="C69" s="1">
        <f>VLOOKUP(A69,Main!_xlnm.Print_Area,17,FALSE)+VLOOKUP(A69,Main!_xlnm.Print_Area,15,FALSE)</f>
        <v>693982.85697727615</v>
      </c>
      <c r="D69" s="1">
        <f>VLOOKUP(A69,Main!_xlnm.Print_Area,14,FALSE)</f>
        <v>1146</v>
      </c>
      <c r="E69" s="1">
        <f>VLOOKUP(A69,'CAF BLS Adjustment'!B69:J521,5)</f>
        <v>427144</v>
      </c>
      <c r="F69" s="1">
        <f>VLOOKUP(A69,'CAF BLS Adjustment'!$B$3:$J$440,6)</f>
        <v>381303</v>
      </c>
      <c r="G69" s="1">
        <f t="shared" si="3"/>
        <v>1146</v>
      </c>
      <c r="H69" s="1">
        <f t="shared" si="4"/>
        <v>427144</v>
      </c>
      <c r="I69" s="1">
        <f t="shared" si="5"/>
        <v>265692.85697727615</v>
      </c>
    </row>
    <row r="70" spans="1:9">
      <c r="A70" s="62">
        <v>240516</v>
      </c>
      <c r="B70" s="15" t="s">
        <v>83</v>
      </c>
      <c r="C70" s="1">
        <f>VLOOKUP(A70,Main!_xlnm.Print_Area,17,FALSE)+VLOOKUP(A70,Main!_xlnm.Print_Area,15,FALSE)</f>
        <v>3245562.8425873066</v>
      </c>
      <c r="D70" s="1">
        <f>VLOOKUP(A70,Main!_xlnm.Print_Area,14,FALSE)</f>
        <v>140778</v>
      </c>
      <c r="E70" s="1">
        <f>VLOOKUP(A70,'CAF BLS Adjustment'!B70:J522,5)</f>
        <v>1961790</v>
      </c>
      <c r="F70" s="1">
        <f>VLOOKUP(A70,'CAF BLS Adjustment'!$B$3:$J$440,6)</f>
        <v>1683671</v>
      </c>
      <c r="G70" s="1">
        <f t="shared" si="3"/>
        <v>140778</v>
      </c>
      <c r="H70" s="1">
        <f t="shared" si="4"/>
        <v>1961790</v>
      </c>
      <c r="I70" s="1">
        <f t="shared" si="5"/>
        <v>1142994.8425873066</v>
      </c>
    </row>
    <row r="71" spans="1:9">
      <c r="A71" s="62">
        <v>240520</v>
      </c>
      <c r="B71" s="15" t="s">
        <v>84</v>
      </c>
      <c r="C71" s="1">
        <f>VLOOKUP(A71,Main!_xlnm.Print_Area,17,FALSE)+VLOOKUP(A71,Main!_xlnm.Print_Area,15,FALSE)</f>
        <v>13873266.71596384</v>
      </c>
      <c r="D71" s="1">
        <f>VLOOKUP(A71,Main!_xlnm.Print_Area,14,FALSE)</f>
        <v>172062</v>
      </c>
      <c r="E71" s="1">
        <f>VLOOKUP(A71,'CAF BLS Adjustment'!B71:J523,5)</f>
        <v>4167318</v>
      </c>
      <c r="F71" s="1">
        <f>VLOOKUP(A71,'CAF BLS Adjustment'!$B$3:$J$440,6)</f>
        <v>11845025</v>
      </c>
      <c r="G71" s="1">
        <f t="shared" si="3"/>
        <v>172062</v>
      </c>
      <c r="H71" s="1">
        <f t="shared" si="4"/>
        <v>4167318</v>
      </c>
      <c r="I71" s="1">
        <f t="shared" si="5"/>
        <v>9533886.7159638405</v>
      </c>
    </row>
    <row r="72" spans="1:9">
      <c r="A72" s="62">
        <v>240521</v>
      </c>
      <c r="B72" s="15" t="s">
        <v>85</v>
      </c>
      <c r="C72" s="1">
        <f>VLOOKUP(A72,Main!_xlnm.Print_Area,17,FALSE)+VLOOKUP(A72,Main!_xlnm.Print_Area,15,FALSE)</f>
        <v>871997</v>
      </c>
      <c r="D72" s="1">
        <f>VLOOKUP(A72,Main!_xlnm.Print_Area,14,FALSE)</f>
        <v>-284376</v>
      </c>
      <c r="E72" s="1">
        <f>VLOOKUP(A72,'CAF BLS Adjustment'!B72:J524,5)</f>
        <v>1156373</v>
      </c>
      <c r="F72" s="1">
        <f>VLOOKUP(A72,'CAF BLS Adjustment'!$B$3:$J$440,6)</f>
        <v>0</v>
      </c>
      <c r="G72" s="1">
        <f t="shared" si="3"/>
        <v>-284376</v>
      </c>
      <c r="H72" s="1">
        <f t="shared" si="4"/>
        <v>1156373</v>
      </c>
      <c r="I72" s="1">
        <f t="shared" si="5"/>
        <v>0</v>
      </c>
    </row>
    <row r="73" spans="1:9">
      <c r="A73" s="62">
        <v>240523</v>
      </c>
      <c r="B73" s="15" t="s">
        <v>86</v>
      </c>
      <c r="C73" s="1">
        <f>VLOOKUP(A73,Main!_xlnm.Print_Area,17,FALSE)+VLOOKUP(A73,Main!_xlnm.Print_Area,15,FALSE)</f>
        <v>11590748.850533104</v>
      </c>
      <c r="D73" s="1">
        <f>VLOOKUP(A73,Main!_xlnm.Print_Area,14,FALSE)</f>
        <v>250020</v>
      </c>
      <c r="E73" s="1">
        <f>VLOOKUP(A73,'CAF BLS Adjustment'!B73:J525,5)</f>
        <v>6017652</v>
      </c>
      <c r="F73" s="1">
        <f>VLOOKUP(A73,'CAF BLS Adjustment'!$B$3:$J$440,6)</f>
        <v>7253972</v>
      </c>
      <c r="G73" s="1">
        <f t="shared" si="3"/>
        <v>250020</v>
      </c>
      <c r="H73" s="1">
        <f t="shared" si="4"/>
        <v>6017652</v>
      </c>
      <c r="I73" s="1">
        <f t="shared" si="5"/>
        <v>5323076.8505331036</v>
      </c>
    </row>
    <row r="74" spans="1:9">
      <c r="A74" s="62">
        <v>240528</v>
      </c>
      <c r="B74" s="15" t="s">
        <v>88</v>
      </c>
      <c r="C74" s="1">
        <f>VLOOKUP(A74,Main!_xlnm.Print_Area,17,FALSE)+VLOOKUP(A74,Main!_xlnm.Print_Area,15,FALSE)</f>
        <v>12114052.965700038</v>
      </c>
      <c r="D74" s="1">
        <f>VLOOKUP(A74,Main!_xlnm.Print_Area,14,FALSE)</f>
        <v>1459848</v>
      </c>
      <c r="E74" s="1">
        <f>VLOOKUP(A74,'CAF BLS Adjustment'!B74:J526,5)</f>
        <v>7095139</v>
      </c>
      <c r="F74" s="1">
        <f>VLOOKUP(A74,'CAF BLS Adjustment'!$B$3:$J$440,6)</f>
        <v>5577138</v>
      </c>
      <c r="G74" s="1">
        <f t="shared" si="3"/>
        <v>1459848</v>
      </c>
      <c r="H74" s="1">
        <f t="shared" si="4"/>
        <v>7095139</v>
      </c>
      <c r="I74" s="1">
        <f t="shared" si="5"/>
        <v>3559065.9657000378</v>
      </c>
    </row>
    <row r="75" spans="1:9">
      <c r="A75" s="62">
        <v>240531</v>
      </c>
      <c r="B75" s="15" t="s">
        <v>89</v>
      </c>
      <c r="C75" s="1">
        <f>VLOOKUP(A75,Main!_xlnm.Print_Area,17,FALSE)+VLOOKUP(A75,Main!_xlnm.Print_Area,15,FALSE)</f>
        <v>2028691.5018188504</v>
      </c>
      <c r="D75" s="1">
        <f>VLOOKUP(A75,Main!_xlnm.Print_Area,14,FALSE)</f>
        <v>285402</v>
      </c>
      <c r="E75" s="1">
        <f>VLOOKUP(A75,'CAF BLS Adjustment'!B75:J527,5)</f>
        <v>1505139</v>
      </c>
      <c r="F75" s="1">
        <f>VLOOKUP(A75,'CAF BLS Adjustment'!$B$3:$J$440,6)</f>
        <v>278906</v>
      </c>
      <c r="G75" s="1">
        <f t="shared" si="3"/>
        <v>285402</v>
      </c>
      <c r="H75" s="1">
        <f t="shared" si="4"/>
        <v>1505139</v>
      </c>
      <c r="I75" s="1">
        <f t="shared" si="5"/>
        <v>238150.5018188504</v>
      </c>
    </row>
    <row r="76" spans="1:9">
      <c r="A76" s="62">
        <v>240532</v>
      </c>
      <c r="B76" s="15" t="s">
        <v>90</v>
      </c>
      <c r="C76" s="1">
        <f>VLOOKUP(A76,Main!_xlnm.Print_Area,17,FALSE)+VLOOKUP(A76,Main!_xlnm.Print_Area,15,FALSE)</f>
        <v>94755.780933032351</v>
      </c>
      <c r="D76" s="1">
        <f>VLOOKUP(A76,Main!_xlnm.Print_Area,14,FALSE)</f>
        <v>-1080</v>
      </c>
      <c r="E76" s="1">
        <f>VLOOKUP(A76,'CAF BLS Adjustment'!B76:J528,5)</f>
        <v>94518</v>
      </c>
      <c r="F76" s="1">
        <f>VLOOKUP(A76,'CAF BLS Adjustment'!$B$3:$J$440,6)</f>
        <v>17283</v>
      </c>
      <c r="G76" s="1">
        <f t="shared" si="3"/>
        <v>-1080</v>
      </c>
      <c r="H76" s="1">
        <f t="shared" si="4"/>
        <v>94518</v>
      </c>
      <c r="I76" s="1">
        <f t="shared" si="5"/>
        <v>1317.7809330323507</v>
      </c>
    </row>
    <row r="77" spans="1:9">
      <c r="A77" s="62">
        <v>240536</v>
      </c>
      <c r="B77" s="15" t="s">
        <v>91</v>
      </c>
      <c r="C77" s="1">
        <f>VLOOKUP(A77,Main!_xlnm.Print_Area,17,FALSE)+VLOOKUP(A77,Main!_xlnm.Print_Area,15,FALSE)</f>
        <v>5614959.6095406152</v>
      </c>
      <c r="D77" s="1">
        <f>VLOOKUP(A77,Main!_xlnm.Print_Area,14,FALSE)</f>
        <v>415494</v>
      </c>
      <c r="E77" s="1">
        <f>VLOOKUP(A77,'CAF BLS Adjustment'!B77:J529,5)</f>
        <v>2757695</v>
      </c>
      <c r="F77" s="1">
        <f>VLOOKUP(A77,'CAF BLS Adjustment'!$B$3:$J$440,6)</f>
        <v>3377163</v>
      </c>
      <c r="G77" s="1">
        <f t="shared" si="3"/>
        <v>415494</v>
      </c>
      <c r="H77" s="1">
        <f t="shared" si="4"/>
        <v>2757695</v>
      </c>
      <c r="I77" s="1">
        <f t="shared" si="5"/>
        <v>2441770.6095406152</v>
      </c>
    </row>
    <row r="78" spans="1:9">
      <c r="A78" s="62">
        <v>240538</v>
      </c>
      <c r="B78" s="15" t="s">
        <v>92</v>
      </c>
      <c r="C78" s="1">
        <f>VLOOKUP(A78,Main!_xlnm.Print_Area,17,FALSE)+VLOOKUP(A78,Main!_xlnm.Print_Area,15,FALSE)</f>
        <v>3085517.662752925</v>
      </c>
      <c r="D78" s="1">
        <f>VLOOKUP(A78,Main!_xlnm.Print_Area,14,FALSE)</f>
        <v>264756</v>
      </c>
      <c r="E78" s="1">
        <f>VLOOKUP(A78,'CAF BLS Adjustment'!B78:J530,5)</f>
        <v>2237235</v>
      </c>
      <c r="F78" s="1">
        <f>VLOOKUP(A78,'CAF BLS Adjustment'!$B$3:$J$440,6)</f>
        <v>1097541</v>
      </c>
      <c r="G78" s="1">
        <f t="shared" si="3"/>
        <v>264756</v>
      </c>
      <c r="H78" s="1">
        <f t="shared" si="4"/>
        <v>2237235</v>
      </c>
      <c r="I78" s="1">
        <f t="shared" si="5"/>
        <v>583526.66275292495</v>
      </c>
    </row>
    <row r="79" spans="1:9">
      <c r="A79" s="62">
        <v>240539</v>
      </c>
      <c r="B79" s="15" t="s">
        <v>93</v>
      </c>
      <c r="C79" s="1">
        <f>VLOOKUP(A79,Main!_xlnm.Print_Area,17,FALSE)+VLOOKUP(A79,Main!_xlnm.Print_Area,15,FALSE)</f>
        <v>4055485.38448973</v>
      </c>
      <c r="D79" s="1">
        <f>VLOOKUP(A79,Main!_xlnm.Print_Area,14,FALSE)</f>
        <v>462186</v>
      </c>
      <c r="E79" s="1">
        <f>VLOOKUP(A79,'CAF BLS Adjustment'!B79:J531,5)</f>
        <v>1444066</v>
      </c>
      <c r="F79" s="1">
        <f>VLOOKUP(A79,'CAF BLS Adjustment'!$B$3:$J$440,6)</f>
        <v>2824834</v>
      </c>
      <c r="G79" s="1">
        <f t="shared" si="3"/>
        <v>462186</v>
      </c>
      <c r="H79" s="1">
        <f t="shared" si="4"/>
        <v>1444066</v>
      </c>
      <c r="I79" s="1">
        <f t="shared" si="5"/>
        <v>2149233.38448973</v>
      </c>
    </row>
    <row r="80" spans="1:9">
      <c r="A80" s="62">
        <v>240541</v>
      </c>
      <c r="B80" s="15" t="s">
        <v>94</v>
      </c>
      <c r="C80" s="1">
        <f>VLOOKUP(A80,Main!_xlnm.Print_Area,17,FALSE)+VLOOKUP(A80,Main!_xlnm.Print_Area,15,FALSE)</f>
        <v>575277.8458986067</v>
      </c>
      <c r="D80" s="1">
        <f>VLOOKUP(A80,Main!_xlnm.Print_Area,14,FALSE)</f>
        <v>23154</v>
      </c>
      <c r="E80" s="1">
        <f>VLOOKUP(A80,'CAF BLS Adjustment'!B80:J532,5)</f>
        <v>394974</v>
      </c>
      <c r="F80" s="1">
        <f>VLOOKUP(A80,'CAF BLS Adjustment'!$B$3:$J$440,6)</f>
        <v>252985</v>
      </c>
      <c r="G80" s="1">
        <f t="shared" si="3"/>
        <v>23154</v>
      </c>
      <c r="H80" s="1">
        <f t="shared" si="4"/>
        <v>394974</v>
      </c>
      <c r="I80" s="1">
        <f t="shared" si="5"/>
        <v>157149.8458986067</v>
      </c>
    </row>
    <row r="81" spans="1:9">
      <c r="A81" s="62">
        <v>240542</v>
      </c>
      <c r="B81" s="15" t="s">
        <v>95</v>
      </c>
      <c r="C81" s="1">
        <f>VLOOKUP(A81,Main!_xlnm.Print_Area,17,FALSE)+VLOOKUP(A81,Main!_xlnm.Print_Area,15,FALSE)</f>
        <v>5244117.0286779273</v>
      </c>
      <c r="D81" s="1">
        <f>VLOOKUP(A81,Main!_xlnm.Print_Area,14,FALSE)</f>
        <v>970026</v>
      </c>
      <c r="E81" s="1">
        <f>VLOOKUP(A81,'CAF BLS Adjustment'!B81:J533,5)</f>
        <v>2751658</v>
      </c>
      <c r="F81" s="1">
        <f>VLOOKUP(A81,'CAF BLS Adjustment'!$B$3:$J$440,6)</f>
        <v>2396047</v>
      </c>
      <c r="G81" s="1">
        <f t="shared" si="3"/>
        <v>970026</v>
      </c>
      <c r="H81" s="1">
        <f t="shared" si="4"/>
        <v>2751658</v>
      </c>
      <c r="I81" s="1">
        <f t="shared" si="5"/>
        <v>1522433.0286779273</v>
      </c>
    </row>
    <row r="82" spans="1:9">
      <c r="A82" s="62">
        <v>240546</v>
      </c>
      <c r="B82" s="15" t="s">
        <v>96</v>
      </c>
      <c r="C82" s="1">
        <f>VLOOKUP(A82,Main!_xlnm.Print_Area,17,FALSE)+VLOOKUP(A82,Main!_xlnm.Print_Area,15,FALSE)</f>
        <v>4364979.4032114223</v>
      </c>
      <c r="D82" s="1">
        <f>VLOOKUP(A82,Main!_xlnm.Print_Area,14,FALSE)</f>
        <v>-18384</v>
      </c>
      <c r="E82" s="1">
        <f>VLOOKUP(A82,'CAF BLS Adjustment'!B82:J534,5)</f>
        <v>1911458</v>
      </c>
      <c r="F82" s="1">
        <f>VLOOKUP(A82,'CAF BLS Adjustment'!$B$3:$J$440,6)</f>
        <v>3202127</v>
      </c>
      <c r="G82" s="1">
        <f t="shared" si="3"/>
        <v>-18384</v>
      </c>
      <c r="H82" s="1">
        <f t="shared" si="4"/>
        <v>1911458</v>
      </c>
      <c r="I82" s="1">
        <f t="shared" si="5"/>
        <v>2471905.4032114223</v>
      </c>
    </row>
    <row r="83" spans="1:9">
      <c r="A83" s="62">
        <v>250285</v>
      </c>
      <c r="B83" s="15" t="s">
        <v>98</v>
      </c>
      <c r="C83" s="1">
        <f>VLOOKUP(A83,Main!_xlnm.Print_Area,17,FALSE)+VLOOKUP(A83,Main!_xlnm.Print_Area,15,FALSE)</f>
        <v>217019.81347356999</v>
      </c>
      <c r="D83" s="1">
        <f>VLOOKUP(A83,Main!_xlnm.Print_Area,14,FALSE)</f>
        <v>8718</v>
      </c>
      <c r="E83" s="1">
        <f>VLOOKUP(A83,'CAF BLS Adjustment'!B83:J535,5)</f>
        <v>244455</v>
      </c>
      <c r="F83" s="1">
        <f>VLOOKUP(A83,'CAF BLS Adjustment'!$B$3:$J$440,6)</f>
        <v>0</v>
      </c>
      <c r="G83" s="1">
        <f t="shared" si="3"/>
        <v>8718</v>
      </c>
      <c r="H83" s="1">
        <f t="shared" si="4"/>
        <v>208301.81347356999</v>
      </c>
      <c r="I83" s="1">
        <f t="shared" si="5"/>
        <v>0</v>
      </c>
    </row>
    <row r="84" spans="1:9">
      <c r="A84" s="62">
        <v>250290</v>
      </c>
      <c r="B84" s="15" t="s">
        <v>99</v>
      </c>
      <c r="C84" s="1">
        <f>VLOOKUP(A84,Main!_xlnm.Print_Area,17,FALSE)+VLOOKUP(A84,Main!_xlnm.Print_Area,15,FALSE)</f>
        <v>5455103.8708345434</v>
      </c>
      <c r="D84" s="1">
        <f>VLOOKUP(A84,Main!_xlnm.Print_Area,14,FALSE)</f>
        <v>258036</v>
      </c>
      <c r="E84" s="1">
        <f>VLOOKUP(A84,'CAF BLS Adjustment'!B84:J536,5)</f>
        <v>2631944</v>
      </c>
      <c r="F84" s="1">
        <f>VLOOKUP(A84,'CAF BLS Adjustment'!$B$3:$J$440,6)</f>
        <v>3473886</v>
      </c>
      <c r="G84" s="1">
        <f t="shared" si="3"/>
        <v>258036</v>
      </c>
      <c r="H84" s="1">
        <f t="shared" si="4"/>
        <v>2631944</v>
      </c>
      <c r="I84" s="1">
        <f t="shared" si="5"/>
        <v>2565123.8708345434</v>
      </c>
    </row>
    <row r="85" spans="1:9">
      <c r="A85" s="62">
        <v>250295</v>
      </c>
      <c r="B85" s="15" t="s">
        <v>100</v>
      </c>
      <c r="C85" s="1">
        <f>VLOOKUP(A85,Main!_xlnm.Print_Area,17,FALSE)+VLOOKUP(A85,Main!_xlnm.Print_Area,15,FALSE)</f>
        <v>1120007.6669574494</v>
      </c>
      <c r="D85" s="1">
        <f>VLOOKUP(A85,Main!_xlnm.Print_Area,14,FALSE)</f>
        <v>256746</v>
      </c>
      <c r="E85" s="1">
        <f>VLOOKUP(A85,'CAF BLS Adjustment'!B85:J537,5)</f>
        <v>548112</v>
      </c>
      <c r="F85" s="1">
        <f>VLOOKUP(A85,'CAF BLS Adjustment'!$B$3:$J$440,6)</f>
        <v>501731</v>
      </c>
      <c r="G85" s="1">
        <f t="shared" si="3"/>
        <v>256746</v>
      </c>
      <c r="H85" s="1">
        <f t="shared" si="4"/>
        <v>548112</v>
      </c>
      <c r="I85" s="1">
        <f t="shared" si="5"/>
        <v>315149.6669574494</v>
      </c>
    </row>
    <row r="86" spans="1:9">
      <c r="A86" s="62">
        <v>250299</v>
      </c>
      <c r="B86" s="15" t="s">
        <v>101</v>
      </c>
      <c r="C86" s="1">
        <f>VLOOKUP(A86,Main!_xlnm.Print_Area,17,FALSE)+VLOOKUP(A86,Main!_xlnm.Print_Area,15,FALSE)</f>
        <v>529941.41225519439</v>
      </c>
      <c r="D86" s="1">
        <f>VLOOKUP(A86,Main!_xlnm.Print_Area,14,FALSE)</f>
        <v>97038</v>
      </c>
      <c r="E86" s="1">
        <f>VLOOKUP(A86,'CAF BLS Adjustment'!B86:J538,5)</f>
        <v>237885</v>
      </c>
      <c r="F86" s="1">
        <f>VLOOKUP(A86,'CAF BLS Adjustment'!$B$3:$J$440,6)</f>
        <v>283301</v>
      </c>
      <c r="G86" s="1">
        <f t="shared" si="3"/>
        <v>97038</v>
      </c>
      <c r="H86" s="1">
        <f t="shared" si="4"/>
        <v>237885</v>
      </c>
      <c r="I86" s="1">
        <f t="shared" si="5"/>
        <v>195018.41225519439</v>
      </c>
    </row>
    <row r="87" spans="1:9">
      <c r="A87" s="62">
        <v>250305</v>
      </c>
      <c r="B87" s="15" t="s">
        <v>102</v>
      </c>
      <c r="C87" s="1">
        <f>VLOOKUP(A87,Main!_xlnm.Print_Area,17,FALSE)+VLOOKUP(A87,Main!_xlnm.Print_Area,15,FALSE)</f>
        <v>1941638.699229049</v>
      </c>
      <c r="D87" s="1">
        <f>VLOOKUP(A87,Main!_xlnm.Print_Area,14,FALSE)</f>
        <v>273396</v>
      </c>
      <c r="E87" s="1">
        <f>VLOOKUP(A87,'CAF BLS Adjustment'!B87:J539,5)</f>
        <v>653081</v>
      </c>
      <c r="F87" s="1">
        <f>VLOOKUP(A87,'CAF BLS Adjustment'!$B$3:$J$440,6)</f>
        <v>1338618</v>
      </c>
      <c r="G87" s="1">
        <f t="shared" si="3"/>
        <v>273396</v>
      </c>
      <c r="H87" s="1">
        <f t="shared" si="4"/>
        <v>653081</v>
      </c>
      <c r="I87" s="1">
        <f t="shared" si="5"/>
        <v>1015161.699229049</v>
      </c>
    </row>
    <row r="88" spans="1:9">
      <c r="A88" s="62">
        <v>250307</v>
      </c>
      <c r="B88" s="15" t="s">
        <v>103</v>
      </c>
      <c r="C88" s="1">
        <f>VLOOKUP(A88,Main!_xlnm.Print_Area,17,FALSE)+VLOOKUP(A88,Main!_xlnm.Print_Area,15,FALSE)</f>
        <v>494986.52388311201</v>
      </c>
      <c r="D88" s="1">
        <f>VLOOKUP(A88,Main!_xlnm.Print_Area,14,FALSE)</f>
        <v>79890</v>
      </c>
      <c r="E88" s="1">
        <f>VLOOKUP(A88,'CAF BLS Adjustment'!B88:J540,5)</f>
        <v>313822</v>
      </c>
      <c r="F88" s="1">
        <f>VLOOKUP(A88,'CAF BLS Adjustment'!$B$3:$J$440,6)</f>
        <v>183734</v>
      </c>
      <c r="G88" s="1">
        <f t="shared" si="3"/>
        <v>79890</v>
      </c>
      <c r="H88" s="1">
        <f t="shared" si="4"/>
        <v>313822</v>
      </c>
      <c r="I88" s="1">
        <f t="shared" si="5"/>
        <v>101274.52388311201</v>
      </c>
    </row>
    <row r="89" spans="1:9">
      <c r="A89" s="62">
        <v>250308</v>
      </c>
      <c r="B89" s="15" t="s">
        <v>45</v>
      </c>
      <c r="C89" s="1">
        <f>VLOOKUP(A89,Main!_xlnm.Print_Area,17,FALSE)+VLOOKUP(A89,Main!_xlnm.Print_Area,15,FALSE)</f>
        <v>2158693.0182393445</v>
      </c>
      <c r="D89" s="1">
        <f>VLOOKUP(A89,Main!_xlnm.Print_Area,14,FALSE)</f>
        <v>-391224</v>
      </c>
      <c r="E89" s="1">
        <f>VLOOKUP(A89,'CAF BLS Adjustment'!B89:J541,5)</f>
        <v>1034036</v>
      </c>
      <c r="F89" s="1">
        <f>VLOOKUP(A89,'CAF BLS Adjustment'!$B$3:$J$440,6)</f>
        <v>1940670</v>
      </c>
      <c r="G89" s="1">
        <f t="shared" si="3"/>
        <v>-391224</v>
      </c>
      <c r="H89" s="1">
        <f t="shared" si="4"/>
        <v>1034036</v>
      </c>
      <c r="I89" s="1">
        <f t="shared" si="5"/>
        <v>1515881.0182393445</v>
      </c>
    </row>
    <row r="90" spans="1:9">
      <c r="A90" s="62">
        <v>250315</v>
      </c>
      <c r="B90" s="15" t="s">
        <v>104</v>
      </c>
      <c r="C90" s="1">
        <f>VLOOKUP(A90,Main!_xlnm.Print_Area,17,FALSE)+VLOOKUP(A90,Main!_xlnm.Print_Area,15,FALSE)</f>
        <v>1204072.4264906652</v>
      </c>
      <c r="D90" s="1">
        <f>VLOOKUP(A90,Main!_xlnm.Print_Area,14,FALSE)</f>
        <v>-672</v>
      </c>
      <c r="E90" s="1">
        <f>VLOOKUP(A90,'CAF BLS Adjustment'!B90:J542,5)</f>
        <v>878019</v>
      </c>
      <c r="F90" s="1">
        <f>VLOOKUP(A90,'CAF BLS Adjustment'!$B$3:$J$440,6)</f>
        <v>527423</v>
      </c>
      <c r="G90" s="1">
        <f t="shared" si="3"/>
        <v>-672</v>
      </c>
      <c r="H90" s="1">
        <f t="shared" si="4"/>
        <v>878019</v>
      </c>
      <c r="I90" s="1">
        <f t="shared" si="5"/>
        <v>326725.42649066518</v>
      </c>
    </row>
    <row r="91" spans="1:9">
      <c r="A91" s="62">
        <v>250316</v>
      </c>
      <c r="B91" s="15" t="s">
        <v>105</v>
      </c>
      <c r="C91" s="1">
        <f>VLOOKUP(A91,Main!_xlnm.Print_Area,17,FALSE)+VLOOKUP(A91,Main!_xlnm.Print_Area,15,FALSE)</f>
        <v>305008.21137779288</v>
      </c>
      <c r="D91" s="1">
        <f>VLOOKUP(A91,Main!_xlnm.Print_Area,14,FALSE)</f>
        <v>-4224</v>
      </c>
      <c r="E91" s="1">
        <f>VLOOKUP(A91,'CAF BLS Adjustment'!B91:J543,5)</f>
        <v>360747</v>
      </c>
      <c r="F91" s="1">
        <f>VLOOKUP(A91,'CAF BLS Adjustment'!$B$3:$J$440,6)</f>
        <v>0</v>
      </c>
      <c r="G91" s="1">
        <f t="shared" si="3"/>
        <v>-4224</v>
      </c>
      <c r="H91" s="1">
        <f t="shared" si="4"/>
        <v>309232.21137779288</v>
      </c>
      <c r="I91" s="1">
        <f t="shared" si="5"/>
        <v>0</v>
      </c>
    </row>
    <row r="92" spans="1:9">
      <c r="A92" s="62">
        <v>260396</v>
      </c>
      <c r="B92" s="15" t="s">
        <v>107</v>
      </c>
      <c r="C92" s="1">
        <f>VLOOKUP(A92,Main!_xlnm.Print_Area,17,FALSE)+VLOOKUP(A92,Main!_xlnm.Print_Area,15,FALSE)</f>
        <v>2670116.1283526048</v>
      </c>
      <c r="D92" s="1">
        <f>VLOOKUP(A92,Main!_xlnm.Print_Area,14,FALSE)</f>
        <v>22722</v>
      </c>
      <c r="E92" s="1">
        <f>VLOOKUP(A92,'CAF BLS Adjustment'!B92:J545,5)</f>
        <v>964349</v>
      </c>
      <c r="F92" s="1">
        <f>VLOOKUP(A92,'CAF BLS Adjustment'!$B$3:$J$440,6)</f>
        <v>2127858</v>
      </c>
      <c r="G92" s="1">
        <f t="shared" si="3"/>
        <v>22722</v>
      </c>
      <c r="H92" s="1">
        <f t="shared" si="4"/>
        <v>964349</v>
      </c>
      <c r="I92" s="1">
        <f t="shared" si="5"/>
        <v>1683045.1283526048</v>
      </c>
    </row>
    <row r="93" spans="1:9">
      <c r="A93" s="62">
        <v>260398</v>
      </c>
      <c r="B93" s="15" t="s">
        <v>108</v>
      </c>
      <c r="C93" s="1">
        <f>VLOOKUP(A93,Main!_xlnm.Print_Area,17,FALSE)+VLOOKUP(A93,Main!_xlnm.Print_Area,15,FALSE)</f>
        <v>5733855.7761469465</v>
      </c>
      <c r="D93" s="1">
        <f>VLOOKUP(A93,Main!_xlnm.Print_Area,14,FALSE)</f>
        <v>1091568</v>
      </c>
      <c r="E93" s="1">
        <f>VLOOKUP(A93,'CAF BLS Adjustment'!B93:J546,5)</f>
        <v>2365406</v>
      </c>
      <c r="F93" s="1">
        <f>VLOOKUP(A93,'CAF BLS Adjustment'!$B$3:$J$440,6)</f>
        <v>3232081</v>
      </c>
      <c r="G93" s="1">
        <f t="shared" si="3"/>
        <v>1091568</v>
      </c>
      <c r="H93" s="1">
        <f t="shared" si="4"/>
        <v>2365406</v>
      </c>
      <c r="I93" s="1">
        <f t="shared" si="5"/>
        <v>2276881.7761469465</v>
      </c>
    </row>
    <row r="94" spans="1:9">
      <c r="A94" s="62">
        <v>260401</v>
      </c>
      <c r="B94" s="15" t="s">
        <v>109</v>
      </c>
      <c r="C94" s="1">
        <f>VLOOKUP(A94,Main!_xlnm.Print_Area,17,FALSE)+VLOOKUP(A94,Main!_xlnm.Print_Area,15,FALSE)</f>
        <v>7809004.1820521485</v>
      </c>
      <c r="D94" s="1">
        <f>VLOOKUP(A94,Main!_xlnm.Print_Area,14,FALSE)</f>
        <v>138582</v>
      </c>
      <c r="E94" s="1">
        <f>VLOOKUP(A94,'CAF BLS Adjustment'!B94:J547,5)</f>
        <v>2084864</v>
      </c>
      <c r="F94" s="1">
        <f>VLOOKUP(A94,'CAF BLS Adjustment'!$B$3:$J$440,6)</f>
        <v>6886455</v>
      </c>
      <c r="G94" s="1">
        <f t="shared" si="3"/>
        <v>138582</v>
      </c>
      <c r="H94" s="1">
        <f t="shared" si="4"/>
        <v>2084864</v>
      </c>
      <c r="I94" s="1">
        <f t="shared" si="5"/>
        <v>5585558.1820521485</v>
      </c>
    </row>
    <row r="95" spans="1:9">
      <c r="A95" s="62">
        <v>260406</v>
      </c>
      <c r="B95" s="15" t="s">
        <v>110</v>
      </c>
      <c r="C95" s="1">
        <f>VLOOKUP(A95,Main!_xlnm.Print_Area,17,FALSE)+VLOOKUP(A95,Main!_xlnm.Print_Area,15,FALSE)</f>
        <v>3473873.731908048</v>
      </c>
      <c r="D95" s="1">
        <f>VLOOKUP(A95,Main!_xlnm.Print_Area,14,FALSE)</f>
        <v>-454530</v>
      </c>
      <c r="E95" s="1">
        <f>VLOOKUP(A95,'CAF BLS Adjustment'!B95:J548,5)</f>
        <v>2608073</v>
      </c>
      <c r="F95" s="1">
        <f>VLOOKUP(A95,'CAF BLS Adjustment'!$B$3:$J$440,6)</f>
        <v>1838680</v>
      </c>
      <c r="G95" s="1">
        <f t="shared" si="3"/>
        <v>-454530</v>
      </c>
      <c r="H95" s="1">
        <f t="shared" si="4"/>
        <v>2608073</v>
      </c>
      <c r="I95" s="1">
        <f t="shared" si="5"/>
        <v>1320330.731908048</v>
      </c>
    </row>
    <row r="96" spans="1:9">
      <c r="A96" s="62">
        <v>260408</v>
      </c>
      <c r="B96" s="15" t="s">
        <v>111</v>
      </c>
      <c r="C96" s="1">
        <f>VLOOKUP(A96,Main!_xlnm.Print_Area,17,FALSE)+VLOOKUP(A96,Main!_xlnm.Print_Area,15,FALSE)</f>
        <v>1192276.4841774022</v>
      </c>
      <c r="D96" s="1">
        <f>VLOOKUP(A96,Main!_xlnm.Print_Area,14,FALSE)</f>
        <v>30894</v>
      </c>
      <c r="E96" s="1">
        <f>VLOOKUP(A96,'CAF BLS Adjustment'!B96:J549,5)</f>
        <v>1330793</v>
      </c>
      <c r="F96" s="1">
        <f>VLOOKUP(A96,'CAF BLS Adjustment'!$B$3:$J$440,6)</f>
        <v>0</v>
      </c>
      <c r="G96" s="1">
        <f t="shared" si="3"/>
        <v>30894</v>
      </c>
      <c r="H96" s="1">
        <f t="shared" si="4"/>
        <v>1161382.4841774022</v>
      </c>
      <c r="I96" s="1">
        <f t="shared" si="5"/>
        <v>0</v>
      </c>
    </row>
    <row r="97" spans="1:9">
      <c r="A97" s="62">
        <v>260413</v>
      </c>
      <c r="B97" s="15" t="s">
        <v>112</v>
      </c>
      <c r="C97" s="1">
        <f>VLOOKUP(A97,Main!_xlnm.Print_Area,17,FALSE)+VLOOKUP(A97,Main!_xlnm.Print_Area,15,FALSE)</f>
        <v>5546533.6454349337</v>
      </c>
      <c r="D97" s="1">
        <f>VLOOKUP(A97,Main!_xlnm.Print_Area,14,FALSE)</f>
        <v>406206</v>
      </c>
      <c r="E97" s="1">
        <f>VLOOKUP(A97,'CAF BLS Adjustment'!B97:J550,5)</f>
        <v>1362896</v>
      </c>
      <c r="F97" s="1">
        <f>VLOOKUP(A97,'CAF BLS Adjustment'!$B$3:$J$440,6)</f>
        <v>4701425</v>
      </c>
      <c r="G97" s="1">
        <f t="shared" si="3"/>
        <v>406206</v>
      </c>
      <c r="H97" s="1">
        <f t="shared" si="4"/>
        <v>1362896</v>
      </c>
      <c r="I97" s="1">
        <f t="shared" si="5"/>
        <v>3777431.6454349337</v>
      </c>
    </row>
    <row r="98" spans="1:9">
      <c r="A98" s="62">
        <v>260414</v>
      </c>
      <c r="B98" s="15" t="s">
        <v>113</v>
      </c>
      <c r="C98" s="1">
        <f>VLOOKUP(A98,Main!_xlnm.Print_Area,17,FALSE)+VLOOKUP(A98,Main!_xlnm.Print_Area,15,FALSE)</f>
        <v>3652543.5623509781</v>
      </c>
      <c r="D98" s="1">
        <f>VLOOKUP(A98,Main!_xlnm.Print_Area,14,FALSE)</f>
        <v>-560802</v>
      </c>
      <c r="E98" s="1">
        <f>VLOOKUP(A98,'CAF BLS Adjustment'!B98:J551,5)</f>
        <v>2783589</v>
      </c>
      <c r="F98" s="1">
        <f>VLOOKUP(A98,'CAF BLS Adjustment'!$B$3:$J$440,6)</f>
        <v>2131655</v>
      </c>
      <c r="G98" s="1">
        <f t="shared" si="3"/>
        <v>-560802</v>
      </c>
      <c r="H98" s="1">
        <f t="shared" si="4"/>
        <v>2783589</v>
      </c>
      <c r="I98" s="1">
        <f t="shared" si="5"/>
        <v>1429756.5623509781</v>
      </c>
    </row>
    <row r="99" spans="1:9">
      <c r="A99" s="62">
        <v>260415</v>
      </c>
      <c r="B99" s="15" t="s">
        <v>114</v>
      </c>
      <c r="C99" s="1">
        <f>VLOOKUP(A99,Main!_xlnm.Print_Area,17,FALSE)+VLOOKUP(A99,Main!_xlnm.Print_Area,15,FALSE)</f>
        <v>2900799.0421909597</v>
      </c>
      <c r="D99" s="1">
        <f>VLOOKUP(A99,Main!_xlnm.Print_Area,14,FALSE)</f>
        <v>-300360</v>
      </c>
      <c r="E99" s="1">
        <f>VLOOKUP(A99,'CAF BLS Adjustment'!B99:J552,5)</f>
        <v>1688376</v>
      </c>
      <c r="F99" s="1">
        <f>VLOOKUP(A99,'CAF BLS Adjustment'!$B$3:$J$440,6)</f>
        <v>2046062</v>
      </c>
      <c r="G99" s="1">
        <f t="shared" si="3"/>
        <v>-300360</v>
      </c>
      <c r="H99" s="1">
        <f t="shared" si="4"/>
        <v>1688376</v>
      </c>
      <c r="I99" s="1">
        <f t="shared" si="5"/>
        <v>1512783.0421909597</v>
      </c>
    </row>
    <row r="100" spans="1:9">
      <c r="A100" s="62">
        <v>260418</v>
      </c>
      <c r="B100" s="15" t="s">
        <v>115</v>
      </c>
      <c r="C100" s="1">
        <f>VLOOKUP(A100,Main!_xlnm.Print_Area,17,FALSE)+VLOOKUP(A100,Main!_xlnm.Print_Area,15,FALSE)</f>
        <v>5603871.7317365808</v>
      </c>
      <c r="D100" s="1">
        <f>VLOOKUP(A100,Main!_xlnm.Print_Area,14,FALSE)</f>
        <v>710820</v>
      </c>
      <c r="E100" s="1">
        <f>VLOOKUP(A100,'CAF BLS Adjustment'!B100:J553,5)</f>
        <v>5826597</v>
      </c>
      <c r="F100" s="1">
        <f>VLOOKUP(A100,'CAF BLS Adjustment'!$B$3:$J$440,6)</f>
        <v>0</v>
      </c>
      <c r="G100" s="1">
        <f t="shared" si="3"/>
        <v>710820</v>
      </c>
      <c r="H100" s="1">
        <f t="shared" si="4"/>
        <v>4893051.7317365808</v>
      </c>
      <c r="I100" s="1">
        <f t="shared" si="5"/>
        <v>0</v>
      </c>
    </row>
    <row r="101" spans="1:9">
      <c r="A101" s="62">
        <v>260419</v>
      </c>
      <c r="B101" s="15" t="s">
        <v>116</v>
      </c>
      <c r="C101" s="1">
        <f>VLOOKUP(A101,Main!_xlnm.Print_Area,17,FALSE)+VLOOKUP(A101,Main!_xlnm.Print_Area,15,FALSE)</f>
        <v>3118625.2858240651</v>
      </c>
      <c r="D101" s="1">
        <f>VLOOKUP(A101,Main!_xlnm.Print_Area,14,FALSE)</f>
        <v>183606</v>
      </c>
      <c r="E101" s="1">
        <f>VLOOKUP(A101,'CAF BLS Adjustment'!B101:J554,5)</f>
        <v>2541901</v>
      </c>
      <c r="F101" s="1">
        <f>VLOOKUP(A101,'CAF BLS Adjustment'!$B$3:$J$440,6)</f>
        <v>912648</v>
      </c>
      <c r="G101" s="1">
        <f t="shared" si="3"/>
        <v>183606</v>
      </c>
      <c r="H101" s="1">
        <f t="shared" si="4"/>
        <v>2541901</v>
      </c>
      <c r="I101" s="1">
        <f t="shared" si="5"/>
        <v>393118.2858240651</v>
      </c>
    </row>
    <row r="102" spans="1:9">
      <c r="A102" s="62">
        <v>260421</v>
      </c>
      <c r="B102" s="15" t="s">
        <v>117</v>
      </c>
      <c r="C102" s="1">
        <f>VLOOKUP(A102,Main!_xlnm.Print_Area,17,FALSE)+VLOOKUP(A102,Main!_xlnm.Print_Area,15,FALSE)</f>
        <v>4642675.2748525376</v>
      </c>
      <c r="D102" s="1">
        <f>VLOOKUP(A102,Main!_xlnm.Print_Area,14,FALSE)</f>
        <v>-497394</v>
      </c>
      <c r="E102" s="1">
        <f>VLOOKUP(A102,'CAF BLS Adjustment'!B102:J555,5)</f>
        <v>2370252</v>
      </c>
      <c r="F102" s="1">
        <f>VLOOKUP(A102,'CAF BLS Adjustment'!$B$3:$J$440,6)</f>
        <v>3626098</v>
      </c>
      <c r="G102" s="1">
        <f t="shared" si="3"/>
        <v>-497394</v>
      </c>
      <c r="H102" s="1">
        <f t="shared" si="4"/>
        <v>2370252</v>
      </c>
      <c r="I102" s="1">
        <f t="shared" si="5"/>
        <v>2769817.2748525376</v>
      </c>
    </row>
    <row r="103" spans="1:9">
      <c r="A103" s="62">
        <v>270428</v>
      </c>
      <c r="B103" s="15" t="s">
        <v>119</v>
      </c>
      <c r="C103" s="1">
        <f>VLOOKUP(A103,Main!_xlnm.Print_Area,17,FALSE)+VLOOKUP(A103,Main!_xlnm.Print_Area,15,FALSE)</f>
        <v>486303.0911691683</v>
      </c>
      <c r="D103" s="1">
        <f>VLOOKUP(A103,Main!_xlnm.Print_Area,14,FALSE)</f>
        <v>33090</v>
      </c>
      <c r="E103" s="1">
        <f>VLOOKUP(A103,'CAF BLS Adjustment'!B103:J557,5)</f>
        <v>212364</v>
      </c>
      <c r="F103" s="1">
        <f>VLOOKUP(A103,'CAF BLS Adjustment'!$B$3:$J$440,6)</f>
        <v>321862</v>
      </c>
      <c r="G103" s="1">
        <f t="shared" si="3"/>
        <v>33090</v>
      </c>
      <c r="H103" s="1">
        <f t="shared" si="4"/>
        <v>212364</v>
      </c>
      <c r="I103" s="1">
        <f t="shared" si="5"/>
        <v>240849.0911691683</v>
      </c>
    </row>
    <row r="104" spans="1:9">
      <c r="A104" s="62">
        <v>270429</v>
      </c>
      <c r="B104" s="15" t="s">
        <v>120</v>
      </c>
      <c r="C104" s="1">
        <f>VLOOKUP(A104,Main!_xlnm.Print_Area,17,FALSE)+VLOOKUP(A104,Main!_xlnm.Print_Area,15,FALSE)</f>
        <v>2241784</v>
      </c>
      <c r="D104" s="1">
        <f>VLOOKUP(A104,Main!_xlnm.Print_Area,14,FALSE)</f>
        <v>-461184</v>
      </c>
      <c r="E104" s="1">
        <f>VLOOKUP(A104,'CAF BLS Adjustment'!B104:J558,5)</f>
        <v>2439640</v>
      </c>
      <c r="F104" s="1">
        <f>VLOOKUP(A104,'CAF BLS Adjustment'!$B$3:$J$440,6)</f>
        <v>263328</v>
      </c>
      <c r="G104" s="1">
        <f t="shared" si="3"/>
        <v>-461184</v>
      </c>
      <c r="H104" s="1">
        <f t="shared" si="4"/>
        <v>2439640</v>
      </c>
      <c r="I104" s="1">
        <f t="shared" si="5"/>
        <v>263328</v>
      </c>
    </row>
    <row r="105" spans="1:9">
      <c r="A105" s="62">
        <v>270432</v>
      </c>
      <c r="B105" s="15" t="s">
        <v>121</v>
      </c>
      <c r="C105" s="1">
        <f>VLOOKUP(A105,Main!_xlnm.Print_Area,17,FALSE)+VLOOKUP(A105,Main!_xlnm.Print_Area,15,FALSE)</f>
        <v>1495799.7187471178</v>
      </c>
      <c r="D105" s="1">
        <f>VLOOKUP(A105,Main!_xlnm.Print_Area,14,FALSE)</f>
        <v>281976</v>
      </c>
      <c r="E105" s="1">
        <f>VLOOKUP(A105,'CAF BLS Adjustment'!B105:J560,5)</f>
        <v>637677</v>
      </c>
      <c r="F105" s="1">
        <f>VLOOKUP(A105,'CAF BLS Adjustment'!$B$3:$J$440,6)</f>
        <v>825331</v>
      </c>
      <c r="G105" s="1">
        <f t="shared" si="3"/>
        <v>281976</v>
      </c>
      <c r="H105" s="1">
        <f t="shared" si="4"/>
        <v>637677</v>
      </c>
      <c r="I105" s="1">
        <f t="shared" si="5"/>
        <v>576146.71874711779</v>
      </c>
    </row>
    <row r="106" spans="1:9">
      <c r="A106" s="62">
        <v>270433</v>
      </c>
      <c r="B106" s="15" t="s">
        <v>122</v>
      </c>
      <c r="C106" s="1">
        <f>VLOOKUP(A106,Main!_xlnm.Print_Area,17,FALSE)+VLOOKUP(A106,Main!_xlnm.Print_Area,15,FALSE)</f>
        <v>3370553.3229231699</v>
      </c>
      <c r="D106" s="1">
        <f>VLOOKUP(A106,Main!_xlnm.Print_Area,14,FALSE)</f>
        <v>-175368</v>
      </c>
      <c r="E106" s="1">
        <f>VLOOKUP(A106,'CAF BLS Adjustment'!B106:J561,5)</f>
        <v>968940</v>
      </c>
      <c r="F106" s="1">
        <f>VLOOKUP(A106,'CAF BLS Adjustment'!$B$3:$J$440,6)</f>
        <v>3167694</v>
      </c>
      <c r="G106" s="1">
        <f t="shared" si="3"/>
        <v>-175368</v>
      </c>
      <c r="H106" s="1">
        <f t="shared" si="4"/>
        <v>968940</v>
      </c>
      <c r="I106" s="1">
        <f t="shared" si="5"/>
        <v>2576981.3229231699</v>
      </c>
    </row>
    <row r="107" spans="1:9">
      <c r="A107" s="62">
        <v>270435</v>
      </c>
      <c r="B107" s="15" t="s">
        <v>123</v>
      </c>
      <c r="C107" s="1">
        <f>VLOOKUP(A107,Main!_xlnm.Print_Area,17,FALSE)+VLOOKUP(A107,Main!_xlnm.Print_Area,15,FALSE)</f>
        <v>1194740.0490766042</v>
      </c>
      <c r="D107" s="1">
        <f>VLOOKUP(A107,Main!_xlnm.Print_Area,14,FALSE)</f>
        <v>90558</v>
      </c>
      <c r="E107" s="1">
        <f>VLOOKUP(A107,'CAF BLS Adjustment'!B107:J562,5)</f>
        <v>314699</v>
      </c>
      <c r="F107" s="1">
        <f>VLOOKUP(A107,'CAF BLS Adjustment'!$B$3:$J$440,6)</f>
        <v>988514</v>
      </c>
      <c r="G107" s="1">
        <f t="shared" si="3"/>
        <v>90558</v>
      </c>
      <c r="H107" s="1">
        <f t="shared" si="4"/>
        <v>314699</v>
      </c>
      <c r="I107" s="1">
        <f t="shared" si="5"/>
        <v>789483.04907660419</v>
      </c>
    </row>
    <row r="108" spans="1:9">
      <c r="A108" s="62">
        <v>270438</v>
      </c>
      <c r="B108" s="15" t="s">
        <v>124</v>
      </c>
      <c r="C108" s="1">
        <f>VLOOKUP(A108,Main!_xlnm.Print_Area,17,FALSE)+VLOOKUP(A108,Main!_xlnm.Print_Area,15,FALSE)</f>
        <v>462622.76809531212</v>
      </c>
      <c r="D108" s="1">
        <f>VLOOKUP(A108,Main!_xlnm.Print_Area,14,FALSE)</f>
        <v>25188</v>
      </c>
      <c r="E108" s="1">
        <f>VLOOKUP(A108,'CAF BLS Adjustment'!B108:J563,5)</f>
        <v>501667</v>
      </c>
      <c r="F108" s="1">
        <f>VLOOKUP(A108,'CAF BLS Adjustment'!$B$3:$J$440,6)</f>
        <v>0</v>
      </c>
      <c r="G108" s="1">
        <f t="shared" si="3"/>
        <v>25188</v>
      </c>
      <c r="H108" s="1">
        <f t="shared" si="4"/>
        <v>437434.76809531212</v>
      </c>
      <c r="I108" s="1">
        <f t="shared" si="5"/>
        <v>0</v>
      </c>
    </row>
    <row r="109" spans="1:9">
      <c r="A109" s="62">
        <v>270441</v>
      </c>
      <c r="B109" s="15" t="s">
        <v>125</v>
      </c>
      <c r="C109" s="1">
        <f>VLOOKUP(A109,Main!_xlnm.Print_Area,17,FALSE)+VLOOKUP(A109,Main!_xlnm.Print_Area,15,FALSE)</f>
        <v>1305623.9703149949</v>
      </c>
      <c r="D109" s="1">
        <f>VLOOKUP(A109,Main!_xlnm.Print_Area,14,FALSE)</f>
        <v>84192</v>
      </c>
      <c r="E109" s="1">
        <f>VLOOKUP(A109,'CAF BLS Adjustment'!B109:J564,5)</f>
        <v>608725</v>
      </c>
      <c r="F109" s="1">
        <f>VLOOKUP(A109,'CAF BLS Adjustment'!$B$3:$J$440,6)</f>
        <v>830210</v>
      </c>
      <c r="G109" s="1">
        <f t="shared" si="3"/>
        <v>84192</v>
      </c>
      <c r="H109" s="1">
        <f t="shared" si="4"/>
        <v>608725</v>
      </c>
      <c r="I109" s="1">
        <f t="shared" si="5"/>
        <v>612706.97031499492</v>
      </c>
    </row>
    <row r="110" spans="1:9">
      <c r="A110" s="62">
        <v>280457</v>
      </c>
      <c r="B110" s="15" t="s">
        <v>127</v>
      </c>
      <c r="C110" s="1">
        <f>VLOOKUP(A110,Main!_xlnm.Print_Area,17,FALSE)+VLOOKUP(A110,Main!_xlnm.Print_Area,15,FALSE)</f>
        <v>-111204</v>
      </c>
      <c r="D110" s="1">
        <f>VLOOKUP(A110,Main!_xlnm.Print_Area,14,FALSE)</f>
        <v>-111204</v>
      </c>
      <c r="E110" s="1">
        <f>VLOOKUP(A110,'CAF BLS Adjustment'!B110:J566,5)</f>
        <v>0</v>
      </c>
      <c r="F110" s="1">
        <f>VLOOKUP(A110,'CAF BLS Adjustment'!$B$3:$J$440,6)</f>
        <v>0</v>
      </c>
      <c r="G110" s="1">
        <f t="shared" si="3"/>
        <v>-111204</v>
      </c>
      <c r="H110" s="1">
        <f t="shared" si="4"/>
        <v>0</v>
      </c>
      <c r="I110" s="1">
        <f t="shared" si="5"/>
        <v>0</v>
      </c>
    </row>
    <row r="111" spans="1:9">
      <c r="A111" s="62">
        <v>280461</v>
      </c>
      <c r="B111" s="15" t="s">
        <v>128</v>
      </c>
      <c r="C111" s="1">
        <f>VLOOKUP(A111,Main!_xlnm.Print_Area,17,FALSE)+VLOOKUP(A111,Main!_xlnm.Print_Area,15,FALSE)</f>
        <v>344421.11526131729</v>
      </c>
      <c r="D111" s="1">
        <f>VLOOKUP(A111,Main!_xlnm.Print_Area,14,FALSE)</f>
        <v>7422</v>
      </c>
      <c r="E111" s="1">
        <f>VLOOKUP(A111,'CAF BLS Adjustment'!B111:J567,5)</f>
        <v>394376</v>
      </c>
      <c r="F111" s="1">
        <f>VLOOKUP(A111,'CAF BLS Adjustment'!$B$3:$J$440,6)</f>
        <v>0</v>
      </c>
      <c r="G111" s="1">
        <f t="shared" si="3"/>
        <v>7422</v>
      </c>
      <c r="H111" s="1">
        <f t="shared" si="4"/>
        <v>336999.11526131729</v>
      </c>
      <c r="I111" s="1">
        <f t="shared" si="5"/>
        <v>0</v>
      </c>
    </row>
    <row r="112" spans="1:9">
      <c r="A112" s="62">
        <v>280466</v>
      </c>
      <c r="B112" s="15" t="s">
        <v>129</v>
      </c>
      <c r="C112" s="1">
        <f>VLOOKUP(A112,Main!_xlnm.Print_Area,17,FALSE)+VLOOKUP(A112,Main!_xlnm.Print_Area,15,FALSE)</f>
        <v>924260.97783352819</v>
      </c>
      <c r="D112" s="1">
        <f>VLOOKUP(A112,Main!_xlnm.Print_Area,14,FALSE)</f>
        <v>152046</v>
      </c>
      <c r="E112" s="1">
        <f>VLOOKUP(A112,'CAF BLS Adjustment'!B112:J568,5)</f>
        <v>238794</v>
      </c>
      <c r="F112" s="1">
        <f>VLOOKUP(A112,'CAF BLS Adjustment'!$B$3:$J$440,6)</f>
        <v>687393</v>
      </c>
      <c r="G112" s="1">
        <f t="shared" si="3"/>
        <v>152046</v>
      </c>
      <c r="H112" s="1">
        <f t="shared" si="4"/>
        <v>238794</v>
      </c>
      <c r="I112" s="1">
        <f t="shared" si="5"/>
        <v>533420.97783352819</v>
      </c>
    </row>
    <row r="113" spans="1:9">
      <c r="A113" s="62">
        <v>290280</v>
      </c>
      <c r="B113" s="15" t="s">
        <v>132</v>
      </c>
      <c r="C113" s="1">
        <f>VLOOKUP(A113,Main!_xlnm.Print_Area,17,FALSE)+VLOOKUP(A113,Main!_xlnm.Print_Area,15,FALSE)</f>
        <v>2013069.5027861118</v>
      </c>
      <c r="D113" s="1">
        <f>VLOOKUP(A113,Main!_xlnm.Print_Area,14,FALSE)</f>
        <v>-31212</v>
      </c>
      <c r="E113" s="1">
        <f>VLOOKUP(A113,'CAF BLS Adjustment'!B113:J569,5)</f>
        <v>877371</v>
      </c>
      <c r="F113" s="1">
        <f>VLOOKUP(A113,'CAF BLS Adjustment'!$B$3:$J$440,6)</f>
        <v>1507466</v>
      </c>
      <c r="G113" s="1">
        <f t="shared" ref="G113:G166" si="6">MIN(D113,C113)</f>
        <v>-31212</v>
      </c>
      <c r="H113" s="1">
        <f t="shared" ref="H113:H166" si="7">MAX(MIN(C113-G113,E113),0)</f>
        <v>877371</v>
      </c>
      <c r="I113" s="1">
        <f t="shared" ref="I113:I166" si="8">MIN(MAX(C113-G113-H113,0),F113)</f>
        <v>1166910.5027861118</v>
      </c>
    </row>
    <row r="114" spans="1:9">
      <c r="A114" s="62">
        <v>290553</v>
      </c>
      <c r="B114" s="15" t="s">
        <v>133</v>
      </c>
      <c r="C114" s="1">
        <f>VLOOKUP(A114,Main!_xlnm.Print_Area,17,FALSE)+VLOOKUP(A114,Main!_xlnm.Print_Area,15,FALSE)</f>
        <v>7758598.2695271708</v>
      </c>
      <c r="D114" s="1">
        <f>VLOOKUP(A114,Main!_xlnm.Print_Area,14,FALSE)</f>
        <v>164652</v>
      </c>
      <c r="E114" s="1">
        <f>VLOOKUP(A114,'CAF BLS Adjustment'!B114:J570,5)</f>
        <v>4569414</v>
      </c>
      <c r="F114" s="1">
        <f>VLOOKUP(A114,'CAF BLS Adjustment'!$B$3:$J$440,6)</f>
        <v>4317032</v>
      </c>
      <c r="G114" s="1">
        <f t="shared" si="6"/>
        <v>164652</v>
      </c>
      <c r="H114" s="1">
        <f t="shared" si="7"/>
        <v>4569414</v>
      </c>
      <c r="I114" s="1">
        <f t="shared" si="8"/>
        <v>3024532.2695271708</v>
      </c>
    </row>
    <row r="115" spans="1:9">
      <c r="A115" s="62">
        <v>290554</v>
      </c>
      <c r="B115" s="15" t="s">
        <v>134</v>
      </c>
      <c r="C115" s="1">
        <f>VLOOKUP(A115,Main!_xlnm.Print_Area,17,FALSE)+VLOOKUP(A115,Main!_xlnm.Print_Area,15,FALSE)</f>
        <v>3992932.0953616621</v>
      </c>
      <c r="D115" s="1">
        <f>VLOOKUP(A115,Main!_xlnm.Print_Area,14,FALSE)</f>
        <v>126342</v>
      </c>
      <c r="E115" s="1">
        <f>VLOOKUP(A115,'CAF BLS Adjustment'!B115:J571,5)</f>
        <v>2032841</v>
      </c>
      <c r="F115" s="1">
        <f>VLOOKUP(A115,'CAF BLS Adjustment'!$B$3:$J$440,6)</f>
        <v>2498929</v>
      </c>
      <c r="G115" s="1">
        <f t="shared" si="6"/>
        <v>126342</v>
      </c>
      <c r="H115" s="1">
        <f t="shared" si="7"/>
        <v>2032841</v>
      </c>
      <c r="I115" s="1">
        <f t="shared" si="8"/>
        <v>1833749.0953616621</v>
      </c>
    </row>
    <row r="116" spans="1:9">
      <c r="A116" s="62">
        <v>290570</v>
      </c>
      <c r="B116" s="15" t="s">
        <v>135</v>
      </c>
      <c r="C116" s="1">
        <f>VLOOKUP(A116,Main!_xlnm.Print_Area,17,FALSE)+VLOOKUP(A116,Main!_xlnm.Print_Area,15,FALSE)</f>
        <v>1737546.3140633751</v>
      </c>
      <c r="D116" s="1">
        <f>VLOOKUP(A116,Main!_xlnm.Print_Area,14,FALSE)</f>
        <v>7710</v>
      </c>
      <c r="E116" s="1">
        <f>VLOOKUP(A116,'CAF BLS Adjustment'!B116:J573,5)</f>
        <v>976786</v>
      </c>
      <c r="F116" s="1">
        <f>VLOOKUP(A116,'CAF BLS Adjustment'!$B$3:$J$440,6)</f>
        <v>1042507</v>
      </c>
      <c r="G116" s="1">
        <f t="shared" si="6"/>
        <v>7710</v>
      </c>
      <c r="H116" s="1">
        <f t="shared" si="7"/>
        <v>976786</v>
      </c>
      <c r="I116" s="1">
        <f t="shared" si="8"/>
        <v>753050.31406337512</v>
      </c>
    </row>
    <row r="117" spans="1:9">
      <c r="A117" s="62">
        <v>290573</v>
      </c>
      <c r="B117" s="15" t="s">
        <v>136</v>
      </c>
      <c r="C117" s="1">
        <f>VLOOKUP(A117,Main!_xlnm.Print_Area,17,FALSE)+VLOOKUP(A117,Main!_xlnm.Print_Area,15,FALSE)</f>
        <v>6250198.8506933497</v>
      </c>
      <c r="D117" s="1">
        <f>VLOOKUP(A117,Main!_xlnm.Print_Area,14,FALSE)</f>
        <v>-68850</v>
      </c>
      <c r="E117" s="1">
        <f>VLOOKUP(A117,'CAF BLS Adjustment'!B117:J575,5)</f>
        <v>3155053</v>
      </c>
      <c r="F117" s="1">
        <f>VLOOKUP(A117,'CAF BLS Adjustment'!$B$3:$J$440,6)</f>
        <v>4216682</v>
      </c>
      <c r="G117" s="1">
        <f t="shared" si="6"/>
        <v>-68850</v>
      </c>
      <c r="H117" s="1">
        <f t="shared" si="7"/>
        <v>3155053</v>
      </c>
      <c r="I117" s="1">
        <f t="shared" si="8"/>
        <v>3163995.8506933497</v>
      </c>
    </row>
    <row r="118" spans="1:9">
      <c r="A118" s="62">
        <v>290579</v>
      </c>
      <c r="B118" s="15" t="s">
        <v>137</v>
      </c>
      <c r="C118" s="1">
        <f>VLOOKUP(A118,Main!_xlnm.Print_Area,17,FALSE)+VLOOKUP(A118,Main!_xlnm.Print_Area,15,FALSE)</f>
        <v>10365492.643600596</v>
      </c>
      <c r="D118" s="1">
        <f>VLOOKUP(A118,Main!_xlnm.Print_Area,14,FALSE)</f>
        <v>-519528</v>
      </c>
      <c r="E118" s="1">
        <f>VLOOKUP(A118,'CAF BLS Adjustment'!B118:J576,5)</f>
        <v>4851147</v>
      </c>
      <c r="F118" s="1">
        <f>VLOOKUP(A118,'CAF BLS Adjustment'!$B$3:$J$440,6)</f>
        <v>7847202</v>
      </c>
      <c r="G118" s="1">
        <f t="shared" si="6"/>
        <v>-519528</v>
      </c>
      <c r="H118" s="1">
        <f t="shared" si="7"/>
        <v>4851147</v>
      </c>
      <c r="I118" s="1">
        <f t="shared" si="8"/>
        <v>6033873.6436005961</v>
      </c>
    </row>
    <row r="119" spans="1:9">
      <c r="A119" s="62">
        <v>290581</v>
      </c>
      <c r="B119" s="15" t="s">
        <v>138</v>
      </c>
      <c r="C119" s="1">
        <f>VLOOKUP(A119,Main!_xlnm.Print_Area,17,FALSE)+VLOOKUP(A119,Main!_xlnm.Print_Area,15,FALSE)</f>
        <v>4247546.9722081982</v>
      </c>
      <c r="D119" s="1">
        <f>VLOOKUP(A119,Main!_xlnm.Print_Area,14,FALSE)</f>
        <v>648246</v>
      </c>
      <c r="E119" s="1">
        <f>VLOOKUP(A119,'CAF BLS Adjustment'!B119:J577,5)</f>
        <v>1581350</v>
      </c>
      <c r="F119" s="1">
        <f>VLOOKUP(A119,'CAF BLS Adjustment'!$B$3:$J$440,6)</f>
        <v>2725547</v>
      </c>
      <c r="G119" s="1">
        <f t="shared" si="6"/>
        <v>648246</v>
      </c>
      <c r="H119" s="1">
        <f t="shared" si="7"/>
        <v>1581350</v>
      </c>
      <c r="I119" s="1">
        <f t="shared" si="8"/>
        <v>2017950.9722081982</v>
      </c>
    </row>
    <row r="120" spans="1:9">
      <c r="A120" s="62">
        <v>290598</v>
      </c>
      <c r="B120" s="15" t="s">
        <v>139</v>
      </c>
      <c r="C120" s="1">
        <f>VLOOKUP(A120,Main!_xlnm.Print_Area,17,FALSE)+VLOOKUP(A120,Main!_xlnm.Print_Area,15,FALSE)</f>
        <v>705232.33838913497</v>
      </c>
      <c r="D120" s="1">
        <f>VLOOKUP(A120,Main!_xlnm.Print_Area,14,FALSE)</f>
        <v>-84378</v>
      </c>
      <c r="E120" s="1">
        <f>VLOOKUP(A120,'CAF BLS Adjustment'!B120:J578,5)</f>
        <v>319776</v>
      </c>
      <c r="F120" s="1">
        <f>VLOOKUP(A120,'CAF BLS Adjustment'!$B$3:$J$440,6)</f>
        <v>601375</v>
      </c>
      <c r="G120" s="1">
        <f t="shared" si="6"/>
        <v>-84378</v>
      </c>
      <c r="H120" s="1">
        <f t="shared" si="7"/>
        <v>319776</v>
      </c>
      <c r="I120" s="1">
        <f t="shared" si="8"/>
        <v>469834.33838913497</v>
      </c>
    </row>
    <row r="121" spans="1:9">
      <c r="A121" s="62">
        <v>300586</v>
      </c>
      <c r="B121" s="15" t="s">
        <v>141</v>
      </c>
      <c r="C121" s="1">
        <f>VLOOKUP(A121,Main!_xlnm.Print_Area,17,FALSE)+VLOOKUP(A121,Main!_xlnm.Print_Area,15,FALSE)</f>
        <v>201830</v>
      </c>
      <c r="D121" s="1">
        <f>VLOOKUP(A121,Main!_xlnm.Print_Area,14,FALSE)</f>
        <v>-45192</v>
      </c>
      <c r="E121" s="1">
        <f>VLOOKUP(A121,'CAF BLS Adjustment'!B121:J579,5)</f>
        <v>186928</v>
      </c>
      <c r="F121" s="1">
        <f>VLOOKUP(A121,'CAF BLS Adjustment'!$B$3:$J$440,6)</f>
        <v>60094</v>
      </c>
      <c r="G121" s="1">
        <f t="shared" si="6"/>
        <v>-45192</v>
      </c>
      <c r="H121" s="1">
        <f t="shared" si="7"/>
        <v>186928</v>
      </c>
      <c r="I121" s="1">
        <f t="shared" si="8"/>
        <v>60094</v>
      </c>
    </row>
    <row r="122" spans="1:9">
      <c r="A122" s="62">
        <v>300588</v>
      </c>
      <c r="B122" s="15" t="s">
        <v>142</v>
      </c>
      <c r="C122" s="1">
        <f>VLOOKUP(A122,Main!_xlnm.Print_Area,17,FALSE)+VLOOKUP(A122,Main!_xlnm.Print_Area,15,FALSE)</f>
        <v>375440.72560512018</v>
      </c>
      <c r="D122" s="1">
        <f>VLOOKUP(A122,Main!_xlnm.Print_Area,14,FALSE)</f>
        <v>-1896</v>
      </c>
      <c r="E122" s="1">
        <f>VLOOKUP(A122,'CAF BLS Adjustment'!B122:J580,5)</f>
        <v>228283</v>
      </c>
      <c r="F122" s="1">
        <f>VLOOKUP(A122,'CAF BLS Adjustment'!$B$3:$J$440,6)</f>
        <v>211914</v>
      </c>
      <c r="G122" s="1">
        <f t="shared" si="6"/>
        <v>-1896</v>
      </c>
      <c r="H122" s="1">
        <f t="shared" si="7"/>
        <v>228283</v>
      </c>
      <c r="I122" s="1">
        <f t="shared" si="8"/>
        <v>149053.72560512018</v>
      </c>
    </row>
    <row r="123" spans="1:9">
      <c r="A123" s="62">
        <v>300589</v>
      </c>
      <c r="B123" s="15" t="s">
        <v>143</v>
      </c>
      <c r="C123" s="1">
        <f>VLOOKUP(A123,Main!_xlnm.Print_Area,17,FALSE)+VLOOKUP(A123,Main!_xlnm.Print_Area,15,FALSE)</f>
        <v>303722.68669530813</v>
      </c>
      <c r="D123" s="1">
        <f>VLOOKUP(A123,Main!_xlnm.Print_Area,14,FALSE)</f>
        <v>-8370</v>
      </c>
      <c r="E123" s="1">
        <f>VLOOKUP(A123,'CAF BLS Adjustment'!B123:J581,5)</f>
        <v>156921</v>
      </c>
      <c r="F123" s="1">
        <f>VLOOKUP(A123,'CAF BLS Adjustment'!$B$3:$J$440,6)</f>
        <v>207163</v>
      </c>
      <c r="G123" s="1">
        <f t="shared" si="6"/>
        <v>-8370</v>
      </c>
      <c r="H123" s="1">
        <f t="shared" si="7"/>
        <v>156921</v>
      </c>
      <c r="I123" s="1">
        <f t="shared" si="8"/>
        <v>155171.68669530813</v>
      </c>
    </row>
    <row r="124" spans="1:9">
      <c r="A124" s="62">
        <v>300590</v>
      </c>
      <c r="B124" s="15" t="s">
        <v>144</v>
      </c>
      <c r="C124" s="1">
        <f>VLOOKUP(A124,Main!_xlnm.Print_Area,17,FALSE)+VLOOKUP(A124,Main!_xlnm.Print_Area,15,FALSE)</f>
        <v>276240.58074419084</v>
      </c>
      <c r="D124" s="1">
        <f>VLOOKUP(A124,Main!_xlnm.Print_Area,14,FALSE)</f>
        <v>-55806</v>
      </c>
      <c r="E124" s="1">
        <f>VLOOKUP(A124,'CAF BLS Adjustment'!B124:J582,5)</f>
        <v>344354</v>
      </c>
      <c r="F124" s="1">
        <f>VLOOKUP(A124,'CAF BLS Adjustment'!$B$3:$J$440,6)</f>
        <v>43008</v>
      </c>
      <c r="G124" s="1">
        <f t="shared" si="6"/>
        <v>-55806</v>
      </c>
      <c r="H124" s="1">
        <f t="shared" si="7"/>
        <v>332046.58074419084</v>
      </c>
      <c r="I124" s="1">
        <f t="shared" si="8"/>
        <v>0</v>
      </c>
    </row>
    <row r="125" spans="1:9">
      <c r="A125" s="62">
        <v>300594</v>
      </c>
      <c r="B125" s="15" t="s">
        <v>145</v>
      </c>
      <c r="C125" s="1">
        <f>VLOOKUP(A125,Main!_xlnm.Print_Area,17,FALSE)+VLOOKUP(A125,Main!_xlnm.Print_Area,15,FALSE)</f>
        <v>710369.39276945614</v>
      </c>
      <c r="D125" s="1">
        <f>VLOOKUP(A125,Main!_xlnm.Print_Area,14,FALSE)</f>
        <v>-95148</v>
      </c>
      <c r="E125" s="1">
        <f>VLOOKUP(A125,'CAF BLS Adjustment'!B125:J584,5)</f>
        <v>463553</v>
      </c>
      <c r="F125" s="1">
        <f>VLOOKUP(A125,'CAF BLS Adjustment'!$B$3:$J$440,6)</f>
        <v>476155</v>
      </c>
      <c r="G125" s="1">
        <f t="shared" si="6"/>
        <v>-95148</v>
      </c>
      <c r="H125" s="1">
        <f t="shared" si="7"/>
        <v>463553</v>
      </c>
      <c r="I125" s="1">
        <f t="shared" si="8"/>
        <v>341964.39276945614</v>
      </c>
    </row>
    <row r="126" spans="1:9">
      <c r="A126" s="62">
        <v>300598</v>
      </c>
      <c r="B126" s="15" t="s">
        <v>146</v>
      </c>
      <c r="C126" s="1">
        <f>VLOOKUP(A126,Main!_xlnm.Print_Area,17,FALSE)+VLOOKUP(A126,Main!_xlnm.Print_Area,15,FALSE)</f>
        <v>709802.47699068498</v>
      </c>
      <c r="D126" s="1">
        <f>VLOOKUP(A126,Main!_xlnm.Print_Area,14,FALSE)</f>
        <v>59184</v>
      </c>
      <c r="E126" s="1">
        <f>VLOOKUP(A126,'CAF BLS Adjustment'!B126:J585,5)</f>
        <v>198808</v>
      </c>
      <c r="F126" s="1">
        <f>VLOOKUP(A126,'CAF BLS Adjustment'!$B$3:$J$440,6)</f>
        <v>570056</v>
      </c>
      <c r="G126" s="1">
        <f t="shared" si="6"/>
        <v>59184</v>
      </c>
      <c r="H126" s="1">
        <f t="shared" si="7"/>
        <v>198808</v>
      </c>
      <c r="I126" s="1">
        <f t="shared" si="8"/>
        <v>451810.47699068498</v>
      </c>
    </row>
    <row r="127" spans="1:9">
      <c r="A127" s="62">
        <v>300606</v>
      </c>
      <c r="B127" s="15" t="s">
        <v>147</v>
      </c>
      <c r="C127" s="1">
        <f>VLOOKUP(A127,Main!_xlnm.Print_Area,17,FALSE)+VLOOKUP(A127,Main!_xlnm.Print_Area,15,FALSE)</f>
        <v>691329</v>
      </c>
      <c r="D127" s="1">
        <f>VLOOKUP(A127,Main!_xlnm.Print_Area,14,FALSE)</f>
        <v>-32004</v>
      </c>
      <c r="E127" s="1">
        <f>VLOOKUP(A127,'CAF BLS Adjustment'!B127:J586,5)</f>
        <v>312642</v>
      </c>
      <c r="F127" s="1">
        <f>VLOOKUP(A127,'CAF BLS Adjustment'!$B$3:$J$440,6)</f>
        <v>410691</v>
      </c>
      <c r="G127" s="1">
        <f t="shared" si="6"/>
        <v>-32004</v>
      </c>
      <c r="H127" s="1">
        <f t="shared" si="7"/>
        <v>312642</v>
      </c>
      <c r="I127" s="1">
        <f t="shared" si="8"/>
        <v>410691</v>
      </c>
    </row>
    <row r="128" spans="1:9">
      <c r="A128" s="62">
        <v>300609</v>
      </c>
      <c r="B128" s="15" t="s">
        <v>148</v>
      </c>
      <c r="C128" s="1">
        <f>VLOOKUP(A128,Main!_xlnm.Print_Area,17,FALSE)+VLOOKUP(A128,Main!_xlnm.Print_Area,15,FALSE)</f>
        <v>741261.70508562401</v>
      </c>
      <c r="D128" s="1">
        <f>VLOOKUP(A128,Main!_xlnm.Print_Area,14,FALSE)</f>
        <v>29874</v>
      </c>
      <c r="E128" s="1">
        <f>VLOOKUP(A128,'CAF BLS Adjustment'!B128:J587,5)</f>
        <v>269645</v>
      </c>
      <c r="F128" s="1">
        <f>VLOOKUP(A128,'CAF BLS Adjustment'!$B$3:$J$440,6)</f>
        <v>565229</v>
      </c>
      <c r="G128" s="1">
        <f t="shared" si="6"/>
        <v>29874</v>
      </c>
      <c r="H128" s="1">
        <f t="shared" si="7"/>
        <v>269645</v>
      </c>
      <c r="I128" s="1">
        <f t="shared" si="8"/>
        <v>441742.70508562401</v>
      </c>
    </row>
    <row r="129" spans="1:9">
      <c r="A129" s="62">
        <v>300612</v>
      </c>
      <c r="B129" s="15" t="s">
        <v>149</v>
      </c>
      <c r="C129" s="1">
        <f>VLOOKUP(A129,Main!_xlnm.Print_Area,17,FALSE)+VLOOKUP(A129,Main!_xlnm.Print_Area,15,FALSE)</f>
        <v>204771.28730875842</v>
      </c>
      <c r="D129" s="1">
        <f>VLOOKUP(A129,Main!_xlnm.Print_Area,14,FALSE)</f>
        <v>16470</v>
      </c>
      <c r="E129" s="1">
        <f>VLOOKUP(A129,'CAF BLS Adjustment'!B129:J588,5)</f>
        <v>170492</v>
      </c>
      <c r="F129" s="1">
        <f>VLOOKUP(A129,'CAF BLS Adjustment'!$B$3:$J$440,6)</f>
        <v>51922</v>
      </c>
      <c r="G129" s="1">
        <f t="shared" si="6"/>
        <v>16470</v>
      </c>
      <c r="H129" s="1">
        <f t="shared" si="7"/>
        <v>170492</v>
      </c>
      <c r="I129" s="1">
        <f t="shared" si="8"/>
        <v>17809.287308758416</v>
      </c>
    </row>
    <row r="130" spans="1:9">
      <c r="A130" s="62">
        <v>300614</v>
      </c>
      <c r="B130" s="15" t="s">
        <v>150</v>
      </c>
      <c r="C130" s="1">
        <f>VLOOKUP(A130,Main!_xlnm.Print_Area,17,FALSE)+VLOOKUP(A130,Main!_xlnm.Print_Area,15,FALSE)</f>
        <v>417919.9870472672</v>
      </c>
      <c r="D130" s="1">
        <f>VLOOKUP(A130,Main!_xlnm.Print_Area,14,FALSE)</f>
        <v>606</v>
      </c>
      <c r="E130" s="1">
        <f>VLOOKUP(A130,'CAF BLS Adjustment'!B130:J589,5)</f>
        <v>196955</v>
      </c>
      <c r="F130" s="1">
        <f>VLOOKUP(A130,'CAF BLS Adjustment'!$B$3:$J$440,6)</f>
        <v>289980</v>
      </c>
      <c r="G130" s="1">
        <f t="shared" si="6"/>
        <v>606</v>
      </c>
      <c r="H130" s="1">
        <f t="shared" si="7"/>
        <v>196955</v>
      </c>
      <c r="I130" s="1">
        <f t="shared" si="8"/>
        <v>220358.9870472672</v>
      </c>
    </row>
    <row r="131" spans="1:9">
      <c r="A131" s="62">
        <v>300619</v>
      </c>
      <c r="B131" s="15" t="s">
        <v>151</v>
      </c>
      <c r="C131" s="1">
        <f>VLOOKUP(A131,Main!_xlnm.Print_Area,17,FALSE)+VLOOKUP(A131,Main!_xlnm.Print_Area,15,FALSE)</f>
        <v>368267.55303715135</v>
      </c>
      <c r="D131" s="1">
        <f>VLOOKUP(A131,Main!_xlnm.Print_Area,14,FALSE)</f>
        <v>918</v>
      </c>
      <c r="E131" s="1">
        <f>VLOOKUP(A131,'CAF BLS Adjustment'!B131:J590,5)</f>
        <v>428699</v>
      </c>
      <c r="F131" s="1">
        <f>VLOOKUP(A131,'CAF BLS Adjustment'!$B$3:$J$440,6)</f>
        <v>0</v>
      </c>
      <c r="G131" s="1">
        <f t="shared" si="6"/>
        <v>918</v>
      </c>
      <c r="H131" s="1">
        <f t="shared" si="7"/>
        <v>367349.55303715135</v>
      </c>
      <c r="I131" s="1">
        <f t="shared" si="8"/>
        <v>0</v>
      </c>
    </row>
    <row r="132" spans="1:9">
      <c r="A132" s="62">
        <v>300625</v>
      </c>
      <c r="B132" s="15" t="s">
        <v>152</v>
      </c>
      <c r="C132" s="1">
        <f>VLOOKUP(A132,Main!_xlnm.Print_Area,17,FALSE)+VLOOKUP(A132,Main!_xlnm.Print_Area,15,FALSE)</f>
        <v>437929.59907506453</v>
      </c>
      <c r="D132" s="1">
        <f>VLOOKUP(A132,Main!_xlnm.Print_Area,14,FALSE)</f>
        <v>816</v>
      </c>
      <c r="E132" s="1">
        <f>VLOOKUP(A132,'CAF BLS Adjustment'!B132:J591,5)</f>
        <v>448005</v>
      </c>
      <c r="F132" s="1">
        <f>VLOOKUP(A132,'CAF BLS Adjustment'!$B$3:$J$440,6)</f>
        <v>62063</v>
      </c>
      <c r="G132" s="1">
        <f t="shared" si="6"/>
        <v>816</v>
      </c>
      <c r="H132" s="1">
        <f t="shared" si="7"/>
        <v>437113.59907506453</v>
      </c>
      <c r="I132" s="1">
        <f t="shared" si="8"/>
        <v>0</v>
      </c>
    </row>
    <row r="133" spans="1:9">
      <c r="A133" s="62">
        <v>300634</v>
      </c>
      <c r="B133" s="15" t="s">
        <v>153</v>
      </c>
      <c r="C133" s="1">
        <f>VLOOKUP(A133,Main!_xlnm.Print_Area,17,FALSE)+VLOOKUP(A133,Main!_xlnm.Print_Area,15,FALSE)</f>
        <v>517602.0229247681</v>
      </c>
      <c r="D133" s="1">
        <f>VLOOKUP(A133,Main!_xlnm.Print_Area,14,FALSE)</f>
        <v>39744</v>
      </c>
      <c r="E133" s="1">
        <f>VLOOKUP(A133,'CAF BLS Adjustment'!B133:J592,5)</f>
        <v>564085</v>
      </c>
      <c r="F133" s="1">
        <f>VLOOKUP(A133,'CAF BLS Adjustment'!$B$3:$J$440,6)</f>
        <v>0</v>
      </c>
      <c r="G133" s="1">
        <f t="shared" si="6"/>
        <v>39744</v>
      </c>
      <c r="H133" s="1">
        <f t="shared" si="7"/>
        <v>477858.0229247681</v>
      </c>
      <c r="I133" s="1">
        <f t="shared" si="8"/>
        <v>0</v>
      </c>
    </row>
    <row r="134" spans="1:9">
      <c r="A134" s="62">
        <v>300650</v>
      </c>
      <c r="B134" s="15" t="s">
        <v>154</v>
      </c>
      <c r="C134" s="1">
        <f>VLOOKUP(A134,Main!_xlnm.Print_Area,17,FALSE)+VLOOKUP(A134,Main!_xlnm.Print_Area,15,FALSE)</f>
        <v>418496.02522927808</v>
      </c>
      <c r="D134" s="1">
        <f>VLOOKUP(A134,Main!_xlnm.Print_Area,14,FALSE)</f>
        <v>16680</v>
      </c>
      <c r="E134" s="1">
        <f>VLOOKUP(A134,'CAF BLS Adjustment'!B134:J594,5)</f>
        <v>469692</v>
      </c>
      <c r="F134" s="1">
        <f>VLOOKUP(A134,'CAF BLS Adjustment'!$B$3:$J$440,6)</f>
        <v>1841</v>
      </c>
      <c r="G134" s="1">
        <f t="shared" si="6"/>
        <v>16680</v>
      </c>
      <c r="H134" s="1">
        <f t="shared" si="7"/>
        <v>401816.02522927808</v>
      </c>
      <c r="I134" s="1">
        <f t="shared" si="8"/>
        <v>0</v>
      </c>
    </row>
    <row r="135" spans="1:9">
      <c r="A135" s="62">
        <v>300656</v>
      </c>
      <c r="B135" s="15" t="s">
        <v>155</v>
      </c>
      <c r="C135" s="1">
        <f>VLOOKUP(A135,Main!_xlnm.Print_Area,17,FALSE)+VLOOKUP(A135,Main!_xlnm.Print_Area,15,FALSE)</f>
        <v>595790.63413598808</v>
      </c>
      <c r="D135" s="1">
        <f>VLOOKUP(A135,Main!_xlnm.Print_Area,14,FALSE)</f>
        <v>36474</v>
      </c>
      <c r="E135" s="1">
        <f>VLOOKUP(A135,'CAF BLS Adjustment'!B135:J595,5)</f>
        <v>179504</v>
      </c>
      <c r="F135" s="1">
        <f>VLOOKUP(A135,'CAF BLS Adjustment'!$B$3:$J$440,6)</f>
        <v>479065</v>
      </c>
      <c r="G135" s="1">
        <f t="shared" si="6"/>
        <v>36474</v>
      </c>
      <c r="H135" s="1">
        <f t="shared" si="7"/>
        <v>179504</v>
      </c>
      <c r="I135" s="1">
        <f t="shared" si="8"/>
        <v>379812.63413598808</v>
      </c>
    </row>
    <row r="136" spans="1:9">
      <c r="A136" s="62">
        <v>300663</v>
      </c>
      <c r="B136" s="15" t="s">
        <v>156</v>
      </c>
      <c r="C136" s="1">
        <f>VLOOKUP(A136,Main!_xlnm.Print_Area,17,FALSE)+VLOOKUP(A136,Main!_xlnm.Print_Area,15,FALSE)</f>
        <v>85921.105433586112</v>
      </c>
      <c r="D136" s="1">
        <f>VLOOKUP(A136,Main!_xlnm.Print_Area,14,FALSE)</f>
        <v>-21276</v>
      </c>
      <c r="E136" s="1">
        <f>VLOOKUP(A136,'CAF BLS Adjustment'!B136:J596,5)</f>
        <v>85031</v>
      </c>
      <c r="F136" s="1">
        <f>VLOOKUP(A136,'CAF BLS Adjustment'!$B$3:$J$440,6)</f>
        <v>40024</v>
      </c>
      <c r="G136" s="1">
        <f t="shared" si="6"/>
        <v>-21276</v>
      </c>
      <c r="H136" s="1">
        <f t="shared" si="7"/>
        <v>85031</v>
      </c>
      <c r="I136" s="1">
        <f t="shared" si="8"/>
        <v>22166.105433586112</v>
      </c>
    </row>
    <row r="137" spans="1:9">
      <c r="A137" s="62">
        <v>310669</v>
      </c>
      <c r="B137" s="15" t="s">
        <v>158</v>
      </c>
      <c r="C137" s="1">
        <f>VLOOKUP(A137,Main!_xlnm.Print_Area,17,FALSE)+VLOOKUP(A137,Main!_xlnm.Print_Area,15,FALSE)</f>
        <v>-218262</v>
      </c>
      <c r="D137" s="1">
        <f>VLOOKUP(A137,Main!_xlnm.Print_Area,14,FALSE)</f>
        <v>-218262</v>
      </c>
      <c r="E137" s="1">
        <f>VLOOKUP(A137,'CAF BLS Adjustment'!B137:J599,5)</f>
        <v>0</v>
      </c>
      <c r="F137" s="1">
        <f>VLOOKUP(A137,'CAF BLS Adjustment'!$B$3:$J$440,6)</f>
        <v>0</v>
      </c>
      <c r="G137" s="1">
        <f t="shared" si="6"/>
        <v>-218262</v>
      </c>
      <c r="H137" s="1">
        <f t="shared" si="7"/>
        <v>0</v>
      </c>
      <c r="I137" s="1">
        <f t="shared" si="8"/>
        <v>0</v>
      </c>
    </row>
    <row r="138" spans="1:9">
      <c r="A138" s="62">
        <v>310678</v>
      </c>
      <c r="B138" s="15" t="s">
        <v>159</v>
      </c>
      <c r="C138" s="1">
        <f>VLOOKUP(A138,Main!_xlnm.Print_Area,17,FALSE)+VLOOKUP(A138,Main!_xlnm.Print_Area,15,FALSE)</f>
        <v>327458.84808031848</v>
      </c>
      <c r="D138" s="1">
        <f>VLOOKUP(A138,Main!_xlnm.Print_Area,14,FALSE)</f>
        <v>8418</v>
      </c>
      <c r="E138" s="1">
        <f>VLOOKUP(A138,'CAF BLS Adjustment'!B138:J602,5)</f>
        <v>218704</v>
      </c>
      <c r="F138" s="1">
        <f>VLOOKUP(A138,'CAF BLS Adjustment'!$B$3:$J$440,6)</f>
        <v>154888</v>
      </c>
      <c r="G138" s="1">
        <f t="shared" si="6"/>
        <v>8418</v>
      </c>
      <c r="H138" s="1">
        <f t="shared" si="7"/>
        <v>218704</v>
      </c>
      <c r="I138" s="1">
        <f t="shared" si="8"/>
        <v>100336.84808031848</v>
      </c>
    </row>
    <row r="139" spans="1:9">
      <c r="A139" s="62">
        <v>310679</v>
      </c>
      <c r="B139" s="15" t="s">
        <v>160</v>
      </c>
      <c r="C139" s="1">
        <f>VLOOKUP(A139,Main!_xlnm.Print_Area,17,FALSE)+VLOOKUP(A139,Main!_xlnm.Print_Area,15,FALSE)</f>
        <v>1457332.0261043799</v>
      </c>
      <c r="D139" s="1">
        <f>VLOOKUP(A139,Main!_xlnm.Print_Area,14,FALSE)</f>
        <v>46325</v>
      </c>
      <c r="E139" s="1">
        <f>VLOOKUP(A139,'CAF BLS Adjustment'!B139:J603,5)</f>
        <v>431471</v>
      </c>
      <c r="F139" s="1">
        <f>VLOOKUP(A139,'CAF BLS Adjustment'!$B$3:$J$440,6)</f>
        <v>1222312</v>
      </c>
      <c r="G139" s="1">
        <f t="shared" si="6"/>
        <v>46325</v>
      </c>
      <c r="H139" s="1">
        <f t="shared" si="7"/>
        <v>431471</v>
      </c>
      <c r="I139" s="1">
        <f t="shared" si="8"/>
        <v>979536.02610437991</v>
      </c>
    </row>
    <row r="140" spans="1:9">
      <c r="A140" s="62">
        <v>310688</v>
      </c>
      <c r="B140" s="15" t="s">
        <v>161</v>
      </c>
      <c r="C140" s="1">
        <f>VLOOKUP(A140,Main!_xlnm.Print_Area,17,FALSE)+VLOOKUP(A140,Main!_xlnm.Print_Area,15,FALSE)</f>
        <v>416898.81753702956</v>
      </c>
      <c r="D140" s="1">
        <f>VLOOKUP(A140,Main!_xlnm.Print_Area,14,FALSE)</f>
        <v>-9240</v>
      </c>
      <c r="E140" s="1">
        <f>VLOOKUP(A140,'CAF BLS Adjustment'!B140:J604,5)</f>
        <v>207876</v>
      </c>
      <c r="F140" s="1">
        <f>VLOOKUP(A140,'CAF BLS Adjustment'!$B$3:$J$440,6)</f>
        <v>289253</v>
      </c>
      <c r="G140" s="1">
        <f t="shared" si="6"/>
        <v>-9240</v>
      </c>
      <c r="H140" s="1">
        <f t="shared" si="7"/>
        <v>207876</v>
      </c>
      <c r="I140" s="1">
        <f t="shared" si="8"/>
        <v>218262.81753702956</v>
      </c>
    </row>
    <row r="141" spans="1:9">
      <c r="A141" s="62">
        <v>310691</v>
      </c>
      <c r="B141" s="15" t="s">
        <v>162</v>
      </c>
      <c r="C141" s="1">
        <f>VLOOKUP(A141,Main!_xlnm.Print_Area,17,FALSE)+VLOOKUP(A141,Main!_xlnm.Print_Area,15,FALSE)</f>
        <v>564661</v>
      </c>
      <c r="D141" s="1">
        <f>VLOOKUP(A141,Main!_xlnm.Print_Area,14,FALSE)</f>
        <v>-19752</v>
      </c>
      <c r="E141" s="1">
        <f>VLOOKUP(A141,'CAF BLS Adjustment'!B141:J605,5)</f>
        <v>584413</v>
      </c>
      <c r="F141" s="1">
        <f>VLOOKUP(A141,'CAF BLS Adjustment'!$B$3:$J$440,6)</f>
        <v>0</v>
      </c>
      <c r="G141" s="1">
        <f t="shared" si="6"/>
        <v>-19752</v>
      </c>
      <c r="H141" s="1">
        <f t="shared" si="7"/>
        <v>584413</v>
      </c>
      <c r="I141" s="1">
        <f t="shared" si="8"/>
        <v>0</v>
      </c>
    </row>
    <row r="142" spans="1:9">
      <c r="A142" s="62">
        <v>310692</v>
      </c>
      <c r="B142" s="15" t="s">
        <v>163</v>
      </c>
      <c r="C142" s="1">
        <f>VLOOKUP(A142,Main!_xlnm.Print_Area,17,FALSE)+VLOOKUP(A142,Main!_xlnm.Print_Area,15,FALSE)</f>
        <v>445066.64357420529</v>
      </c>
      <c r="D142" s="1">
        <f>VLOOKUP(A142,Main!_xlnm.Print_Area,14,FALSE)</f>
        <v>519210</v>
      </c>
      <c r="E142" s="1">
        <f>VLOOKUP(A142,'CAF BLS Adjustment'!B142:J606,5)</f>
        <v>0</v>
      </c>
      <c r="F142" s="1">
        <f>VLOOKUP(A142,'CAF BLS Adjustment'!$B$3:$J$440,6)</f>
        <v>0</v>
      </c>
      <c r="G142" s="1">
        <f t="shared" si="6"/>
        <v>445066.64357420529</v>
      </c>
      <c r="H142" s="1">
        <f t="shared" si="7"/>
        <v>0</v>
      </c>
      <c r="I142" s="1">
        <f t="shared" si="8"/>
        <v>0</v>
      </c>
    </row>
    <row r="143" spans="1:9">
      <c r="A143" s="62">
        <v>310704</v>
      </c>
      <c r="B143" s="15" t="s">
        <v>164</v>
      </c>
      <c r="C143" s="1">
        <f>VLOOKUP(A143,Main!_xlnm.Print_Area,17,FALSE)+VLOOKUP(A143,Main!_xlnm.Print_Area,15,FALSE)</f>
        <v>7002094.6970095001</v>
      </c>
      <c r="D143" s="1">
        <f>VLOOKUP(A143,Main!_xlnm.Print_Area,14,FALSE)</f>
        <v>350862</v>
      </c>
      <c r="E143" s="1">
        <f>VLOOKUP(A143,'CAF BLS Adjustment'!B143:J609,5)</f>
        <v>1123504</v>
      </c>
      <c r="F143" s="1">
        <f>VLOOKUP(A143,'CAF BLS Adjustment'!$B$3:$J$440,6)</f>
        <v>6694203</v>
      </c>
      <c r="G143" s="1">
        <f t="shared" si="6"/>
        <v>350862</v>
      </c>
      <c r="H143" s="1">
        <f t="shared" si="7"/>
        <v>1123504</v>
      </c>
      <c r="I143" s="1">
        <f t="shared" si="8"/>
        <v>5527728.6970095001</v>
      </c>
    </row>
    <row r="144" spans="1:9">
      <c r="A144" s="62">
        <v>310708</v>
      </c>
      <c r="B144" s="15" t="s">
        <v>165</v>
      </c>
      <c r="C144" s="1">
        <f>VLOOKUP(A144,Main!_xlnm.Print_Area,17,FALSE)+VLOOKUP(A144,Main!_xlnm.Print_Area,15,FALSE)</f>
        <v>214281.91770966712</v>
      </c>
      <c r="D144" s="1">
        <f>VLOOKUP(A144,Main!_xlnm.Print_Area,14,FALSE)</f>
        <v>86220</v>
      </c>
      <c r="E144" s="1">
        <f>VLOOKUP(A144,'CAF BLS Adjustment'!B144:J610,5)</f>
        <v>155204</v>
      </c>
      <c r="F144" s="1">
        <f>VLOOKUP(A144,'CAF BLS Adjustment'!$B$3:$J$440,6)</f>
        <v>8555</v>
      </c>
      <c r="G144" s="1">
        <f t="shared" si="6"/>
        <v>86220</v>
      </c>
      <c r="H144" s="1">
        <f t="shared" si="7"/>
        <v>128061.91770966712</v>
      </c>
      <c r="I144" s="1">
        <f t="shared" si="8"/>
        <v>0</v>
      </c>
    </row>
    <row r="145" spans="1:9">
      <c r="A145" s="62">
        <v>310714</v>
      </c>
      <c r="B145" s="15" t="s">
        <v>166</v>
      </c>
      <c r="C145" s="1">
        <f>VLOOKUP(A145,Main!_xlnm.Print_Area,17,FALSE)+VLOOKUP(A145,Main!_xlnm.Print_Area,15,FALSE)</f>
        <v>490322.50044811022</v>
      </c>
      <c r="D145" s="1">
        <f>VLOOKUP(A145,Main!_xlnm.Print_Area,14,FALSE)</f>
        <v>47028</v>
      </c>
      <c r="E145" s="1">
        <f>VLOOKUP(A145,'CAF BLS Adjustment'!B145:J611,5)</f>
        <v>103212</v>
      </c>
      <c r="F145" s="1">
        <f>VLOOKUP(A145,'CAF BLS Adjustment'!$B$3:$J$440,6)</f>
        <v>421765</v>
      </c>
      <c r="G145" s="1">
        <f t="shared" si="6"/>
        <v>47028</v>
      </c>
      <c r="H145" s="1">
        <f t="shared" si="7"/>
        <v>103212</v>
      </c>
      <c r="I145" s="1">
        <f t="shared" si="8"/>
        <v>340082.50044811022</v>
      </c>
    </row>
    <row r="146" spans="1:9">
      <c r="A146" s="62">
        <v>310721</v>
      </c>
      <c r="B146" s="15" t="s">
        <v>167</v>
      </c>
      <c r="C146" s="1">
        <f>VLOOKUP(A146,Main!_xlnm.Print_Area,17,FALSE)+VLOOKUP(A146,Main!_xlnm.Print_Area,15,FALSE)</f>
        <v>807452.94963698671</v>
      </c>
      <c r="D146" s="1">
        <f>VLOOKUP(A146,Main!_xlnm.Print_Area,14,FALSE)</f>
        <v>50088</v>
      </c>
      <c r="E146" s="1">
        <f>VLOOKUP(A146,'CAF BLS Adjustment'!B146:J612,5)</f>
        <v>891878</v>
      </c>
      <c r="F146" s="1">
        <f>VLOOKUP(A146,'CAF BLS Adjustment'!$B$3:$J$440,6)</f>
        <v>0</v>
      </c>
      <c r="G146" s="1">
        <f t="shared" si="6"/>
        <v>50088</v>
      </c>
      <c r="H146" s="1">
        <f t="shared" si="7"/>
        <v>757364.94963698671</v>
      </c>
      <c r="I146" s="1">
        <f t="shared" si="8"/>
        <v>0</v>
      </c>
    </row>
    <row r="147" spans="1:9">
      <c r="A147" s="62">
        <v>310728</v>
      </c>
      <c r="B147" s="15" t="s">
        <v>168</v>
      </c>
      <c r="C147" s="1">
        <f>VLOOKUP(A147,Main!_xlnm.Print_Area,17,FALSE)+VLOOKUP(A147,Main!_xlnm.Print_Area,15,FALSE)</f>
        <v>271369.70170603646</v>
      </c>
      <c r="D147" s="1">
        <f>VLOOKUP(A147,Main!_xlnm.Print_Area,14,FALSE)</f>
        <v>28308</v>
      </c>
      <c r="E147" s="1">
        <f>VLOOKUP(A147,'CAF BLS Adjustment'!B147:J613,5)</f>
        <v>135804</v>
      </c>
      <c r="F147" s="1">
        <f>VLOOKUP(A147,'CAF BLS Adjustment'!$B$3:$J$440,6)</f>
        <v>152465</v>
      </c>
      <c r="G147" s="1">
        <f t="shared" si="6"/>
        <v>28308</v>
      </c>
      <c r="H147" s="1">
        <f t="shared" si="7"/>
        <v>135804</v>
      </c>
      <c r="I147" s="1">
        <f t="shared" si="8"/>
        <v>107257.70170603646</v>
      </c>
    </row>
    <row r="148" spans="1:9">
      <c r="A148" s="62">
        <v>310734</v>
      </c>
      <c r="B148" s="15" t="s">
        <v>169</v>
      </c>
      <c r="C148" s="1">
        <f>VLOOKUP(A148,Main!_xlnm.Print_Area,17,FALSE)+VLOOKUP(A148,Main!_xlnm.Print_Area,15,FALSE)</f>
        <v>220677.48448940393</v>
      </c>
      <c r="D148" s="1">
        <f>VLOOKUP(A148,Main!_xlnm.Print_Area,14,FALSE)</f>
        <v>7098</v>
      </c>
      <c r="E148" s="1">
        <f>VLOOKUP(A148,'CAF BLS Adjustment'!B148:J614,5)</f>
        <v>113611</v>
      </c>
      <c r="F148" s="1">
        <f>VLOOKUP(A148,'CAF BLS Adjustment'!$B$3:$J$440,6)</f>
        <v>136731</v>
      </c>
      <c r="G148" s="1">
        <f t="shared" si="6"/>
        <v>7098</v>
      </c>
      <c r="H148" s="1">
        <f t="shared" si="7"/>
        <v>113611</v>
      </c>
      <c r="I148" s="1">
        <f t="shared" si="8"/>
        <v>99968.484489403927</v>
      </c>
    </row>
    <row r="149" spans="1:9">
      <c r="A149" s="62">
        <v>310737</v>
      </c>
      <c r="B149" s="15" t="s">
        <v>170</v>
      </c>
      <c r="C149" s="1">
        <f>VLOOKUP(A149,Main!_xlnm.Print_Area,17,FALSE)+VLOOKUP(A149,Main!_xlnm.Print_Area,15,FALSE)</f>
        <v>147243.46785243161</v>
      </c>
      <c r="D149" s="1">
        <f>VLOOKUP(A149,Main!_xlnm.Print_Area,14,FALSE)</f>
        <v>-8526</v>
      </c>
      <c r="E149" s="1">
        <f>VLOOKUP(A149,'CAF BLS Adjustment'!B149:J615,5)</f>
        <v>120877</v>
      </c>
      <c r="F149" s="1">
        <f>VLOOKUP(A149,'CAF BLS Adjustment'!$B$3:$J$440,6)</f>
        <v>60842</v>
      </c>
      <c r="G149" s="1">
        <f t="shared" si="6"/>
        <v>-8526</v>
      </c>
      <c r="H149" s="1">
        <f t="shared" si="7"/>
        <v>120877</v>
      </c>
      <c r="I149" s="1">
        <f t="shared" si="8"/>
        <v>34892.467852431611</v>
      </c>
    </row>
    <row r="150" spans="1:9">
      <c r="A150" s="62">
        <v>310777</v>
      </c>
      <c r="B150" s="15" t="s">
        <v>171</v>
      </c>
      <c r="C150" s="1">
        <f>VLOOKUP(A150,Main!_xlnm.Print_Area,17,FALSE)+VLOOKUP(A150,Main!_xlnm.Print_Area,15,FALSE)</f>
        <v>346790.41516470723</v>
      </c>
      <c r="D150" s="1">
        <f>VLOOKUP(A150,Main!_xlnm.Print_Area,14,FALSE)</f>
        <v>404562</v>
      </c>
      <c r="E150" s="1">
        <f>VLOOKUP(A150,'CAF BLS Adjustment'!B150:J616,5)</f>
        <v>0</v>
      </c>
      <c r="F150" s="1">
        <f>VLOOKUP(A150,'CAF BLS Adjustment'!$B$3:$J$440,6)</f>
        <v>0</v>
      </c>
      <c r="G150" s="1">
        <f t="shared" si="6"/>
        <v>346790.41516470723</v>
      </c>
      <c r="H150" s="1">
        <f t="shared" si="7"/>
        <v>0</v>
      </c>
      <c r="I150" s="1">
        <f t="shared" si="8"/>
        <v>0</v>
      </c>
    </row>
    <row r="151" spans="1:9">
      <c r="A151" s="62">
        <v>320751</v>
      </c>
      <c r="B151" s="15" t="s">
        <v>173</v>
      </c>
      <c r="C151" s="1">
        <f>VLOOKUP(A151,Main!_xlnm.Print_Area,17,FALSE)+VLOOKUP(A151,Main!_xlnm.Print_Area,15,FALSE)</f>
        <v>1015169.5750311458</v>
      </c>
      <c r="D151" s="1">
        <f>VLOOKUP(A151,Main!_xlnm.Print_Area,14,FALSE)</f>
        <v>25422</v>
      </c>
      <c r="E151" s="1">
        <f>VLOOKUP(A151,'CAF BLS Adjustment'!B151:J617,5)</f>
        <v>473985</v>
      </c>
      <c r="F151" s="1">
        <f>VLOOKUP(A151,'CAF BLS Adjustment'!$B$3:$J$440,6)</f>
        <v>684879</v>
      </c>
      <c r="G151" s="1">
        <f t="shared" si="6"/>
        <v>25422</v>
      </c>
      <c r="H151" s="1">
        <f t="shared" si="7"/>
        <v>473985</v>
      </c>
      <c r="I151" s="1">
        <f t="shared" si="8"/>
        <v>515762.57503114583</v>
      </c>
    </row>
    <row r="152" spans="1:9">
      <c r="A152" s="62">
        <v>320753</v>
      </c>
      <c r="B152" s="15" t="s">
        <v>174</v>
      </c>
      <c r="C152" s="1">
        <f>VLOOKUP(A152,Main!_xlnm.Print_Area,17,FALSE)+VLOOKUP(A152,Main!_xlnm.Print_Area,15,FALSE)</f>
        <v>8838123.8246041965</v>
      </c>
      <c r="D152" s="1">
        <f>VLOOKUP(A152,Main!_xlnm.Print_Area,14,FALSE)</f>
        <v>1267182</v>
      </c>
      <c r="E152" s="1">
        <f>VLOOKUP(A152,'CAF BLS Adjustment'!B152:J618,5)</f>
        <v>1068142</v>
      </c>
      <c r="F152" s="1">
        <f>VLOOKUP(A152,'CAF BLS Adjustment'!$B$3:$J$440,6)</f>
        <v>7975137</v>
      </c>
      <c r="G152" s="1">
        <f t="shared" si="6"/>
        <v>1267182</v>
      </c>
      <c r="H152" s="1">
        <f t="shared" si="7"/>
        <v>1068142</v>
      </c>
      <c r="I152" s="1">
        <f t="shared" si="8"/>
        <v>6502799.8246041965</v>
      </c>
    </row>
    <row r="153" spans="1:9">
      <c r="A153" s="62">
        <v>320756</v>
      </c>
      <c r="B153" s="15" t="s">
        <v>175</v>
      </c>
      <c r="C153" s="1">
        <f>VLOOKUP(A153,Main!_xlnm.Print_Area,17,FALSE)+VLOOKUP(A153,Main!_xlnm.Print_Area,15,FALSE)</f>
        <v>571627.88967985346</v>
      </c>
      <c r="D153" s="1">
        <f>VLOOKUP(A153,Main!_xlnm.Print_Area,14,FALSE)</f>
        <v>12102</v>
      </c>
      <c r="E153" s="1">
        <f>VLOOKUP(A153,'CAF BLS Adjustment'!B153:J619,5)</f>
        <v>176600</v>
      </c>
      <c r="F153" s="1">
        <f>VLOOKUP(A153,'CAF BLS Adjustment'!$B$3:$J$440,6)</f>
        <v>478153</v>
      </c>
      <c r="G153" s="1">
        <f t="shared" si="6"/>
        <v>12102</v>
      </c>
      <c r="H153" s="1">
        <f t="shared" si="7"/>
        <v>176600</v>
      </c>
      <c r="I153" s="1">
        <f t="shared" si="8"/>
        <v>382925.88967985346</v>
      </c>
    </row>
    <row r="154" spans="1:9">
      <c r="A154" s="62">
        <v>320759</v>
      </c>
      <c r="B154" s="15" t="s">
        <v>176</v>
      </c>
      <c r="C154" s="1">
        <f>VLOOKUP(A154,Main!_xlnm.Print_Area,17,FALSE)+VLOOKUP(A154,Main!_xlnm.Print_Area,15,FALSE)</f>
        <v>2602334.8410412367</v>
      </c>
      <c r="D154" s="1">
        <f>VLOOKUP(A154,Main!_xlnm.Print_Area,14,FALSE)</f>
        <v>-194916</v>
      </c>
      <c r="E154" s="1">
        <f>VLOOKUP(A154,'CAF BLS Adjustment'!B154:J620,5)</f>
        <v>784998</v>
      </c>
      <c r="F154" s="1">
        <f>VLOOKUP(A154,'CAF BLS Adjustment'!$B$3:$J$440,6)</f>
        <v>2478245</v>
      </c>
      <c r="G154" s="1">
        <f t="shared" si="6"/>
        <v>-194916</v>
      </c>
      <c r="H154" s="1">
        <f t="shared" si="7"/>
        <v>784998</v>
      </c>
      <c r="I154" s="1">
        <f t="shared" si="8"/>
        <v>2012252.8410412367</v>
      </c>
    </row>
    <row r="155" spans="1:9">
      <c r="A155" s="62">
        <v>320771</v>
      </c>
      <c r="B155" s="15" t="s">
        <v>177</v>
      </c>
      <c r="C155" s="1">
        <f>VLOOKUP(A155,Main!_xlnm.Print_Area,17,FALSE)+VLOOKUP(A155,Main!_xlnm.Print_Area,15,FALSE)</f>
        <v>310951.75392706937</v>
      </c>
      <c r="D155" s="1">
        <f>VLOOKUP(A155,Main!_xlnm.Print_Area,14,FALSE)</f>
        <v>7056</v>
      </c>
      <c r="E155" s="1">
        <f>VLOOKUP(A155,'CAF BLS Adjustment'!B155:J621,5)</f>
        <v>107339</v>
      </c>
      <c r="F155" s="1">
        <f>VLOOKUP(A155,'CAF BLS Adjustment'!$B$3:$J$440,6)</f>
        <v>248358</v>
      </c>
      <c r="G155" s="1">
        <f t="shared" si="6"/>
        <v>7056</v>
      </c>
      <c r="H155" s="1">
        <f t="shared" si="7"/>
        <v>107339</v>
      </c>
      <c r="I155" s="1">
        <f t="shared" si="8"/>
        <v>196556.75392706937</v>
      </c>
    </row>
    <row r="156" spans="1:9">
      <c r="A156" s="62">
        <v>320775</v>
      </c>
      <c r="B156" s="15" t="s">
        <v>178</v>
      </c>
      <c r="C156" s="1">
        <f>VLOOKUP(A156,Main!_xlnm.Print_Area,17,FALSE)+VLOOKUP(A156,Main!_xlnm.Print_Area,15,FALSE)</f>
        <v>3224920.0970875067</v>
      </c>
      <c r="D156" s="1">
        <f>VLOOKUP(A156,Main!_xlnm.Print_Area,14,FALSE)</f>
        <v>-30948</v>
      </c>
      <c r="E156" s="1">
        <f>VLOOKUP(A156,'CAF BLS Adjustment'!B156:J622,5)</f>
        <v>1220272</v>
      </c>
      <c r="F156" s="1">
        <f>VLOOKUP(A156,'CAF BLS Adjustment'!$B$3:$J$440,6)</f>
        <v>2577989</v>
      </c>
      <c r="G156" s="1">
        <f t="shared" si="6"/>
        <v>-30948</v>
      </c>
      <c r="H156" s="1">
        <f t="shared" si="7"/>
        <v>1220272</v>
      </c>
      <c r="I156" s="1">
        <f t="shared" si="8"/>
        <v>2035596.0970875067</v>
      </c>
    </row>
    <row r="157" spans="1:9">
      <c r="A157" s="62">
        <v>320783</v>
      </c>
      <c r="B157" s="15" t="s">
        <v>179</v>
      </c>
      <c r="C157" s="1">
        <f>VLOOKUP(A157,Main!_xlnm.Print_Area,17,FALSE)+VLOOKUP(A157,Main!_xlnm.Print_Area,15,FALSE)</f>
        <v>1750976.2223163508</v>
      </c>
      <c r="D157" s="1">
        <f>VLOOKUP(A157,Main!_xlnm.Print_Area,14,FALSE)</f>
        <v>-168150</v>
      </c>
      <c r="E157" s="1">
        <f>VLOOKUP(A157,'CAF BLS Adjustment'!B157:J623,5)</f>
        <v>352818</v>
      </c>
      <c r="F157" s="1">
        <f>VLOOKUP(A157,'CAF BLS Adjustment'!$B$3:$J$440,6)</f>
        <v>1616953</v>
      </c>
      <c r="G157" s="1">
        <f t="shared" si="6"/>
        <v>-168150</v>
      </c>
      <c r="H157" s="1">
        <f t="shared" si="7"/>
        <v>352818</v>
      </c>
      <c r="I157" s="1">
        <f t="shared" si="8"/>
        <v>1566308.2223163508</v>
      </c>
    </row>
    <row r="158" spans="1:9">
      <c r="A158" s="62">
        <v>320790</v>
      </c>
      <c r="B158" s="15" t="s">
        <v>180</v>
      </c>
      <c r="C158" s="1">
        <f>VLOOKUP(A158,Main!_xlnm.Print_Area,17,FALSE)+VLOOKUP(A158,Main!_xlnm.Print_Area,15,FALSE)</f>
        <v>533621.3704625942</v>
      </c>
      <c r="D158" s="1">
        <f>VLOOKUP(A158,Main!_xlnm.Print_Area,14,FALSE)</f>
        <v>2706</v>
      </c>
      <c r="E158" s="1">
        <f>VLOOKUP(A158,'CAF BLS Adjustment'!B158:J624,5)</f>
        <v>332669</v>
      </c>
      <c r="F158" s="1">
        <f>VLOOKUP(A158,'CAF BLS Adjustment'!$B$3:$J$440,6)</f>
        <v>287142</v>
      </c>
      <c r="G158" s="1">
        <f t="shared" si="6"/>
        <v>2706</v>
      </c>
      <c r="H158" s="1">
        <f t="shared" si="7"/>
        <v>332669</v>
      </c>
      <c r="I158" s="1">
        <f t="shared" si="8"/>
        <v>198246.3704625942</v>
      </c>
    </row>
    <row r="159" spans="1:9">
      <c r="A159" s="62">
        <v>320792</v>
      </c>
      <c r="B159" s="15" t="s">
        <v>181</v>
      </c>
      <c r="C159" s="1">
        <f>VLOOKUP(A159,Main!_xlnm.Print_Area,17,FALSE)+VLOOKUP(A159,Main!_xlnm.Print_Area,15,FALSE)</f>
        <v>692356.22325356724</v>
      </c>
      <c r="D159" s="1">
        <f>VLOOKUP(A159,Main!_xlnm.Print_Area,14,FALSE)</f>
        <v>4698</v>
      </c>
      <c r="E159" s="1">
        <f>VLOOKUP(A159,'CAF BLS Adjustment'!B159:J625,5)</f>
        <v>255501</v>
      </c>
      <c r="F159" s="1">
        <f>VLOOKUP(A159,'CAF BLS Adjustment'!$B$3:$J$440,6)</f>
        <v>542128</v>
      </c>
      <c r="G159" s="1">
        <f t="shared" si="6"/>
        <v>4698</v>
      </c>
      <c r="H159" s="1">
        <f t="shared" si="7"/>
        <v>255501</v>
      </c>
      <c r="I159" s="1">
        <f t="shared" si="8"/>
        <v>432157.22325356724</v>
      </c>
    </row>
    <row r="160" spans="1:9">
      <c r="A160" s="62">
        <v>320796</v>
      </c>
      <c r="B160" s="15" t="s">
        <v>182</v>
      </c>
      <c r="C160" s="1">
        <f>VLOOKUP(A160,Main!_xlnm.Print_Area,17,FALSE)+VLOOKUP(A160,Main!_xlnm.Print_Area,15,FALSE)</f>
        <v>740835.67684684519</v>
      </c>
      <c r="D160" s="1">
        <f>VLOOKUP(A160,Main!_xlnm.Print_Area,14,FALSE)</f>
        <v>93030</v>
      </c>
      <c r="E160" s="1">
        <f>VLOOKUP(A160,'CAF BLS Adjustment'!B160:J626,5)</f>
        <v>108466</v>
      </c>
      <c r="F160" s="1">
        <f>VLOOKUP(A160,'CAF BLS Adjustment'!$B$3:$J$440,6)</f>
        <v>662755</v>
      </c>
      <c r="G160" s="1">
        <f t="shared" si="6"/>
        <v>93030</v>
      </c>
      <c r="H160" s="1">
        <f t="shared" si="7"/>
        <v>108466</v>
      </c>
      <c r="I160" s="1">
        <f t="shared" si="8"/>
        <v>539339.67684684519</v>
      </c>
    </row>
    <row r="161" spans="1:9">
      <c r="A161" s="62">
        <v>320797</v>
      </c>
      <c r="B161" s="15" t="s">
        <v>183</v>
      </c>
      <c r="C161" s="1">
        <f>VLOOKUP(A161,Main!_xlnm.Print_Area,17,FALSE)+VLOOKUP(A161,Main!_xlnm.Print_Area,15,FALSE)</f>
        <v>350809.53013682942</v>
      </c>
      <c r="D161" s="1">
        <f>VLOOKUP(A161,Main!_xlnm.Print_Area,14,FALSE)</f>
        <v>19944</v>
      </c>
      <c r="E161" s="1">
        <f>VLOOKUP(A161,'CAF BLS Adjustment'!B161:J627,5)</f>
        <v>358552</v>
      </c>
      <c r="F161" s="1">
        <f>VLOOKUP(A161,'CAF BLS Adjustment'!$B$3:$J$440,6)</f>
        <v>0</v>
      </c>
      <c r="G161" s="1">
        <f t="shared" si="6"/>
        <v>19944</v>
      </c>
      <c r="H161" s="1">
        <f t="shared" si="7"/>
        <v>330865.53013682942</v>
      </c>
      <c r="I161" s="1">
        <f t="shared" si="8"/>
        <v>0</v>
      </c>
    </row>
    <row r="162" spans="1:9">
      <c r="A162" s="62">
        <v>320800</v>
      </c>
      <c r="B162" s="15" t="s">
        <v>184</v>
      </c>
      <c r="C162" s="1">
        <f>VLOOKUP(A162,Main!_xlnm.Print_Area,17,FALSE)+VLOOKUP(A162,Main!_xlnm.Print_Area,15,FALSE)</f>
        <v>1641256.4982871304</v>
      </c>
      <c r="D162" s="1">
        <f>VLOOKUP(A162,Main!_xlnm.Print_Area,14,FALSE)</f>
        <v>84198</v>
      </c>
      <c r="E162" s="1">
        <f>VLOOKUP(A162,'CAF BLS Adjustment'!B162:J628,5)</f>
        <v>1443723</v>
      </c>
      <c r="F162" s="1">
        <f>VLOOKUP(A162,'CAF BLS Adjustment'!$B$3:$J$440,6)</f>
        <v>125359</v>
      </c>
      <c r="G162" s="1">
        <f t="shared" si="6"/>
        <v>84198</v>
      </c>
      <c r="H162" s="1">
        <f t="shared" si="7"/>
        <v>1443723</v>
      </c>
      <c r="I162" s="1">
        <f t="shared" si="8"/>
        <v>113335.49828713038</v>
      </c>
    </row>
    <row r="163" spans="1:9">
      <c r="A163" s="62">
        <v>320807</v>
      </c>
      <c r="B163" s="15" t="s">
        <v>185</v>
      </c>
      <c r="C163" s="1">
        <f>VLOOKUP(A163,Main!_xlnm.Print_Area,17,FALSE)+VLOOKUP(A163,Main!_xlnm.Print_Area,15,FALSE)</f>
        <v>4279682.9614358721</v>
      </c>
      <c r="D163" s="1">
        <f>VLOOKUP(A163,Main!_xlnm.Print_Area,14,FALSE)</f>
        <v>-303918</v>
      </c>
      <c r="E163" s="1">
        <f>VLOOKUP(A163,'CAF BLS Adjustment'!B163:J629,5)</f>
        <v>1681439</v>
      </c>
      <c r="F163" s="1">
        <f>VLOOKUP(A163,'CAF BLS Adjustment'!$B$3:$J$440,6)</f>
        <v>3665741</v>
      </c>
      <c r="G163" s="1">
        <f t="shared" si="6"/>
        <v>-303918</v>
      </c>
      <c r="H163" s="1">
        <f t="shared" si="7"/>
        <v>1681439</v>
      </c>
      <c r="I163" s="1">
        <f t="shared" si="8"/>
        <v>2902161.9614358721</v>
      </c>
    </row>
    <row r="164" spans="1:9">
      <c r="A164" s="62">
        <v>320813</v>
      </c>
      <c r="B164" s="15" t="s">
        <v>186</v>
      </c>
      <c r="C164" s="1">
        <f>VLOOKUP(A164,Main!_xlnm.Print_Area,17,FALSE)+VLOOKUP(A164,Main!_xlnm.Print_Area,15,FALSE)</f>
        <v>1589077.9886389582</v>
      </c>
      <c r="D164" s="1">
        <f>VLOOKUP(A164,Main!_xlnm.Print_Area,14,FALSE)</f>
        <v>-44418</v>
      </c>
      <c r="E164" s="1">
        <f>VLOOKUP(A164,'CAF BLS Adjustment'!B164:J630,5)</f>
        <v>553592</v>
      </c>
      <c r="F164" s="1">
        <f>VLOOKUP(A164,'CAF BLS Adjustment'!$B$3:$J$440,6)</f>
        <v>1352027</v>
      </c>
      <c r="G164" s="1">
        <f t="shared" si="6"/>
        <v>-44418</v>
      </c>
      <c r="H164" s="1">
        <f t="shared" si="7"/>
        <v>553592</v>
      </c>
      <c r="I164" s="1">
        <f t="shared" si="8"/>
        <v>1079903.9886389582</v>
      </c>
    </row>
    <row r="165" spans="1:9">
      <c r="A165" s="62">
        <v>320815</v>
      </c>
      <c r="B165" s="15" t="s">
        <v>187</v>
      </c>
      <c r="C165" s="1">
        <f>VLOOKUP(A165,Main!_xlnm.Print_Area,17,FALSE)+VLOOKUP(A165,Main!_xlnm.Print_Area,15,FALSE)</f>
        <v>2012744.2695206921</v>
      </c>
      <c r="D165" s="1">
        <f>VLOOKUP(A165,Main!_xlnm.Print_Area,14,FALSE)</f>
        <v>111696</v>
      </c>
      <c r="E165" s="1">
        <f>VLOOKUP(A165,'CAF BLS Adjustment'!B165:J631,5)</f>
        <v>468113</v>
      </c>
      <c r="F165" s="1">
        <f>VLOOKUP(A165,'CAF BLS Adjustment'!$B$3:$J$440,6)</f>
        <v>1768237</v>
      </c>
      <c r="G165" s="1">
        <f t="shared" si="6"/>
        <v>111696</v>
      </c>
      <c r="H165" s="1">
        <f t="shared" si="7"/>
        <v>468113</v>
      </c>
      <c r="I165" s="1">
        <f t="shared" si="8"/>
        <v>1432935.2695206921</v>
      </c>
    </row>
    <row r="166" spans="1:9">
      <c r="A166" s="62">
        <v>320818</v>
      </c>
      <c r="B166" s="15" t="s">
        <v>130</v>
      </c>
      <c r="C166" s="1">
        <f>VLOOKUP(A166,Main!_xlnm.Print_Area,17,FALSE)+VLOOKUP(A166,Main!_xlnm.Print_Area,15,FALSE)</f>
        <v>8815140.586901702</v>
      </c>
      <c r="D166" s="1">
        <f>VLOOKUP(A166,Main!_xlnm.Print_Area,14,FALSE)</f>
        <v>712740</v>
      </c>
      <c r="E166" s="1">
        <f>VLOOKUP(A166,'CAF BLS Adjustment'!B166:J632,5)</f>
        <v>4181909</v>
      </c>
      <c r="F166" s="1">
        <f>VLOOKUP(A166,'CAF BLS Adjustment'!$B$3:$J$440,6)</f>
        <v>5389000</v>
      </c>
      <c r="G166" s="1">
        <f t="shared" si="6"/>
        <v>712740</v>
      </c>
      <c r="H166" s="1">
        <f t="shared" si="7"/>
        <v>4181909</v>
      </c>
      <c r="I166" s="1">
        <f t="shared" si="8"/>
        <v>3920491.586901702</v>
      </c>
    </row>
    <row r="167" spans="1:9">
      <c r="A167" s="62">
        <v>320819</v>
      </c>
      <c r="B167" s="15" t="s">
        <v>188</v>
      </c>
      <c r="C167" s="1">
        <f>VLOOKUP(A167,Main!_xlnm.Print_Area,17,FALSE)+VLOOKUP(A167,Main!_xlnm.Print_Area,15,FALSE)</f>
        <v>4354391.7685751077</v>
      </c>
      <c r="D167" s="1">
        <f>VLOOKUP(A167,Main!_xlnm.Print_Area,14,FALSE)</f>
        <v>504282</v>
      </c>
      <c r="E167" s="1">
        <f>VLOOKUP(A167,'CAF BLS Adjustment'!B167:J633,5)</f>
        <v>1708325</v>
      </c>
      <c r="F167" s="1">
        <f>VLOOKUP(A167,'CAF BLS Adjustment'!$B$3:$J$440,6)</f>
        <v>2867180</v>
      </c>
      <c r="G167" s="1">
        <f t="shared" ref="G167:G207" si="9">MIN(D167,C167)</f>
        <v>504282</v>
      </c>
      <c r="H167" s="1">
        <f t="shared" ref="H167:H207" si="10">MAX(MIN(C167-G167,E167),0)</f>
        <v>1708325</v>
      </c>
      <c r="I167" s="1">
        <f t="shared" ref="I167:I207" si="11">MIN(MAX(C167-G167-H167,0),F167)</f>
        <v>2141784.7685751077</v>
      </c>
    </row>
    <row r="168" spans="1:9">
      <c r="A168" s="62">
        <v>320825</v>
      </c>
      <c r="B168" s="15" t="s">
        <v>189</v>
      </c>
      <c r="C168" s="1">
        <f>VLOOKUP(A168,Main!_xlnm.Print_Area,17,FALSE)+VLOOKUP(A168,Main!_xlnm.Print_Area,15,FALSE)</f>
        <v>2809140.2005419671</v>
      </c>
      <c r="D168" s="1">
        <f>VLOOKUP(A168,Main!_xlnm.Print_Area,14,FALSE)</f>
        <v>526056</v>
      </c>
      <c r="E168" s="1">
        <f>VLOOKUP(A168,'CAF BLS Adjustment'!B168:J634,5)</f>
        <v>1494633</v>
      </c>
      <c r="F168" s="1">
        <f>VLOOKUP(A168,'CAF BLS Adjustment'!$B$3:$J$440,6)</f>
        <v>1256424</v>
      </c>
      <c r="G168" s="1">
        <f t="shared" si="9"/>
        <v>526056</v>
      </c>
      <c r="H168" s="1">
        <f t="shared" si="10"/>
        <v>1494633</v>
      </c>
      <c r="I168" s="1">
        <f t="shared" si="11"/>
        <v>788451.20054196706</v>
      </c>
    </row>
    <row r="169" spans="1:9">
      <c r="A169" s="62">
        <v>320826</v>
      </c>
      <c r="B169" s="15" t="s">
        <v>190</v>
      </c>
      <c r="C169" s="1">
        <f>VLOOKUP(A169,Main!_xlnm.Print_Area,17,FALSE)+VLOOKUP(A169,Main!_xlnm.Print_Area,15,FALSE)</f>
        <v>508692.28949646297</v>
      </c>
      <c r="D169" s="1">
        <f>VLOOKUP(A169,Main!_xlnm.Print_Area,14,FALSE)</f>
        <v>7752</v>
      </c>
      <c r="E169" s="1">
        <f>VLOOKUP(A169,'CAF BLS Adjustment'!B169:J635,5)</f>
        <v>176352</v>
      </c>
      <c r="F169" s="1">
        <f>VLOOKUP(A169,'CAF BLS Adjustment'!$B$3:$J$440,6)</f>
        <v>409331</v>
      </c>
      <c r="G169" s="1">
        <f t="shared" si="9"/>
        <v>7752</v>
      </c>
      <c r="H169" s="1">
        <f t="shared" si="10"/>
        <v>176352</v>
      </c>
      <c r="I169" s="1">
        <f t="shared" si="11"/>
        <v>324588.28949646297</v>
      </c>
    </row>
    <row r="170" spans="1:9">
      <c r="A170" s="62">
        <v>320827</v>
      </c>
      <c r="B170" s="15" t="s">
        <v>191</v>
      </c>
      <c r="C170" s="1">
        <f>VLOOKUP(A170,Main!_xlnm.Print_Area,17,FALSE)+VLOOKUP(A170,Main!_xlnm.Print_Area,15,FALSE)</f>
        <v>796356.49983619689</v>
      </c>
      <c r="D170" s="1">
        <f>VLOOKUP(A170,Main!_xlnm.Print_Area,14,FALSE)</f>
        <v>12480</v>
      </c>
      <c r="E170" s="1">
        <f>VLOOKUP(A170,'CAF BLS Adjustment'!B170:J636,5)</f>
        <v>187660</v>
      </c>
      <c r="F170" s="1">
        <f>VLOOKUP(A170,'CAF BLS Adjustment'!$B$3:$J$440,6)</f>
        <v>728881</v>
      </c>
      <c r="G170" s="1">
        <f t="shared" si="9"/>
        <v>12480</v>
      </c>
      <c r="H170" s="1">
        <f t="shared" si="10"/>
        <v>187660</v>
      </c>
      <c r="I170" s="1">
        <f t="shared" si="11"/>
        <v>596216.49983619689</v>
      </c>
    </row>
    <row r="171" spans="1:9">
      <c r="A171" s="62">
        <v>320834</v>
      </c>
      <c r="B171" s="15" t="s">
        <v>192</v>
      </c>
      <c r="C171" s="1">
        <f>VLOOKUP(A171,Main!_xlnm.Print_Area,17,FALSE)+VLOOKUP(A171,Main!_xlnm.Print_Area,15,FALSE)</f>
        <v>2084859.4023807808</v>
      </c>
      <c r="D171" s="1">
        <f>VLOOKUP(A171,Main!_xlnm.Print_Area,14,FALSE)</f>
        <v>-203604</v>
      </c>
      <c r="E171" s="1">
        <f>VLOOKUP(A171,'CAF BLS Adjustment'!B171:J637,5)</f>
        <v>508472</v>
      </c>
      <c r="F171" s="1">
        <f>VLOOKUP(A171,'CAF BLS Adjustment'!$B$3:$J$440,6)</f>
        <v>2161225</v>
      </c>
      <c r="G171" s="1">
        <f t="shared" si="9"/>
        <v>-203604</v>
      </c>
      <c r="H171" s="1">
        <f t="shared" si="10"/>
        <v>508472</v>
      </c>
      <c r="I171" s="1">
        <f t="shared" si="11"/>
        <v>1779991.4023807808</v>
      </c>
    </row>
    <row r="172" spans="1:9">
      <c r="A172" s="62">
        <v>320839</v>
      </c>
      <c r="B172" s="15" t="s">
        <v>193</v>
      </c>
      <c r="C172" s="1">
        <f>VLOOKUP(A172,Main!_xlnm.Print_Area,17,FALSE)+VLOOKUP(A172,Main!_xlnm.Print_Area,15,FALSE)</f>
        <v>229196.44543437002</v>
      </c>
      <c r="D172" s="1">
        <f>VLOOKUP(A172,Main!_xlnm.Print_Area,14,FALSE)</f>
        <v>-1668</v>
      </c>
      <c r="E172" s="1">
        <f>VLOOKUP(A172,'CAF BLS Adjustment'!B172:J638,5)</f>
        <v>132173</v>
      </c>
      <c r="F172" s="1">
        <f>VLOOKUP(A172,'CAF BLS Adjustment'!$B$3:$J$440,6)</f>
        <v>137151</v>
      </c>
      <c r="G172" s="1">
        <f t="shared" si="9"/>
        <v>-1668</v>
      </c>
      <c r="H172" s="1">
        <f t="shared" si="10"/>
        <v>132173</v>
      </c>
      <c r="I172" s="1">
        <f t="shared" si="11"/>
        <v>98691.44543437002</v>
      </c>
    </row>
    <row r="173" spans="1:9">
      <c r="A173" s="62">
        <v>330860</v>
      </c>
      <c r="B173" s="15" t="s">
        <v>195</v>
      </c>
      <c r="C173" s="1">
        <f>VLOOKUP(A173,Main!_xlnm.Print_Area,17,FALSE)+VLOOKUP(A173,Main!_xlnm.Print_Area,15,FALSE)</f>
        <v>6495361.9659714838</v>
      </c>
      <c r="D173" s="1">
        <f>VLOOKUP(A173,Main!_xlnm.Print_Area,14,FALSE)</f>
        <v>1269132</v>
      </c>
      <c r="E173" s="1">
        <f>VLOOKUP(A173,'CAF BLS Adjustment'!B173:J644,5)</f>
        <v>1257897</v>
      </c>
      <c r="F173" s="1">
        <f>VLOOKUP(A173,'CAF BLS Adjustment'!$B$3:$J$440,6)</f>
        <v>5050391</v>
      </c>
      <c r="G173" s="1">
        <f t="shared" si="9"/>
        <v>1269132</v>
      </c>
      <c r="H173" s="1">
        <f t="shared" si="10"/>
        <v>1257897</v>
      </c>
      <c r="I173" s="1">
        <f t="shared" si="11"/>
        <v>3968332.9659714838</v>
      </c>
    </row>
    <row r="174" spans="1:9">
      <c r="A174" s="62">
        <v>330861</v>
      </c>
      <c r="B174" s="15" t="s">
        <v>196</v>
      </c>
      <c r="C174" s="1">
        <f>VLOOKUP(A174,Main!_xlnm.Print_Area,17,FALSE)+VLOOKUP(A174,Main!_xlnm.Print_Area,15,FALSE)</f>
        <v>5031268.3488258831</v>
      </c>
      <c r="D174" s="1">
        <f>VLOOKUP(A174,Main!_xlnm.Print_Area,14,FALSE)</f>
        <v>261480</v>
      </c>
      <c r="E174" s="1">
        <f>VLOOKUP(A174,'CAF BLS Adjustment'!B174:J645,5)</f>
        <v>748946</v>
      </c>
      <c r="F174" s="1">
        <f>VLOOKUP(A174,'CAF BLS Adjustment'!$B$3:$J$440,6)</f>
        <v>4858998</v>
      </c>
      <c r="G174" s="1">
        <f t="shared" si="9"/>
        <v>261480</v>
      </c>
      <c r="H174" s="1">
        <f t="shared" si="10"/>
        <v>748946</v>
      </c>
      <c r="I174" s="1">
        <f t="shared" si="11"/>
        <v>4020842.3488258831</v>
      </c>
    </row>
    <row r="175" spans="1:9">
      <c r="A175" s="62">
        <v>330863</v>
      </c>
      <c r="B175" s="15" t="s">
        <v>197</v>
      </c>
      <c r="C175" s="1">
        <f>VLOOKUP(A175,Main!_xlnm.Print_Area,17,FALSE)+VLOOKUP(A175,Main!_xlnm.Print_Area,15,FALSE)</f>
        <v>1343813.9302628352</v>
      </c>
      <c r="D175" s="1">
        <f>VLOOKUP(A175,Main!_xlnm.Print_Area,14,FALSE)</f>
        <v>16140</v>
      </c>
      <c r="E175" s="1">
        <f>VLOOKUP(A175,'CAF BLS Adjustment'!B175:J646,5)</f>
        <v>813975</v>
      </c>
      <c r="F175" s="1">
        <f>VLOOKUP(A175,'CAF BLS Adjustment'!$B$3:$J$440,6)</f>
        <v>737564</v>
      </c>
      <c r="G175" s="1">
        <f t="shared" si="9"/>
        <v>16140</v>
      </c>
      <c r="H175" s="1">
        <f t="shared" si="10"/>
        <v>813975</v>
      </c>
      <c r="I175" s="1">
        <f t="shared" si="11"/>
        <v>513698.93026283523</v>
      </c>
    </row>
    <row r="176" spans="1:9">
      <c r="A176" s="62">
        <v>330866</v>
      </c>
      <c r="B176" s="15" t="s">
        <v>198</v>
      </c>
      <c r="C176" s="1">
        <f>VLOOKUP(A176,Main!_xlnm.Print_Area,17,FALSE)+VLOOKUP(A176,Main!_xlnm.Print_Area,15,FALSE)</f>
        <v>583559.92889992322</v>
      </c>
      <c r="D176" s="1">
        <f>VLOOKUP(A176,Main!_xlnm.Print_Area,14,FALSE)</f>
        <v>-10212</v>
      </c>
      <c r="E176" s="1">
        <f>VLOOKUP(A176,'CAF BLS Adjustment'!B176:J647,5)</f>
        <v>266246</v>
      </c>
      <c r="F176" s="1">
        <f>VLOOKUP(A176,'CAF BLS Adjustment'!$B$3:$J$440,6)</f>
        <v>426442</v>
      </c>
      <c r="G176" s="1">
        <f t="shared" si="9"/>
        <v>-10212</v>
      </c>
      <c r="H176" s="1">
        <f t="shared" si="10"/>
        <v>266246</v>
      </c>
      <c r="I176" s="1">
        <f t="shared" si="11"/>
        <v>327525.92889992322</v>
      </c>
    </row>
    <row r="177" spans="1:9">
      <c r="A177" s="62">
        <v>330896</v>
      </c>
      <c r="B177" s="15" t="s">
        <v>199</v>
      </c>
      <c r="C177" s="1">
        <f>VLOOKUP(A177,Main!_xlnm.Print_Area,17,FALSE)+VLOOKUP(A177,Main!_xlnm.Print_Area,15,FALSE)</f>
        <v>769184.98451866605</v>
      </c>
      <c r="D177" s="1">
        <f>VLOOKUP(A177,Main!_xlnm.Print_Area,14,FALSE)</f>
        <v>18558</v>
      </c>
      <c r="E177" s="1">
        <f>VLOOKUP(A177,'CAF BLS Adjustment'!B177:J650,5)</f>
        <v>305333</v>
      </c>
      <c r="F177" s="1">
        <f>VLOOKUP(A177,'CAF BLS Adjustment'!$B$3:$J$440,6)</f>
        <v>573432</v>
      </c>
      <c r="G177" s="1">
        <f t="shared" si="9"/>
        <v>18558</v>
      </c>
      <c r="H177" s="1">
        <f t="shared" si="10"/>
        <v>305333</v>
      </c>
      <c r="I177" s="1">
        <f t="shared" si="11"/>
        <v>445293.98451866605</v>
      </c>
    </row>
    <row r="178" spans="1:9">
      <c r="A178" s="62">
        <v>330899</v>
      </c>
      <c r="B178" s="15" t="s">
        <v>200</v>
      </c>
      <c r="C178" s="1">
        <f>VLOOKUP(A178,Main!_xlnm.Print_Area,17,FALSE)+VLOOKUP(A178,Main!_xlnm.Print_Area,15,FALSE)</f>
        <v>2033377.0657126587</v>
      </c>
      <c r="D178" s="1">
        <f>VLOOKUP(A178,Main!_xlnm.Print_Area,14,FALSE)</f>
        <v>480480</v>
      </c>
      <c r="E178" s="1">
        <f>VLOOKUP(A178,'CAF BLS Adjustment'!B178:J651,5)</f>
        <v>146786</v>
      </c>
      <c r="F178" s="1">
        <f>VLOOKUP(A178,'CAF BLS Adjustment'!$B$3:$J$440,6)</f>
        <v>1744850</v>
      </c>
      <c r="G178" s="1">
        <f t="shared" si="9"/>
        <v>480480</v>
      </c>
      <c r="H178" s="1">
        <f t="shared" si="10"/>
        <v>146786</v>
      </c>
      <c r="I178" s="1">
        <f t="shared" si="11"/>
        <v>1406111.0657126587</v>
      </c>
    </row>
    <row r="179" spans="1:9">
      <c r="A179" s="62">
        <v>330900</v>
      </c>
      <c r="B179" s="15" t="s">
        <v>201</v>
      </c>
      <c r="C179" s="1">
        <f>VLOOKUP(A179,Main!_xlnm.Print_Area,17,FALSE)+VLOOKUP(A179,Main!_xlnm.Print_Area,15,FALSE)</f>
        <v>1815985.706865578</v>
      </c>
      <c r="D179" s="1">
        <f>VLOOKUP(A179,Main!_xlnm.Print_Area,14,FALSE)</f>
        <v>119610</v>
      </c>
      <c r="E179" s="1">
        <f>VLOOKUP(A179,'CAF BLS Adjustment'!B179:J652,5)</f>
        <v>254940</v>
      </c>
      <c r="F179" s="1">
        <f>VLOOKUP(A179,'CAF BLS Adjustment'!$B$3:$J$440,6)</f>
        <v>1720616</v>
      </c>
      <c r="G179" s="1">
        <f t="shared" si="9"/>
        <v>119610</v>
      </c>
      <c r="H179" s="1">
        <f t="shared" si="10"/>
        <v>254940</v>
      </c>
      <c r="I179" s="1">
        <f t="shared" si="11"/>
        <v>1441435.706865578</v>
      </c>
    </row>
    <row r="180" spans="1:9">
      <c r="A180" s="62">
        <v>330902</v>
      </c>
      <c r="B180" s="15" t="s">
        <v>202</v>
      </c>
      <c r="C180" s="1">
        <f>VLOOKUP(A180,Main!_xlnm.Print_Area,17,FALSE)+VLOOKUP(A180,Main!_xlnm.Print_Area,15,FALSE)</f>
        <v>4091714.0715797707</v>
      </c>
      <c r="D180" s="1">
        <f>VLOOKUP(A180,Main!_xlnm.Print_Area,14,FALSE)</f>
        <v>1081428</v>
      </c>
      <c r="E180" s="1">
        <f>VLOOKUP(A180,'CAF BLS Adjustment'!B180:J653,5)</f>
        <v>737003</v>
      </c>
      <c r="F180" s="1">
        <f>VLOOKUP(A180,'CAF BLS Adjustment'!$B$3:$J$440,6)</f>
        <v>2954919</v>
      </c>
      <c r="G180" s="1">
        <f t="shared" si="9"/>
        <v>1081428</v>
      </c>
      <c r="H180" s="1">
        <f t="shared" si="10"/>
        <v>737003</v>
      </c>
      <c r="I180" s="1">
        <f t="shared" si="11"/>
        <v>2273283.0715797707</v>
      </c>
    </row>
    <row r="181" spans="1:9">
      <c r="A181" s="62">
        <v>330908</v>
      </c>
      <c r="B181" s="15" t="s">
        <v>203</v>
      </c>
      <c r="C181" s="1">
        <f>VLOOKUP(A181,Main!_xlnm.Print_Area,17,FALSE)+VLOOKUP(A181,Main!_xlnm.Print_Area,15,FALSE)</f>
        <v>1149993.4825605864</v>
      </c>
      <c r="D181" s="1">
        <f>VLOOKUP(A181,Main!_xlnm.Print_Area,14,FALSE)</f>
        <v>-1716</v>
      </c>
      <c r="E181" s="1">
        <f>VLOOKUP(A181,'CAF BLS Adjustment'!B181:J654,5)</f>
        <v>1343572</v>
      </c>
      <c r="F181" s="1">
        <f>VLOOKUP(A181,'CAF BLS Adjustment'!$B$3:$J$440,6)</f>
        <v>0</v>
      </c>
      <c r="G181" s="1">
        <f t="shared" si="9"/>
        <v>-1716</v>
      </c>
      <c r="H181" s="1">
        <f t="shared" si="10"/>
        <v>1151709.4825605864</v>
      </c>
      <c r="I181" s="1">
        <f t="shared" si="11"/>
        <v>0</v>
      </c>
    </row>
    <row r="182" spans="1:9">
      <c r="A182" s="62">
        <v>330910</v>
      </c>
      <c r="B182" s="15" t="s">
        <v>204</v>
      </c>
      <c r="C182" s="1">
        <f>VLOOKUP(A182,Main!_xlnm.Print_Area,17,FALSE)+VLOOKUP(A182,Main!_xlnm.Print_Area,15,FALSE)</f>
        <v>-919110</v>
      </c>
      <c r="D182" s="1">
        <f>VLOOKUP(A182,Main!_xlnm.Print_Area,14,FALSE)</f>
        <v>-919110</v>
      </c>
      <c r="E182" s="1">
        <f>VLOOKUP(A182,'CAF BLS Adjustment'!B182:J655,5)</f>
        <v>0</v>
      </c>
      <c r="F182" s="1">
        <f>VLOOKUP(A182,'CAF BLS Adjustment'!$B$3:$J$440,6)</f>
        <v>0</v>
      </c>
      <c r="G182" s="1">
        <f t="shared" si="9"/>
        <v>-919110</v>
      </c>
      <c r="H182" s="1">
        <f t="shared" si="10"/>
        <v>0</v>
      </c>
      <c r="I182" s="1">
        <f t="shared" si="11"/>
        <v>0</v>
      </c>
    </row>
    <row r="183" spans="1:9">
      <c r="A183" s="62">
        <v>330918</v>
      </c>
      <c r="B183" s="15" t="s">
        <v>205</v>
      </c>
      <c r="C183" s="1">
        <f>VLOOKUP(A183,Main!_xlnm.Print_Area,17,FALSE)+VLOOKUP(A183,Main!_xlnm.Print_Area,15,FALSE)</f>
        <v>1684163.3470649982</v>
      </c>
      <c r="D183" s="1">
        <f>VLOOKUP(A183,Main!_xlnm.Print_Area,14,FALSE)</f>
        <v>72486</v>
      </c>
      <c r="E183" s="1">
        <f>VLOOKUP(A183,'CAF BLS Adjustment'!B183:J656,5)</f>
        <v>999681</v>
      </c>
      <c r="F183" s="1">
        <f>VLOOKUP(A183,'CAF BLS Adjustment'!$B$3:$J$440,6)</f>
        <v>892560</v>
      </c>
      <c r="G183" s="1">
        <f t="shared" si="9"/>
        <v>72486</v>
      </c>
      <c r="H183" s="1">
        <f t="shared" si="10"/>
        <v>999681</v>
      </c>
      <c r="I183" s="1">
        <f t="shared" si="11"/>
        <v>611996.34706499823</v>
      </c>
    </row>
    <row r="184" spans="1:9">
      <c r="A184" s="62">
        <v>330920</v>
      </c>
      <c r="B184" s="15" t="s">
        <v>206</v>
      </c>
      <c r="C184" s="1">
        <f>VLOOKUP(A184,Main!_xlnm.Print_Area,17,FALSE)+VLOOKUP(A184,Main!_xlnm.Print_Area,15,FALSE)</f>
        <v>767196.7057466855</v>
      </c>
      <c r="D184" s="1">
        <f>VLOOKUP(A184,Main!_xlnm.Print_Area,14,FALSE)</f>
        <v>112992</v>
      </c>
      <c r="E184" s="1">
        <f>VLOOKUP(A184,'CAF BLS Adjustment'!B184:J657,5)</f>
        <v>372455</v>
      </c>
      <c r="F184" s="1">
        <f>VLOOKUP(A184,'CAF BLS Adjustment'!$B$3:$J$440,6)</f>
        <v>297885</v>
      </c>
      <c r="G184" s="1">
        <f t="shared" si="9"/>
        <v>112992</v>
      </c>
      <c r="H184" s="1">
        <f t="shared" si="10"/>
        <v>372455</v>
      </c>
      <c r="I184" s="1">
        <f t="shared" si="11"/>
        <v>281749.7057466855</v>
      </c>
    </row>
    <row r="185" spans="1:9">
      <c r="A185" s="62">
        <v>330925</v>
      </c>
      <c r="B185" s="15" t="s">
        <v>207</v>
      </c>
      <c r="C185" s="1">
        <f>VLOOKUP(A185,Main!_xlnm.Print_Area,17,FALSE)+VLOOKUP(A185,Main!_xlnm.Print_Area,15,FALSE)</f>
        <v>704897.42908748344</v>
      </c>
      <c r="D185" s="1">
        <f>VLOOKUP(A185,Main!_xlnm.Print_Area,14,FALSE)</f>
        <v>11028</v>
      </c>
      <c r="E185" s="1">
        <f>VLOOKUP(A185,'CAF BLS Adjustment'!B185:J658,5)</f>
        <v>236595</v>
      </c>
      <c r="F185" s="1">
        <f>VLOOKUP(A185,'CAF BLS Adjustment'!$B$3:$J$440,6)</f>
        <v>516528</v>
      </c>
      <c r="G185" s="1">
        <f t="shared" si="9"/>
        <v>11028</v>
      </c>
      <c r="H185" s="1">
        <f t="shared" si="10"/>
        <v>236595</v>
      </c>
      <c r="I185" s="1">
        <f t="shared" si="11"/>
        <v>457274.42908748344</v>
      </c>
    </row>
    <row r="186" spans="1:9">
      <c r="A186" s="62">
        <v>330937</v>
      </c>
      <c r="B186" s="15" t="s">
        <v>208</v>
      </c>
      <c r="C186" s="1">
        <f>VLOOKUP(A186,Main!_xlnm.Print_Area,17,FALSE)+VLOOKUP(A186,Main!_xlnm.Print_Area,15,FALSE)</f>
        <v>1894849.3121354755</v>
      </c>
      <c r="D186" s="1">
        <f>VLOOKUP(A186,Main!_xlnm.Print_Area,14,FALSE)</f>
        <v>61368</v>
      </c>
      <c r="E186" s="1">
        <f>VLOOKUP(A186,'CAF BLS Adjustment'!B186:J660,5)</f>
        <v>900868</v>
      </c>
      <c r="F186" s="1">
        <f>VLOOKUP(A186,'CAF BLS Adjustment'!$B$3:$J$440,6)</f>
        <v>1248275</v>
      </c>
      <c r="G186" s="1">
        <f t="shared" si="9"/>
        <v>61368</v>
      </c>
      <c r="H186" s="1">
        <f t="shared" si="10"/>
        <v>900868</v>
      </c>
      <c r="I186" s="1">
        <f t="shared" si="11"/>
        <v>932613.31213547545</v>
      </c>
    </row>
    <row r="187" spans="1:9">
      <c r="A187" s="62">
        <v>330938</v>
      </c>
      <c r="B187" s="15" t="s">
        <v>209</v>
      </c>
      <c r="C187" s="1">
        <f>VLOOKUP(A187,Main!_xlnm.Print_Area,17,FALSE)+VLOOKUP(A187,Main!_xlnm.Print_Area,15,FALSE)</f>
        <v>3077416.268618722</v>
      </c>
      <c r="D187" s="1">
        <f>VLOOKUP(A187,Main!_xlnm.Print_Area,14,FALSE)</f>
        <v>40164</v>
      </c>
      <c r="E187" s="1">
        <f>VLOOKUP(A187,'CAF BLS Adjustment'!B187:J661,5)</f>
        <v>849533</v>
      </c>
      <c r="F187" s="1">
        <f>VLOOKUP(A187,'CAF BLS Adjustment'!$B$3:$J$440,6)</f>
        <v>2700384</v>
      </c>
      <c r="G187" s="1">
        <f t="shared" si="9"/>
        <v>40164</v>
      </c>
      <c r="H187" s="1">
        <f t="shared" si="10"/>
        <v>849533</v>
      </c>
      <c r="I187" s="1">
        <f t="shared" si="11"/>
        <v>2187719.268618722</v>
      </c>
    </row>
    <row r="188" spans="1:9">
      <c r="A188" s="62">
        <v>330946</v>
      </c>
      <c r="B188" s="15" t="s">
        <v>210</v>
      </c>
      <c r="C188" s="1">
        <f>VLOOKUP(A188,Main!_xlnm.Print_Area,17,FALSE)+VLOOKUP(A188,Main!_xlnm.Print_Area,15,FALSE)</f>
        <v>499393.38741543028</v>
      </c>
      <c r="D188" s="1">
        <f>VLOOKUP(A188,Main!_xlnm.Print_Area,14,FALSE)</f>
        <v>28248</v>
      </c>
      <c r="E188" s="1">
        <f>VLOOKUP(A188,'CAF BLS Adjustment'!B188:J663,5)</f>
        <v>160014</v>
      </c>
      <c r="F188" s="1">
        <f>VLOOKUP(A188,'CAF BLS Adjustment'!$B$3:$J$440,6)</f>
        <v>394325</v>
      </c>
      <c r="G188" s="1">
        <f t="shared" si="9"/>
        <v>28248</v>
      </c>
      <c r="H188" s="1">
        <f t="shared" si="10"/>
        <v>160014</v>
      </c>
      <c r="I188" s="1">
        <f t="shared" si="11"/>
        <v>311131.38741543028</v>
      </c>
    </row>
    <row r="189" spans="1:9">
      <c r="A189" s="62">
        <v>330949</v>
      </c>
      <c r="B189" s="15" t="s">
        <v>211</v>
      </c>
      <c r="C189" s="1">
        <f>VLOOKUP(A189,Main!_xlnm.Print_Area,17,FALSE)+VLOOKUP(A189,Main!_xlnm.Print_Area,15,FALSE)</f>
        <v>836328.57790963305</v>
      </c>
      <c r="D189" s="1">
        <f>VLOOKUP(A189,Main!_xlnm.Print_Area,14,FALSE)</f>
        <v>111078</v>
      </c>
      <c r="E189" s="1">
        <f>VLOOKUP(A189,'CAF BLS Adjustment'!B189:J664,5)</f>
        <v>345154</v>
      </c>
      <c r="F189" s="1">
        <f>VLOOKUP(A189,'CAF BLS Adjustment'!$B$3:$J$440,6)</f>
        <v>519420</v>
      </c>
      <c r="G189" s="1">
        <f t="shared" si="9"/>
        <v>111078</v>
      </c>
      <c r="H189" s="1">
        <f t="shared" si="10"/>
        <v>345154</v>
      </c>
      <c r="I189" s="1">
        <f t="shared" si="11"/>
        <v>380096.57790963305</v>
      </c>
    </row>
    <row r="190" spans="1:9">
      <c r="A190" s="62">
        <v>330953</v>
      </c>
      <c r="B190" s="15" t="s">
        <v>212</v>
      </c>
      <c r="C190" s="1">
        <f>VLOOKUP(A190,Main!_xlnm.Print_Area,17,FALSE)+VLOOKUP(A190,Main!_xlnm.Print_Area,15,FALSE)</f>
        <v>432379.2311754807</v>
      </c>
      <c r="D190" s="1">
        <f>VLOOKUP(A190,Main!_xlnm.Print_Area,14,FALSE)</f>
        <v>39594</v>
      </c>
      <c r="E190" s="1">
        <f>VLOOKUP(A190,'CAF BLS Adjustment'!B190:J665,5)</f>
        <v>198354</v>
      </c>
      <c r="F190" s="1">
        <f>VLOOKUP(A190,'CAF BLS Adjustment'!$B$3:$J$440,6)</f>
        <v>266461</v>
      </c>
      <c r="G190" s="1">
        <f t="shared" si="9"/>
        <v>39594</v>
      </c>
      <c r="H190" s="1">
        <f t="shared" si="10"/>
        <v>198354</v>
      </c>
      <c r="I190" s="1">
        <f t="shared" si="11"/>
        <v>194431.2311754807</v>
      </c>
    </row>
    <row r="191" spans="1:9">
      <c r="A191" s="62">
        <v>330971</v>
      </c>
      <c r="B191" s="15" t="s">
        <v>213</v>
      </c>
      <c r="C191" s="1">
        <f>VLOOKUP(A191,Main!_xlnm.Print_Area,17,FALSE)+VLOOKUP(A191,Main!_xlnm.Print_Area,15,FALSE)</f>
        <v>1899939.3638092557</v>
      </c>
      <c r="D191" s="1">
        <f>VLOOKUP(A191,Main!_xlnm.Print_Area,14,FALSE)</f>
        <v>52464</v>
      </c>
      <c r="E191" s="1">
        <f>VLOOKUP(A191,'CAF BLS Adjustment'!B191:J668,5)</f>
        <v>1619525</v>
      </c>
      <c r="F191" s="1">
        <f>VLOOKUP(A191,'CAF BLS Adjustment'!$B$3:$J$440,6)</f>
        <v>544460</v>
      </c>
      <c r="G191" s="1">
        <f t="shared" si="9"/>
        <v>52464</v>
      </c>
      <c r="H191" s="1">
        <f t="shared" si="10"/>
        <v>1619525</v>
      </c>
      <c r="I191" s="1">
        <f t="shared" si="11"/>
        <v>227950.36380925565</v>
      </c>
    </row>
    <row r="192" spans="1:9">
      <c r="A192" s="62">
        <v>330974</v>
      </c>
      <c r="B192" s="15" t="s">
        <v>214</v>
      </c>
      <c r="C192" s="1">
        <f>VLOOKUP(A192,Main!_xlnm.Print_Area,17,FALSE)+VLOOKUP(A192,Main!_xlnm.Print_Area,15,FALSE)</f>
        <v>11091150.592395199</v>
      </c>
      <c r="D192" s="1">
        <f>VLOOKUP(A192,Main!_xlnm.Print_Area,14,FALSE)</f>
        <v>1903092</v>
      </c>
      <c r="E192" s="1">
        <f>VLOOKUP(A192,'CAF BLS Adjustment'!B192:J669,5)</f>
        <v>1326540</v>
      </c>
      <c r="F192" s="1">
        <f>VLOOKUP(A192,'CAF BLS Adjustment'!$B$3:$J$440,6)</f>
        <v>9709186</v>
      </c>
      <c r="G192" s="1">
        <f t="shared" si="9"/>
        <v>1903092</v>
      </c>
      <c r="H192" s="1">
        <f t="shared" si="10"/>
        <v>1326540</v>
      </c>
      <c r="I192" s="1">
        <f t="shared" si="11"/>
        <v>7861518.5923951995</v>
      </c>
    </row>
    <row r="193" spans="1:9">
      <c r="A193" s="62">
        <v>341003</v>
      </c>
      <c r="B193" s="15" t="s">
        <v>216</v>
      </c>
      <c r="C193" s="1">
        <f>VLOOKUP(A193,Main!_xlnm.Print_Area,17,FALSE)+VLOOKUP(A193,Main!_xlnm.Print_Area,15,FALSE)</f>
        <v>1332506.9848237049</v>
      </c>
      <c r="D193" s="1">
        <f>VLOOKUP(A193,Main!_xlnm.Print_Area,14,FALSE)</f>
        <v>-57390</v>
      </c>
      <c r="E193" s="1">
        <f>VLOOKUP(A193,'CAF BLS Adjustment'!B193:J673,5)</f>
        <v>813164</v>
      </c>
      <c r="F193" s="1">
        <f>VLOOKUP(A193,'CAF BLS Adjustment'!$B$3:$J$440,6)</f>
        <v>808275</v>
      </c>
      <c r="G193" s="1">
        <f t="shared" si="9"/>
        <v>-57390</v>
      </c>
      <c r="H193" s="1">
        <f t="shared" si="10"/>
        <v>813164</v>
      </c>
      <c r="I193" s="1">
        <f t="shared" si="11"/>
        <v>576732.98482370493</v>
      </c>
    </row>
    <row r="194" spans="1:9">
      <c r="A194" s="62">
        <v>341021</v>
      </c>
      <c r="B194" s="15" t="s">
        <v>217</v>
      </c>
      <c r="C194" s="1">
        <f>VLOOKUP(A194,Main!_xlnm.Print_Area,17,FALSE)+VLOOKUP(A194,Main!_xlnm.Print_Area,15,FALSE)</f>
        <v>27754.491040531822</v>
      </c>
      <c r="D194" s="1">
        <f>VLOOKUP(A194,Main!_xlnm.Print_Area,14,FALSE)</f>
        <v>-1206</v>
      </c>
      <c r="E194" s="1">
        <f>VLOOKUP(A194,'CAF BLS Adjustment'!B194:J675,5)</f>
        <v>33785</v>
      </c>
      <c r="F194" s="1">
        <f>VLOOKUP(A194,'CAF BLS Adjustment'!$B$3:$J$440,6)</f>
        <v>0</v>
      </c>
      <c r="G194" s="1">
        <f t="shared" si="9"/>
        <v>-1206</v>
      </c>
      <c r="H194" s="1">
        <f t="shared" si="10"/>
        <v>28960.491040531822</v>
      </c>
      <c r="I194" s="1">
        <f t="shared" si="11"/>
        <v>0</v>
      </c>
    </row>
    <row r="195" spans="1:9">
      <c r="A195" s="62">
        <v>341023</v>
      </c>
      <c r="B195" s="15" t="s">
        <v>218</v>
      </c>
      <c r="C195" s="1">
        <f>VLOOKUP(A195,Main!_xlnm.Print_Area,17,FALSE)+VLOOKUP(A195,Main!_xlnm.Print_Area,15,FALSE)</f>
        <v>502119.42203769169</v>
      </c>
      <c r="D195" s="1">
        <f>VLOOKUP(A195,Main!_xlnm.Print_Area,14,FALSE)</f>
        <v>-105558</v>
      </c>
      <c r="E195" s="1">
        <f>VLOOKUP(A195,'CAF BLS Adjustment'!B195:J676,5)</f>
        <v>318580</v>
      </c>
      <c r="F195" s="1">
        <f>VLOOKUP(A195,'CAF BLS Adjustment'!$B$3:$J$440,6)</f>
        <v>390330</v>
      </c>
      <c r="G195" s="1">
        <f t="shared" si="9"/>
        <v>-105558</v>
      </c>
      <c r="H195" s="1">
        <f t="shared" si="10"/>
        <v>318580</v>
      </c>
      <c r="I195" s="1">
        <f t="shared" si="11"/>
        <v>289097.42203769169</v>
      </c>
    </row>
    <row r="196" spans="1:9">
      <c r="A196" s="62">
        <v>341026</v>
      </c>
      <c r="B196" s="15" t="s">
        <v>219</v>
      </c>
      <c r="C196" s="1">
        <f>VLOOKUP(A196,Main!_xlnm.Print_Area,17,FALSE)+VLOOKUP(A196,Main!_xlnm.Print_Area,15,FALSE)</f>
        <v>4798332.0517755598</v>
      </c>
      <c r="D196" s="1">
        <f>VLOOKUP(A196,Main!_xlnm.Print_Area,14,FALSE)</f>
        <v>719898</v>
      </c>
      <c r="E196" s="1">
        <f>VLOOKUP(A196,'CAF BLS Adjustment'!B196:J678,5)</f>
        <v>1643106</v>
      </c>
      <c r="F196" s="1">
        <f>VLOOKUP(A196,'CAF BLS Adjustment'!$B$3:$J$440,6)</f>
        <v>3234679</v>
      </c>
      <c r="G196" s="1">
        <f t="shared" si="9"/>
        <v>719898</v>
      </c>
      <c r="H196" s="1">
        <f t="shared" si="10"/>
        <v>1643106</v>
      </c>
      <c r="I196" s="1">
        <f t="shared" si="11"/>
        <v>2435328.0517755598</v>
      </c>
    </row>
    <row r="197" spans="1:9">
      <c r="A197" s="62">
        <v>341032</v>
      </c>
      <c r="B197" s="15" t="s">
        <v>220</v>
      </c>
      <c r="C197" s="1">
        <f>VLOOKUP(A197,Main!_xlnm.Print_Area,17,FALSE)+VLOOKUP(A197,Main!_xlnm.Print_Area,15,FALSE)</f>
        <v>948731.45697320718</v>
      </c>
      <c r="D197" s="1">
        <f>VLOOKUP(A197,Main!_xlnm.Print_Area,14,FALSE)</f>
        <v>87936</v>
      </c>
      <c r="E197" s="1">
        <f>VLOOKUP(A197,'CAF BLS Adjustment'!B197:J679,5)</f>
        <v>351496</v>
      </c>
      <c r="F197" s="1">
        <f>VLOOKUP(A197,'CAF BLS Adjustment'!$B$3:$J$440,6)</f>
        <v>667348</v>
      </c>
      <c r="G197" s="1">
        <f t="shared" si="9"/>
        <v>87936</v>
      </c>
      <c r="H197" s="1">
        <f t="shared" si="10"/>
        <v>351496</v>
      </c>
      <c r="I197" s="1">
        <f t="shared" si="11"/>
        <v>509299.45697320718</v>
      </c>
    </row>
    <row r="198" spans="1:9">
      <c r="A198" s="62">
        <v>341043</v>
      </c>
      <c r="B198" s="15" t="s">
        <v>221</v>
      </c>
      <c r="C198" s="1">
        <f>VLOOKUP(A198,Main!_xlnm.Print_Area,17,FALSE)+VLOOKUP(A198,Main!_xlnm.Print_Area,15,FALSE)</f>
        <v>428151.0489844447</v>
      </c>
      <c r="D198" s="1">
        <f>VLOOKUP(A198,Main!_xlnm.Print_Area,14,FALSE)</f>
        <v>-5790</v>
      </c>
      <c r="E198" s="1">
        <f>VLOOKUP(A198,'CAF BLS Adjustment'!B198:J681,5)</f>
        <v>506231</v>
      </c>
      <c r="F198" s="1">
        <f>VLOOKUP(A198,'CAF BLS Adjustment'!$B$3:$J$440,6)</f>
        <v>0</v>
      </c>
      <c r="G198" s="1">
        <f t="shared" si="9"/>
        <v>-5790</v>
      </c>
      <c r="H198" s="1">
        <f t="shared" si="10"/>
        <v>433941.0489844447</v>
      </c>
      <c r="I198" s="1">
        <f t="shared" si="11"/>
        <v>0</v>
      </c>
    </row>
    <row r="199" spans="1:9">
      <c r="A199" s="62">
        <v>341045</v>
      </c>
      <c r="B199" s="15" t="s">
        <v>222</v>
      </c>
      <c r="C199" s="1">
        <f>VLOOKUP(A199,Main!_xlnm.Print_Area,17,FALSE)+VLOOKUP(A199,Main!_xlnm.Print_Area,15,FALSE)</f>
        <v>556510.9216632318</v>
      </c>
      <c r="D199" s="1">
        <f>VLOOKUP(A199,Main!_xlnm.Print_Area,14,FALSE)</f>
        <v>-47928</v>
      </c>
      <c r="E199" s="1">
        <f>VLOOKUP(A199,'CAF BLS Adjustment'!B199:J682,5)</f>
        <v>202891</v>
      </c>
      <c r="F199" s="1">
        <f>VLOOKUP(A199,'CAF BLS Adjustment'!$B$3:$J$440,6)</f>
        <v>502241</v>
      </c>
      <c r="G199" s="1">
        <f t="shared" si="9"/>
        <v>-47928</v>
      </c>
      <c r="H199" s="1">
        <f t="shared" si="10"/>
        <v>202891</v>
      </c>
      <c r="I199" s="1">
        <f t="shared" si="11"/>
        <v>401547.9216632318</v>
      </c>
    </row>
    <row r="200" spans="1:9">
      <c r="A200" s="62">
        <v>341047</v>
      </c>
      <c r="B200" s="15" t="s">
        <v>223</v>
      </c>
      <c r="C200" s="1">
        <f>VLOOKUP(A200,Main!_xlnm.Print_Area,17,FALSE)+VLOOKUP(A200,Main!_xlnm.Print_Area,15,FALSE)</f>
        <v>4801104.2355264872</v>
      </c>
      <c r="D200" s="1">
        <f>VLOOKUP(A200,Main!_xlnm.Print_Area,14,FALSE)</f>
        <v>198774</v>
      </c>
      <c r="E200" s="1">
        <f>VLOOKUP(A200,'CAF BLS Adjustment'!B200:J684,5)</f>
        <v>863156</v>
      </c>
      <c r="F200" s="1">
        <f>VLOOKUP(A200,'CAF BLS Adjustment'!$B$3:$J$440,6)</f>
        <v>4538987</v>
      </c>
      <c r="G200" s="1">
        <f t="shared" si="9"/>
        <v>198774</v>
      </c>
      <c r="H200" s="1">
        <f t="shared" si="10"/>
        <v>863156</v>
      </c>
      <c r="I200" s="1">
        <f t="shared" si="11"/>
        <v>3739174.2355264872</v>
      </c>
    </row>
    <row r="201" spans="1:9">
      <c r="A201" s="62">
        <v>341049</v>
      </c>
      <c r="B201" s="15" t="s">
        <v>224</v>
      </c>
      <c r="C201" s="1">
        <f>VLOOKUP(A201,Main!_xlnm.Print_Area,17,FALSE)+VLOOKUP(A201,Main!_xlnm.Print_Area,15,FALSE)</f>
        <v>4364265.8516384764</v>
      </c>
      <c r="D201" s="1">
        <f>VLOOKUP(A201,Main!_xlnm.Print_Area,14,FALSE)</f>
        <v>220092</v>
      </c>
      <c r="E201" s="1">
        <f>VLOOKUP(A201,'CAF BLS Adjustment'!B201:J685,5)</f>
        <v>1355299</v>
      </c>
      <c r="F201" s="1">
        <f>VLOOKUP(A201,'CAF BLS Adjustment'!$B$3:$J$440,6)</f>
        <v>3515915</v>
      </c>
      <c r="G201" s="1">
        <f t="shared" si="9"/>
        <v>220092</v>
      </c>
      <c r="H201" s="1">
        <f t="shared" si="10"/>
        <v>1355299</v>
      </c>
      <c r="I201" s="1">
        <f t="shared" si="11"/>
        <v>2788874.8516384764</v>
      </c>
    </row>
    <row r="202" spans="1:9">
      <c r="A202" s="62">
        <v>341050</v>
      </c>
      <c r="B202" s="15" t="s">
        <v>225</v>
      </c>
      <c r="C202" s="1">
        <f>VLOOKUP(A202,Main!_xlnm.Print_Area,17,FALSE)+VLOOKUP(A202,Main!_xlnm.Print_Area,15,FALSE)</f>
        <v>367939.6670976702</v>
      </c>
      <c r="D202" s="1">
        <f>VLOOKUP(A202,Main!_xlnm.Print_Area,14,FALSE)</f>
        <v>-11478</v>
      </c>
      <c r="E202" s="1">
        <f>VLOOKUP(A202,'CAF BLS Adjustment'!B202:J686,5)</f>
        <v>431431</v>
      </c>
      <c r="F202" s="1">
        <f>VLOOKUP(A202,'CAF BLS Adjustment'!$B$3:$J$440,6)</f>
        <v>4368</v>
      </c>
      <c r="G202" s="1">
        <f t="shared" si="9"/>
        <v>-11478</v>
      </c>
      <c r="H202" s="1">
        <f t="shared" si="10"/>
        <v>379417.6670976702</v>
      </c>
      <c r="I202" s="1">
        <f t="shared" si="11"/>
        <v>0</v>
      </c>
    </row>
    <row r="203" spans="1:9">
      <c r="A203" s="62">
        <v>341053</v>
      </c>
      <c r="B203" s="15" t="s">
        <v>226</v>
      </c>
      <c r="C203" s="1">
        <f>VLOOKUP(A203,Main!_xlnm.Print_Area,17,FALSE)+VLOOKUP(A203,Main!_xlnm.Print_Area,15,FALSE)</f>
        <v>522692.36029702611</v>
      </c>
      <c r="D203" s="1">
        <f>VLOOKUP(A203,Main!_xlnm.Print_Area,14,FALSE)</f>
        <v>-17592</v>
      </c>
      <c r="E203" s="1">
        <f>VLOOKUP(A203,'CAF BLS Adjustment'!B203:J687,5)</f>
        <v>603906</v>
      </c>
      <c r="F203" s="1">
        <f>VLOOKUP(A203,'CAF BLS Adjustment'!$B$3:$J$440,6)</f>
        <v>4380</v>
      </c>
      <c r="G203" s="1">
        <f t="shared" si="9"/>
        <v>-17592</v>
      </c>
      <c r="H203" s="1">
        <f t="shared" si="10"/>
        <v>540284.36029702611</v>
      </c>
      <c r="I203" s="1">
        <f t="shared" si="11"/>
        <v>0</v>
      </c>
    </row>
    <row r="204" spans="1:9">
      <c r="A204" s="62">
        <v>341058</v>
      </c>
      <c r="B204" s="15" t="s">
        <v>227</v>
      </c>
      <c r="C204" s="1">
        <f>VLOOKUP(A204,Main!_xlnm.Print_Area,17,FALSE)+VLOOKUP(A204,Main!_xlnm.Print_Area,15,FALSE)</f>
        <v>1973125.8811507598</v>
      </c>
      <c r="D204" s="1">
        <f>VLOOKUP(A204,Main!_xlnm.Print_Area,14,FALSE)</f>
        <v>-59622</v>
      </c>
      <c r="E204" s="1">
        <f>VLOOKUP(A204,'CAF BLS Adjustment'!B204:J688,5)</f>
        <v>430676</v>
      </c>
      <c r="F204" s="1">
        <f>VLOOKUP(A204,'CAF BLS Adjustment'!$B$3:$J$440,6)</f>
        <v>1940706</v>
      </c>
      <c r="G204" s="1">
        <f t="shared" si="9"/>
        <v>-59622</v>
      </c>
      <c r="H204" s="1">
        <f t="shared" si="10"/>
        <v>430676</v>
      </c>
      <c r="I204" s="1">
        <f t="shared" si="11"/>
        <v>1602071.8811507598</v>
      </c>
    </row>
    <row r="205" spans="1:9">
      <c r="A205" s="62">
        <v>341066</v>
      </c>
      <c r="B205" s="15" t="s">
        <v>228</v>
      </c>
      <c r="C205" s="1">
        <f>VLOOKUP(A205,Main!_xlnm.Print_Area,17,FALSE)+VLOOKUP(A205,Main!_xlnm.Print_Area,15,FALSE)</f>
        <v>368576.14492037147</v>
      </c>
      <c r="D205" s="1">
        <f>VLOOKUP(A205,Main!_xlnm.Print_Area,14,FALSE)</f>
        <v>39918</v>
      </c>
      <c r="E205" s="1">
        <f>VLOOKUP(A205,'CAF BLS Adjustment'!B205:J691,5)</f>
        <v>158809</v>
      </c>
      <c r="F205" s="1">
        <f>VLOOKUP(A205,'CAF BLS Adjustment'!$B$3:$J$440,6)</f>
        <v>231250</v>
      </c>
      <c r="G205" s="1">
        <f t="shared" si="9"/>
        <v>39918</v>
      </c>
      <c r="H205" s="1">
        <f t="shared" si="10"/>
        <v>158809</v>
      </c>
      <c r="I205" s="1">
        <f t="shared" si="11"/>
        <v>169849.14492037147</v>
      </c>
    </row>
    <row r="206" spans="1:9">
      <c r="A206" s="62">
        <v>341087</v>
      </c>
      <c r="B206" s="15" t="s">
        <v>229</v>
      </c>
      <c r="C206" s="1">
        <f>VLOOKUP(A206,Main!_xlnm.Print_Area,17,FALSE)+VLOOKUP(A206,Main!_xlnm.Print_Area,15,FALSE)</f>
        <v>336952.33448771498</v>
      </c>
      <c r="D206" s="1">
        <f>VLOOKUP(A206,Main!_xlnm.Print_Area,14,FALSE)</f>
        <v>13500</v>
      </c>
      <c r="E206" s="1">
        <f>VLOOKUP(A206,'CAF BLS Adjustment'!B206:J692,5)</f>
        <v>203730</v>
      </c>
      <c r="F206" s="1">
        <f>VLOOKUP(A206,'CAF BLS Adjustment'!$B$3:$J$440,6)</f>
        <v>175855</v>
      </c>
      <c r="G206" s="1">
        <f t="shared" si="9"/>
        <v>13500</v>
      </c>
      <c r="H206" s="1">
        <f t="shared" si="10"/>
        <v>203730</v>
      </c>
      <c r="I206" s="1">
        <f t="shared" si="11"/>
        <v>119722.33448771498</v>
      </c>
    </row>
    <row r="207" spans="1:9">
      <c r="A207" s="62">
        <v>341088</v>
      </c>
      <c r="B207" s="15" t="s">
        <v>230</v>
      </c>
      <c r="C207" s="1">
        <f>VLOOKUP(A207,Main!_xlnm.Print_Area,17,FALSE)+VLOOKUP(A207,Main!_xlnm.Print_Area,15,FALSE)</f>
        <v>6353748.2935621003</v>
      </c>
      <c r="D207" s="1">
        <f>VLOOKUP(A207,Main!_xlnm.Print_Area,14,FALSE)</f>
        <v>497286</v>
      </c>
      <c r="E207" s="1">
        <f>VLOOKUP(A207,'CAF BLS Adjustment'!B207:J693,5)</f>
        <v>1027058</v>
      </c>
      <c r="F207" s="1">
        <f>VLOOKUP(A207,'CAF BLS Adjustment'!$B$3:$J$440,6)</f>
        <v>5887871</v>
      </c>
      <c r="G207" s="1">
        <f t="shared" si="9"/>
        <v>497286</v>
      </c>
      <c r="H207" s="1">
        <f t="shared" si="10"/>
        <v>1027058</v>
      </c>
      <c r="I207" s="1">
        <f t="shared" si="11"/>
        <v>4829404.2935621003</v>
      </c>
    </row>
    <row r="208" spans="1:9">
      <c r="A208" s="62">
        <v>351106</v>
      </c>
      <c r="B208" s="15" t="s">
        <v>232</v>
      </c>
      <c r="C208" s="1">
        <f>VLOOKUP(A208,Main!_xlnm.Print_Area,17,FALSE)+VLOOKUP(A208,Main!_xlnm.Print_Area,15,FALSE)</f>
        <v>1472228.1160054053</v>
      </c>
      <c r="D208" s="1">
        <f>VLOOKUP(A208,Main!_xlnm.Print_Area,14,FALSE)</f>
        <v>-150258</v>
      </c>
      <c r="E208" s="1">
        <f>VLOOKUP(A208,'CAF BLS Adjustment'!B208:J698,5)</f>
        <v>1176546</v>
      </c>
      <c r="F208" s="1">
        <f>VLOOKUP(A208,'CAF BLS Adjustment'!$B$3:$J$440,6)</f>
        <v>716229</v>
      </c>
      <c r="G208" s="1">
        <f t="shared" ref="G208:G242" si="12">MIN(D208,C208)</f>
        <v>-150258</v>
      </c>
      <c r="H208" s="1">
        <f t="shared" ref="H208:H242" si="13">MAX(MIN(C208-G208,E208),0)</f>
        <v>1176546</v>
      </c>
      <c r="I208" s="1">
        <f t="shared" ref="I208:I242" si="14">MIN(MAX(C208-G208-H208,0),F208)</f>
        <v>445940.11600540532</v>
      </c>
    </row>
    <row r="209" spans="1:9">
      <c r="A209" s="62">
        <v>351118</v>
      </c>
      <c r="B209" s="15" t="s">
        <v>233</v>
      </c>
      <c r="C209" s="1">
        <f>VLOOKUP(A209,Main!_xlnm.Print_Area,17,FALSE)+VLOOKUP(A209,Main!_xlnm.Print_Area,15,FALSE)</f>
        <v>811420.06973571633</v>
      </c>
      <c r="D209" s="1">
        <f>VLOOKUP(A209,Main!_xlnm.Print_Area,14,FALSE)</f>
        <v>108462</v>
      </c>
      <c r="E209" s="1">
        <f>VLOOKUP(A209,'CAF BLS Adjustment'!B209:J702,5)</f>
        <v>306395</v>
      </c>
      <c r="F209" s="1">
        <f>VLOOKUP(A209,'CAF BLS Adjustment'!$B$3:$J$440,6)</f>
        <v>531737</v>
      </c>
      <c r="G209" s="1">
        <f t="shared" si="12"/>
        <v>108462</v>
      </c>
      <c r="H209" s="1">
        <f t="shared" si="13"/>
        <v>306395</v>
      </c>
      <c r="I209" s="1">
        <f t="shared" si="14"/>
        <v>396563.06973571633</v>
      </c>
    </row>
    <row r="210" spans="1:9">
      <c r="A210" s="62">
        <v>351132</v>
      </c>
      <c r="B210" s="15" t="s">
        <v>234</v>
      </c>
      <c r="C210" s="1">
        <f>VLOOKUP(A210,Main!_xlnm.Print_Area,17,FALSE)+VLOOKUP(A210,Main!_xlnm.Print_Area,15,FALSE)</f>
        <v>3589009.3218174535</v>
      </c>
      <c r="D210" s="1">
        <f>VLOOKUP(A210,Main!_xlnm.Print_Area,14,FALSE)</f>
        <v>585192</v>
      </c>
      <c r="E210" s="1">
        <f>VLOOKUP(A210,'CAF BLS Adjustment'!B210:J705,5)</f>
        <v>548182</v>
      </c>
      <c r="F210" s="1">
        <f>VLOOKUP(A210,'CAF BLS Adjustment'!$B$3:$J$440,6)</f>
        <v>3053526</v>
      </c>
      <c r="G210" s="1">
        <f t="shared" si="12"/>
        <v>585192</v>
      </c>
      <c r="H210" s="1">
        <f t="shared" si="13"/>
        <v>548182</v>
      </c>
      <c r="I210" s="1">
        <f t="shared" si="14"/>
        <v>2455635.3218174535</v>
      </c>
    </row>
    <row r="211" spans="1:9">
      <c r="A211" s="62">
        <v>351134</v>
      </c>
      <c r="B211" s="15" t="s">
        <v>235</v>
      </c>
      <c r="C211" s="1">
        <f>VLOOKUP(A211,Main!_xlnm.Print_Area,17,FALSE)+VLOOKUP(A211,Main!_xlnm.Print_Area,15,FALSE)</f>
        <v>551895.15314727847</v>
      </c>
      <c r="D211" s="1">
        <f>VLOOKUP(A211,Main!_xlnm.Print_Area,14,FALSE)</f>
        <v>11136</v>
      </c>
      <c r="E211" s="1">
        <f>VLOOKUP(A211,'CAF BLS Adjustment'!B211:J707,5)</f>
        <v>97853</v>
      </c>
      <c r="F211" s="1">
        <f>VLOOKUP(A211,'CAF BLS Adjustment'!$B$3:$J$440,6)</f>
        <v>534846</v>
      </c>
      <c r="G211" s="1">
        <f t="shared" si="12"/>
        <v>11136</v>
      </c>
      <c r="H211" s="1">
        <f t="shared" si="13"/>
        <v>97853</v>
      </c>
      <c r="I211" s="1">
        <f t="shared" si="14"/>
        <v>442906.15314727847</v>
      </c>
    </row>
    <row r="212" spans="1:9">
      <c r="A212" s="62">
        <v>351152</v>
      </c>
      <c r="B212" s="15" t="s">
        <v>236</v>
      </c>
      <c r="C212" s="1">
        <f>VLOOKUP(A212,Main!_xlnm.Print_Area,17,FALSE)+VLOOKUP(A212,Main!_xlnm.Print_Area,15,FALSE)</f>
        <v>369182.71348708711</v>
      </c>
      <c r="D212" s="1">
        <f>VLOOKUP(A212,Main!_xlnm.Print_Area,14,FALSE)</f>
        <v>-33834</v>
      </c>
      <c r="E212" s="1">
        <f>VLOOKUP(A212,'CAF BLS Adjustment'!B212:J709,5)</f>
        <v>275811</v>
      </c>
      <c r="F212" s="1">
        <f>VLOOKUP(A212,'CAF BLS Adjustment'!$B$3:$J$440,6)</f>
        <v>194344</v>
      </c>
      <c r="G212" s="1">
        <f t="shared" si="12"/>
        <v>-33834</v>
      </c>
      <c r="H212" s="1">
        <f t="shared" si="13"/>
        <v>275811</v>
      </c>
      <c r="I212" s="1">
        <f t="shared" si="14"/>
        <v>127205.71348708711</v>
      </c>
    </row>
    <row r="213" spans="1:9">
      <c r="A213" s="62">
        <v>351153</v>
      </c>
      <c r="B213" s="15" t="s">
        <v>237</v>
      </c>
      <c r="C213" s="1">
        <f>VLOOKUP(A213,Main!_xlnm.Print_Area,17,FALSE)+VLOOKUP(A213,Main!_xlnm.Print_Area,15,FALSE)</f>
        <v>366798.3127931534</v>
      </c>
      <c r="D213" s="1">
        <f>VLOOKUP(A213,Main!_xlnm.Print_Area,14,FALSE)</f>
        <v>7686</v>
      </c>
      <c r="E213" s="1">
        <f>VLOOKUP(A213,'CAF BLS Adjustment'!B213:J710,5)</f>
        <v>143437</v>
      </c>
      <c r="F213" s="1">
        <f>VLOOKUP(A213,'CAF BLS Adjustment'!$B$3:$J$440,6)</f>
        <v>276780</v>
      </c>
      <c r="G213" s="1">
        <f t="shared" si="12"/>
        <v>7686</v>
      </c>
      <c r="H213" s="1">
        <f t="shared" si="13"/>
        <v>143437</v>
      </c>
      <c r="I213" s="1">
        <f t="shared" si="14"/>
        <v>215675.3127931534</v>
      </c>
    </row>
    <row r="214" spans="1:9">
      <c r="A214" s="62">
        <v>351157</v>
      </c>
      <c r="B214" s="15" t="s">
        <v>238</v>
      </c>
      <c r="C214" s="1">
        <f>VLOOKUP(A214,Main!_xlnm.Print_Area,17,FALSE)+VLOOKUP(A214,Main!_xlnm.Print_Area,15,FALSE)</f>
        <v>398950.37777254905</v>
      </c>
      <c r="D214" s="1">
        <f>VLOOKUP(A214,Main!_xlnm.Print_Area,14,FALSE)</f>
        <v>-3312</v>
      </c>
      <c r="E214" s="1">
        <f>VLOOKUP(A214,'CAF BLS Adjustment'!B214:J711,5)</f>
        <v>284771</v>
      </c>
      <c r="F214" s="1">
        <f>VLOOKUP(A214,'CAF BLS Adjustment'!$B$3:$J$440,6)</f>
        <v>184504</v>
      </c>
      <c r="G214" s="1">
        <f t="shared" si="12"/>
        <v>-3312</v>
      </c>
      <c r="H214" s="1">
        <f t="shared" si="13"/>
        <v>284771</v>
      </c>
      <c r="I214" s="1">
        <f t="shared" si="14"/>
        <v>117491.37777254905</v>
      </c>
    </row>
    <row r="215" spans="1:9">
      <c r="A215" s="62">
        <v>351158</v>
      </c>
      <c r="B215" s="15" t="s">
        <v>239</v>
      </c>
      <c r="C215" s="1">
        <f>VLOOKUP(A215,Main!_xlnm.Print_Area,17,FALSE)+VLOOKUP(A215,Main!_xlnm.Print_Area,15,FALSE)</f>
        <v>720714.62886121834</v>
      </c>
      <c r="D215" s="1">
        <f>VLOOKUP(A215,Main!_xlnm.Print_Area,14,FALSE)</f>
        <v>16914</v>
      </c>
      <c r="E215" s="1">
        <f>VLOOKUP(A215,'CAF BLS Adjustment'!B215:J712,5)</f>
        <v>164264</v>
      </c>
      <c r="F215" s="1">
        <f>VLOOKUP(A215,'CAF BLS Adjustment'!$B$3:$J$440,6)</f>
        <v>659600</v>
      </c>
      <c r="G215" s="1">
        <f t="shared" si="12"/>
        <v>16914</v>
      </c>
      <c r="H215" s="1">
        <f t="shared" si="13"/>
        <v>164264</v>
      </c>
      <c r="I215" s="1">
        <f t="shared" si="14"/>
        <v>539536.62886121834</v>
      </c>
    </row>
    <row r="216" spans="1:9">
      <c r="A216" s="62">
        <v>351162</v>
      </c>
      <c r="B216" s="15" t="s">
        <v>240</v>
      </c>
      <c r="C216" s="1">
        <f>VLOOKUP(A216,Main!_xlnm.Print_Area,17,FALSE)+VLOOKUP(A216,Main!_xlnm.Print_Area,15,FALSE)</f>
        <v>592699.57210573333</v>
      </c>
      <c r="D216" s="1">
        <f>VLOOKUP(A216,Main!_xlnm.Print_Area,14,FALSE)</f>
        <v>21072</v>
      </c>
      <c r="E216" s="1">
        <f>VLOOKUP(A216,'CAF BLS Adjustment'!B216:J714,5)</f>
        <v>254179</v>
      </c>
      <c r="F216" s="1">
        <f>VLOOKUP(A216,'CAF BLS Adjustment'!$B$3:$J$440,6)</f>
        <v>416186</v>
      </c>
      <c r="G216" s="1">
        <f t="shared" si="12"/>
        <v>21072</v>
      </c>
      <c r="H216" s="1">
        <f t="shared" si="13"/>
        <v>254179</v>
      </c>
      <c r="I216" s="1">
        <f t="shared" si="14"/>
        <v>317448.57210573333</v>
      </c>
    </row>
    <row r="217" spans="1:9">
      <c r="A217" s="62">
        <v>351166</v>
      </c>
      <c r="B217" s="15" t="s">
        <v>241</v>
      </c>
      <c r="C217" s="1">
        <f>VLOOKUP(A217,Main!_xlnm.Print_Area,17,FALSE)+VLOOKUP(A217,Main!_xlnm.Print_Area,15,FALSE)</f>
        <v>394476.43311897054</v>
      </c>
      <c r="D217" s="1">
        <f>VLOOKUP(A217,Main!_xlnm.Print_Area,14,FALSE)</f>
        <v>32082</v>
      </c>
      <c r="E217" s="1">
        <f>VLOOKUP(A217,'CAF BLS Adjustment'!B217:J715,5)</f>
        <v>118874</v>
      </c>
      <c r="F217" s="1">
        <f>VLOOKUP(A217,'CAF BLS Adjustment'!$B$3:$J$440,6)</f>
        <v>309236</v>
      </c>
      <c r="G217" s="1">
        <f t="shared" si="12"/>
        <v>32082</v>
      </c>
      <c r="H217" s="1">
        <f t="shared" si="13"/>
        <v>118874</v>
      </c>
      <c r="I217" s="1">
        <f t="shared" si="14"/>
        <v>243520.43311897054</v>
      </c>
    </row>
    <row r="218" spans="1:9">
      <c r="A218" s="62">
        <v>351172</v>
      </c>
      <c r="B218" s="15" t="s">
        <v>149</v>
      </c>
      <c r="C218" s="1">
        <f>VLOOKUP(A218,Main!_xlnm.Print_Area,17,FALSE)+VLOOKUP(A218,Main!_xlnm.Print_Area,15,FALSE)</f>
        <v>2923452.0632831277</v>
      </c>
      <c r="D218" s="1">
        <f>VLOOKUP(A218,Main!_xlnm.Print_Area,14,FALSE)</f>
        <v>170118</v>
      </c>
      <c r="E218" s="1">
        <f>VLOOKUP(A218,'CAF BLS Adjustment'!B218:J717,5)</f>
        <v>319055</v>
      </c>
      <c r="F218" s="1">
        <f>VLOOKUP(A218,'CAF BLS Adjustment'!$B$3:$J$440,6)</f>
        <v>2921295</v>
      </c>
      <c r="G218" s="1">
        <f t="shared" si="12"/>
        <v>170118</v>
      </c>
      <c r="H218" s="1">
        <f t="shared" si="13"/>
        <v>319055</v>
      </c>
      <c r="I218" s="1">
        <f t="shared" si="14"/>
        <v>2434279.0632831277</v>
      </c>
    </row>
    <row r="219" spans="1:9">
      <c r="A219" s="62">
        <v>351173</v>
      </c>
      <c r="B219" s="15" t="s">
        <v>242</v>
      </c>
      <c r="C219" s="1">
        <f>VLOOKUP(A219,Main!_xlnm.Print_Area,17,FALSE)+VLOOKUP(A219,Main!_xlnm.Print_Area,15,FALSE)</f>
        <v>865115.05741601565</v>
      </c>
      <c r="D219" s="1">
        <f>VLOOKUP(A219,Main!_xlnm.Print_Area,14,FALSE)</f>
        <v>42126</v>
      </c>
      <c r="E219" s="1">
        <f>VLOOKUP(A219,'CAF BLS Adjustment'!B219:J718,5)</f>
        <v>494485</v>
      </c>
      <c r="F219" s="1">
        <f>VLOOKUP(A219,'CAF BLS Adjustment'!$B$3:$J$440,6)</f>
        <v>472623</v>
      </c>
      <c r="G219" s="1">
        <f t="shared" si="12"/>
        <v>42126</v>
      </c>
      <c r="H219" s="1">
        <f t="shared" si="13"/>
        <v>494485</v>
      </c>
      <c r="I219" s="1">
        <f t="shared" si="14"/>
        <v>328504.05741601565</v>
      </c>
    </row>
    <row r="220" spans="1:9">
      <c r="A220" s="62">
        <v>351174</v>
      </c>
      <c r="B220" s="15" t="s">
        <v>149</v>
      </c>
      <c r="C220" s="1">
        <f>VLOOKUP(A220,Main!_xlnm.Print_Area,17,FALSE)+VLOOKUP(A220,Main!_xlnm.Print_Area,15,FALSE)</f>
        <v>3375828.0484912717</v>
      </c>
      <c r="D220" s="1">
        <f>VLOOKUP(A220,Main!_xlnm.Print_Area,14,FALSE)</f>
        <v>275319</v>
      </c>
      <c r="E220" s="1">
        <f>VLOOKUP(A220,'CAF BLS Adjustment'!B220:J719,5)</f>
        <v>547574</v>
      </c>
      <c r="F220" s="1">
        <f>VLOOKUP(A220,'CAF BLS Adjustment'!$B$3:$J$440,6)</f>
        <v>3115312</v>
      </c>
      <c r="G220" s="1">
        <f t="shared" si="12"/>
        <v>275319</v>
      </c>
      <c r="H220" s="1">
        <f t="shared" si="13"/>
        <v>547574</v>
      </c>
      <c r="I220" s="1">
        <f t="shared" si="14"/>
        <v>2552935.0484912717</v>
      </c>
    </row>
    <row r="221" spans="1:9">
      <c r="A221" s="62">
        <v>351175</v>
      </c>
      <c r="B221" s="15" t="s">
        <v>243</v>
      </c>
      <c r="C221" s="1">
        <f>VLOOKUP(A221,Main!_xlnm.Print_Area,17,FALSE)+VLOOKUP(A221,Main!_xlnm.Print_Area,15,FALSE)</f>
        <v>286457.27319647308</v>
      </c>
      <c r="D221" s="1">
        <f>VLOOKUP(A221,Main!_xlnm.Print_Area,14,FALSE)</f>
        <v>49704</v>
      </c>
      <c r="E221" s="1">
        <f>VLOOKUP(A221,'CAF BLS Adjustment'!B221:J720,5)</f>
        <v>79903</v>
      </c>
      <c r="F221" s="1">
        <f>VLOOKUP(A221,'CAF BLS Adjustment'!$B$3:$J$440,6)</f>
        <v>204571</v>
      </c>
      <c r="G221" s="1">
        <f t="shared" si="12"/>
        <v>49704</v>
      </c>
      <c r="H221" s="1">
        <f t="shared" si="13"/>
        <v>79903</v>
      </c>
      <c r="I221" s="1">
        <f t="shared" si="14"/>
        <v>156850.27319647308</v>
      </c>
    </row>
    <row r="222" spans="1:9">
      <c r="A222" s="62">
        <v>351177</v>
      </c>
      <c r="B222" s="15" t="s">
        <v>244</v>
      </c>
      <c r="C222" s="1">
        <f>VLOOKUP(A222,Main!_xlnm.Print_Area,17,FALSE)+VLOOKUP(A222,Main!_xlnm.Print_Area,15,FALSE)</f>
        <v>876100.92845865153</v>
      </c>
      <c r="D222" s="1">
        <f>VLOOKUP(A222,Main!_xlnm.Print_Area,14,FALSE)</f>
        <v>11064</v>
      </c>
      <c r="E222" s="1">
        <f>VLOOKUP(A222,'CAF BLS Adjustment'!B222:J721,5)</f>
        <v>120300</v>
      </c>
      <c r="F222" s="1">
        <f>VLOOKUP(A222,'CAF BLS Adjustment'!$B$3:$J$440,6)</f>
        <v>890686</v>
      </c>
      <c r="G222" s="1">
        <f t="shared" si="12"/>
        <v>11064</v>
      </c>
      <c r="H222" s="1">
        <f t="shared" si="13"/>
        <v>120300</v>
      </c>
      <c r="I222" s="1">
        <f t="shared" si="14"/>
        <v>744736.92845865153</v>
      </c>
    </row>
    <row r="223" spans="1:9">
      <c r="A223" s="62">
        <v>351188</v>
      </c>
      <c r="B223" s="15" t="s">
        <v>245</v>
      </c>
      <c r="C223" s="1">
        <f>VLOOKUP(A223,Main!_xlnm.Print_Area,17,FALSE)+VLOOKUP(A223,Main!_xlnm.Print_Area,15,FALSE)</f>
        <v>320742.68862190301</v>
      </c>
      <c r="D223" s="1">
        <f>VLOOKUP(A223,Main!_xlnm.Print_Area,14,FALSE)</f>
        <v>100638</v>
      </c>
      <c r="E223" s="1">
        <f>VLOOKUP(A223,'CAF BLS Adjustment'!B223:J722,5)</f>
        <v>75610</v>
      </c>
      <c r="F223" s="1">
        <f>VLOOKUP(A223,'CAF BLS Adjustment'!$B$3:$J$440,6)</f>
        <v>197927</v>
      </c>
      <c r="G223" s="1">
        <f t="shared" si="12"/>
        <v>100638</v>
      </c>
      <c r="H223" s="1">
        <f t="shared" si="13"/>
        <v>75610</v>
      </c>
      <c r="I223" s="1">
        <f t="shared" si="14"/>
        <v>144494.68862190301</v>
      </c>
    </row>
    <row r="224" spans="1:9">
      <c r="A224" s="62">
        <v>351195</v>
      </c>
      <c r="B224" s="15" t="s">
        <v>246</v>
      </c>
      <c r="C224" s="1">
        <f>VLOOKUP(A224,Main!_xlnm.Print_Area,17,FALSE)+VLOOKUP(A224,Main!_xlnm.Print_Area,15,FALSE)</f>
        <v>741434.0022204218</v>
      </c>
      <c r="D224" s="1">
        <f>VLOOKUP(A224,Main!_xlnm.Print_Area,14,FALSE)</f>
        <v>5976</v>
      </c>
      <c r="E224" s="1">
        <f>VLOOKUP(A224,'CAF BLS Adjustment'!B224:J725,5)</f>
        <v>312621</v>
      </c>
      <c r="F224" s="1">
        <f>VLOOKUP(A224,'CAF BLS Adjustment'!$B$3:$J$440,6)</f>
        <v>546352</v>
      </c>
      <c r="G224" s="1">
        <f t="shared" si="12"/>
        <v>5976</v>
      </c>
      <c r="H224" s="1">
        <f t="shared" si="13"/>
        <v>312621</v>
      </c>
      <c r="I224" s="1">
        <f t="shared" si="14"/>
        <v>422837.0022204218</v>
      </c>
    </row>
    <row r="225" spans="1:9">
      <c r="A225" s="62">
        <v>351205</v>
      </c>
      <c r="B225" s="15" t="s">
        <v>247</v>
      </c>
      <c r="C225" s="1">
        <f>VLOOKUP(A225,Main!_xlnm.Print_Area,17,FALSE)+VLOOKUP(A225,Main!_xlnm.Print_Area,15,FALSE)</f>
        <v>1622555.5491791298</v>
      </c>
      <c r="D225" s="1">
        <f>VLOOKUP(A225,Main!_xlnm.Print_Area,14,FALSE)</f>
        <v>187482</v>
      </c>
      <c r="E225" s="1">
        <f>VLOOKUP(A225,'CAF BLS Adjustment'!B225:J729,5)</f>
        <v>281920</v>
      </c>
      <c r="F225" s="1">
        <f>VLOOKUP(A225,'CAF BLS Adjustment'!$B$3:$J$440,6)</f>
        <v>1423454</v>
      </c>
      <c r="G225" s="1">
        <f t="shared" si="12"/>
        <v>187482</v>
      </c>
      <c r="H225" s="1">
        <f t="shared" si="13"/>
        <v>281920</v>
      </c>
      <c r="I225" s="1">
        <f t="shared" si="14"/>
        <v>1153153.5491791298</v>
      </c>
    </row>
    <row r="226" spans="1:9">
      <c r="A226" s="62">
        <v>351206</v>
      </c>
      <c r="B226" s="15" t="s">
        <v>248</v>
      </c>
      <c r="C226" s="1">
        <f>VLOOKUP(A226,Main!_xlnm.Print_Area,17,FALSE)+VLOOKUP(A226,Main!_xlnm.Print_Area,15,FALSE)</f>
        <v>436385.78245928849</v>
      </c>
      <c r="D226" s="1">
        <f>VLOOKUP(A226,Main!_xlnm.Print_Area,14,FALSE)</f>
        <v>136542</v>
      </c>
      <c r="E226" s="1">
        <f>VLOOKUP(A226,'CAF BLS Adjustment'!B226:J730,5)</f>
        <v>210278</v>
      </c>
      <c r="F226" s="1">
        <f>VLOOKUP(A226,'CAF BLS Adjustment'!$B$3:$J$440,6)</f>
        <v>162263</v>
      </c>
      <c r="G226" s="1">
        <f t="shared" si="12"/>
        <v>136542</v>
      </c>
      <c r="H226" s="1">
        <f t="shared" si="13"/>
        <v>210278</v>
      </c>
      <c r="I226" s="1">
        <f t="shared" si="14"/>
        <v>89565.782459288486</v>
      </c>
    </row>
    <row r="227" spans="1:9">
      <c r="A227" s="62">
        <v>351209</v>
      </c>
      <c r="B227" s="15" t="s">
        <v>500</v>
      </c>
      <c r="C227" s="1">
        <f>VLOOKUP(A227,Main!_xlnm.Print_Area,17,FALSE)+VLOOKUP(A227,Main!_xlnm.Print_Area,15,FALSE)</f>
        <v>1316511.6523741717</v>
      </c>
      <c r="D227" s="1">
        <f>VLOOKUP(A227,Main!_xlnm.Print_Area,14,FALSE)</f>
        <v>-5868</v>
      </c>
      <c r="E227" s="1">
        <f>VLOOKUP(A227,'CAF BLS Adjustment'!B227:J731,5)</f>
        <v>112500</v>
      </c>
      <c r="F227" s="1">
        <f>VLOOKUP(A227,'CAF BLS Adjustment'!$B$3:$J$440,6)</f>
        <v>1430174</v>
      </c>
      <c r="G227" s="1">
        <f t="shared" si="12"/>
        <v>-5868</v>
      </c>
      <c r="H227" s="1">
        <f t="shared" si="13"/>
        <v>112500</v>
      </c>
      <c r="I227" s="1">
        <f t="shared" si="14"/>
        <v>1209879.6523741717</v>
      </c>
    </row>
    <row r="228" spans="1:9">
      <c r="A228" s="62">
        <v>351214</v>
      </c>
      <c r="B228" s="15" t="s">
        <v>249</v>
      </c>
      <c r="C228" s="1">
        <f>VLOOKUP(A228,Main!_xlnm.Print_Area,17,FALSE)+VLOOKUP(A228,Main!_xlnm.Print_Area,15,FALSE)</f>
        <v>1166461.8889778592</v>
      </c>
      <c r="D228" s="1">
        <f>VLOOKUP(A228,Main!_xlnm.Print_Area,14,FALSE)</f>
        <v>235830</v>
      </c>
      <c r="E228" s="1">
        <f>VLOOKUP(A228,'CAF BLS Adjustment'!B228:J732,5)</f>
        <v>340380</v>
      </c>
      <c r="F228" s="1">
        <f>VLOOKUP(A228,'CAF BLS Adjustment'!$B$3:$J$440,6)</f>
        <v>784572</v>
      </c>
      <c r="G228" s="1">
        <f t="shared" si="12"/>
        <v>235830</v>
      </c>
      <c r="H228" s="1">
        <f t="shared" si="13"/>
        <v>340380</v>
      </c>
      <c r="I228" s="1">
        <f t="shared" si="14"/>
        <v>590251.88897785917</v>
      </c>
    </row>
    <row r="229" spans="1:9">
      <c r="A229" s="62">
        <v>351217</v>
      </c>
      <c r="B229" s="15" t="s">
        <v>250</v>
      </c>
      <c r="C229" s="1">
        <f>VLOOKUP(A229,Main!_xlnm.Print_Area,17,FALSE)+VLOOKUP(A229,Main!_xlnm.Print_Area,15,FALSE)</f>
        <v>683966.47876775684</v>
      </c>
      <c r="D229" s="1">
        <f>VLOOKUP(A229,Main!_xlnm.Print_Area,14,FALSE)</f>
        <v>76590</v>
      </c>
      <c r="E229" s="1">
        <f>VLOOKUP(A229,'CAF BLS Adjustment'!B229:J733,5)</f>
        <v>277688</v>
      </c>
      <c r="F229" s="1">
        <f>VLOOKUP(A229,'CAF BLS Adjustment'!$B$3:$J$440,6)</f>
        <v>443630</v>
      </c>
      <c r="G229" s="1">
        <f t="shared" si="12"/>
        <v>76590</v>
      </c>
      <c r="H229" s="1">
        <f t="shared" si="13"/>
        <v>277688</v>
      </c>
      <c r="I229" s="1">
        <f t="shared" si="14"/>
        <v>329688.47876775684</v>
      </c>
    </row>
    <row r="230" spans="1:9">
      <c r="A230" s="62">
        <v>351220</v>
      </c>
      <c r="B230" s="15" t="s">
        <v>251</v>
      </c>
      <c r="C230" s="1">
        <f>VLOOKUP(A230,Main!_xlnm.Print_Area,17,FALSE)+VLOOKUP(A230,Main!_xlnm.Print_Area,15,FALSE)</f>
        <v>529820.83297520806</v>
      </c>
      <c r="D230" s="1">
        <f>VLOOKUP(A230,Main!_xlnm.Print_Area,14,FALSE)</f>
        <v>-17244</v>
      </c>
      <c r="E230" s="1">
        <f>VLOOKUP(A230,'CAF BLS Adjustment'!B230:J734,5)</f>
        <v>346556</v>
      </c>
      <c r="F230" s="1">
        <f>VLOOKUP(A230,'CAF BLS Adjustment'!$B$3:$J$440,6)</f>
        <v>291644</v>
      </c>
      <c r="G230" s="1">
        <f t="shared" si="12"/>
        <v>-17244</v>
      </c>
      <c r="H230" s="1">
        <f t="shared" si="13"/>
        <v>346556</v>
      </c>
      <c r="I230" s="1">
        <f t="shared" si="14"/>
        <v>200508.83297520806</v>
      </c>
    </row>
    <row r="231" spans="1:9">
      <c r="A231" s="62">
        <v>351225</v>
      </c>
      <c r="B231" s="15" t="s">
        <v>252</v>
      </c>
      <c r="C231" s="1">
        <f>VLOOKUP(A231,Main!_xlnm.Print_Area,17,FALSE)+VLOOKUP(A231,Main!_xlnm.Print_Area,15,FALSE)</f>
        <v>569987.37795179314</v>
      </c>
      <c r="D231" s="1">
        <f>VLOOKUP(A231,Main!_xlnm.Print_Area,14,FALSE)</f>
        <v>-28404</v>
      </c>
      <c r="E231" s="1">
        <f>VLOOKUP(A231,'CAF BLS Adjustment'!B231:J735,5)</f>
        <v>283797</v>
      </c>
      <c r="F231" s="1">
        <f>VLOOKUP(A231,'CAF BLS Adjustment'!$B$3:$J$440,6)</f>
        <v>414280</v>
      </c>
      <c r="G231" s="1">
        <f t="shared" si="12"/>
        <v>-28404</v>
      </c>
      <c r="H231" s="1">
        <f t="shared" si="13"/>
        <v>283797</v>
      </c>
      <c r="I231" s="1">
        <f t="shared" si="14"/>
        <v>314594.37795179314</v>
      </c>
    </row>
    <row r="232" spans="1:9">
      <c r="A232" s="62">
        <v>351245</v>
      </c>
      <c r="B232" s="15" t="s">
        <v>253</v>
      </c>
      <c r="C232" s="1">
        <f>VLOOKUP(A232,Main!_xlnm.Print_Area,17,FALSE)+VLOOKUP(A232,Main!_xlnm.Print_Area,15,FALSE)</f>
        <v>462403.5070134463</v>
      </c>
      <c r="D232" s="1">
        <f>VLOOKUP(A232,Main!_xlnm.Print_Area,14,FALSE)</f>
        <v>47250</v>
      </c>
      <c r="E232" s="1">
        <f>VLOOKUP(A232,'CAF BLS Adjustment'!B232:J740,5)</f>
        <v>103727</v>
      </c>
      <c r="F232" s="1">
        <f>VLOOKUP(A232,'CAF BLS Adjustment'!$B$3:$J$440,6)</f>
        <v>388458</v>
      </c>
      <c r="G232" s="1">
        <f t="shared" si="12"/>
        <v>47250</v>
      </c>
      <c r="H232" s="1">
        <f t="shared" si="13"/>
        <v>103727</v>
      </c>
      <c r="I232" s="1">
        <f t="shared" si="14"/>
        <v>311426.5070134463</v>
      </c>
    </row>
    <row r="233" spans="1:9">
      <c r="A233" s="62">
        <v>351251</v>
      </c>
      <c r="B233" s="15" t="s">
        <v>255</v>
      </c>
      <c r="C233" s="1">
        <f>VLOOKUP(A233,Main!_xlnm.Print_Area,17,FALSE)+VLOOKUP(A233,Main!_xlnm.Print_Area,15,FALSE)</f>
        <v>1021454.6977898773</v>
      </c>
      <c r="D233" s="1">
        <f>VLOOKUP(A233,Main!_xlnm.Print_Area,14,FALSE)</f>
        <v>-14964</v>
      </c>
      <c r="E233" s="1">
        <f>VLOOKUP(A233,'CAF BLS Adjustment'!B233:J742,5)</f>
        <v>344736</v>
      </c>
      <c r="F233" s="1">
        <f>VLOOKUP(A233,'CAF BLS Adjustment'!$B$3:$J$440,6)</f>
        <v>864339</v>
      </c>
      <c r="G233" s="1">
        <f t="shared" si="12"/>
        <v>-14964</v>
      </c>
      <c r="H233" s="1">
        <f t="shared" si="13"/>
        <v>344736</v>
      </c>
      <c r="I233" s="1">
        <f t="shared" si="14"/>
        <v>691682.6977898773</v>
      </c>
    </row>
    <row r="234" spans="1:9">
      <c r="A234" s="62">
        <v>351263</v>
      </c>
      <c r="B234" s="15" t="s">
        <v>256</v>
      </c>
      <c r="C234" s="1">
        <f>VLOOKUP(A234,Main!_xlnm.Print_Area,17,FALSE)+VLOOKUP(A234,Main!_xlnm.Print_Area,15,FALSE)</f>
        <v>797335.42186574521</v>
      </c>
      <c r="D234" s="1">
        <f>VLOOKUP(A234,Main!_xlnm.Print_Area,14,FALSE)</f>
        <v>13848</v>
      </c>
      <c r="E234" s="1">
        <f>VLOOKUP(A234,'CAF BLS Adjustment'!B234:J746,5)</f>
        <v>294089</v>
      </c>
      <c r="F234" s="1">
        <f>VLOOKUP(A234,'CAF BLS Adjustment'!$B$3:$J$440,6)</f>
        <v>622226</v>
      </c>
      <c r="G234" s="1">
        <f t="shared" si="12"/>
        <v>13848</v>
      </c>
      <c r="H234" s="1">
        <f t="shared" si="13"/>
        <v>294089</v>
      </c>
      <c r="I234" s="1">
        <f t="shared" si="14"/>
        <v>489398.42186574521</v>
      </c>
    </row>
    <row r="235" spans="1:9">
      <c r="A235" s="62">
        <v>351269</v>
      </c>
      <c r="B235" s="15" t="s">
        <v>257</v>
      </c>
      <c r="C235" s="1">
        <f>VLOOKUP(A235,Main!_xlnm.Print_Area,17,FALSE)+VLOOKUP(A235,Main!_xlnm.Print_Area,15,FALSE)</f>
        <v>569417.17171645153</v>
      </c>
      <c r="D235" s="1">
        <f>VLOOKUP(A235,Main!_xlnm.Print_Area,14,FALSE)</f>
        <v>104478</v>
      </c>
      <c r="E235" s="1">
        <f>VLOOKUP(A235,'CAF BLS Adjustment'!B235:J747,5)</f>
        <v>98646</v>
      </c>
      <c r="F235" s="1">
        <f>VLOOKUP(A235,'CAF BLS Adjustment'!$B$3:$J$440,6)</f>
        <v>461152</v>
      </c>
      <c r="G235" s="1">
        <f t="shared" si="12"/>
        <v>104478</v>
      </c>
      <c r="H235" s="1">
        <f t="shared" si="13"/>
        <v>98646</v>
      </c>
      <c r="I235" s="1">
        <f t="shared" si="14"/>
        <v>366293.17171645153</v>
      </c>
    </row>
    <row r="236" spans="1:9">
      <c r="A236" s="62">
        <v>351271</v>
      </c>
      <c r="B236" s="15" t="s">
        <v>258</v>
      </c>
      <c r="C236" s="1">
        <f>VLOOKUP(A236,Main!_xlnm.Print_Area,17,FALSE)+VLOOKUP(A236,Main!_xlnm.Print_Area,15,FALSE)</f>
        <v>924391.27218422107</v>
      </c>
      <c r="D236" s="1">
        <f>VLOOKUP(A236,Main!_xlnm.Print_Area,14,FALSE)</f>
        <v>154818</v>
      </c>
      <c r="E236" s="1">
        <f>VLOOKUP(A236,'CAF BLS Adjustment'!B236:J749,5)</f>
        <v>272485</v>
      </c>
      <c r="F236" s="1">
        <f>VLOOKUP(A236,'CAF BLS Adjustment'!$B$3:$J$440,6)</f>
        <v>651082</v>
      </c>
      <c r="G236" s="1">
        <f t="shared" si="12"/>
        <v>154818</v>
      </c>
      <c r="H236" s="1">
        <f t="shared" si="13"/>
        <v>272485</v>
      </c>
      <c r="I236" s="1">
        <f t="shared" si="14"/>
        <v>497088.27218422107</v>
      </c>
    </row>
    <row r="237" spans="1:9">
      <c r="A237" s="62">
        <v>351275</v>
      </c>
      <c r="B237" s="15" t="s">
        <v>259</v>
      </c>
      <c r="C237" s="1">
        <f>VLOOKUP(A237,Main!_xlnm.Print_Area,17,FALSE)+VLOOKUP(A237,Main!_xlnm.Print_Area,15,FALSE)</f>
        <v>203992.95000330327</v>
      </c>
      <c r="D237" s="1">
        <f>VLOOKUP(A237,Main!_xlnm.Print_Area,14,FALSE)</f>
        <v>8490</v>
      </c>
      <c r="E237" s="1">
        <f>VLOOKUP(A237,'CAF BLS Adjustment'!B237:J750,5)</f>
        <v>47374</v>
      </c>
      <c r="F237" s="1">
        <f>VLOOKUP(A237,'CAF BLS Adjustment'!$B$3:$J$440,6)</f>
        <v>182112</v>
      </c>
      <c r="G237" s="1">
        <f t="shared" si="12"/>
        <v>8490</v>
      </c>
      <c r="H237" s="1">
        <f t="shared" si="13"/>
        <v>47374</v>
      </c>
      <c r="I237" s="1">
        <f t="shared" si="14"/>
        <v>148128.95000330327</v>
      </c>
    </row>
    <row r="238" spans="1:9">
      <c r="A238" s="62">
        <v>351276</v>
      </c>
      <c r="B238" s="15" t="s">
        <v>260</v>
      </c>
      <c r="C238" s="1">
        <f>VLOOKUP(A238,Main!_xlnm.Print_Area,17,FALSE)+VLOOKUP(A238,Main!_xlnm.Print_Area,15,FALSE)</f>
        <v>1058346.7226916933</v>
      </c>
      <c r="D238" s="1">
        <f>VLOOKUP(A238,Main!_xlnm.Print_Area,14,FALSE)</f>
        <v>138222</v>
      </c>
      <c r="E238" s="1">
        <f>VLOOKUP(A238,'CAF BLS Adjustment'!B238:J751,5)</f>
        <v>396962</v>
      </c>
      <c r="F238" s="1">
        <f>VLOOKUP(A238,'CAF BLS Adjustment'!$B$3:$J$440,6)</f>
        <v>699472</v>
      </c>
      <c r="G238" s="1">
        <f t="shared" si="12"/>
        <v>138222</v>
      </c>
      <c r="H238" s="1">
        <f t="shared" si="13"/>
        <v>396962</v>
      </c>
      <c r="I238" s="1">
        <f t="shared" si="14"/>
        <v>523162.72269169334</v>
      </c>
    </row>
    <row r="239" spans="1:9">
      <c r="A239" s="62">
        <v>351280</v>
      </c>
      <c r="B239" s="15" t="s">
        <v>261</v>
      </c>
      <c r="C239" s="1">
        <f>VLOOKUP(A239,Main!_xlnm.Print_Area,17,FALSE)+VLOOKUP(A239,Main!_xlnm.Print_Area,15,FALSE)</f>
        <v>331248.52784619661</v>
      </c>
      <c r="D239" s="1">
        <f>VLOOKUP(A239,Main!_xlnm.Print_Area,14,FALSE)</f>
        <v>52008</v>
      </c>
      <c r="E239" s="1">
        <f>VLOOKUP(A239,'CAF BLS Adjustment'!B239:J754,5)</f>
        <v>139885</v>
      </c>
      <c r="F239" s="1">
        <f>VLOOKUP(A239,'CAF BLS Adjustment'!$B$3:$J$440,6)</f>
        <v>194538</v>
      </c>
      <c r="G239" s="1">
        <f t="shared" si="12"/>
        <v>52008</v>
      </c>
      <c r="H239" s="1">
        <f t="shared" si="13"/>
        <v>139885</v>
      </c>
      <c r="I239" s="1">
        <f t="shared" si="14"/>
        <v>139355.52784619661</v>
      </c>
    </row>
    <row r="240" spans="1:9">
      <c r="A240" s="62">
        <v>351283</v>
      </c>
      <c r="B240" s="15" t="s">
        <v>262</v>
      </c>
      <c r="C240" s="1">
        <f>VLOOKUP(A240,Main!_xlnm.Print_Area,17,FALSE)+VLOOKUP(A240,Main!_xlnm.Print_Area,15,FALSE)</f>
        <v>270698.51436003268</v>
      </c>
      <c r="D240" s="1">
        <f>VLOOKUP(A240,Main!_xlnm.Print_Area,14,FALSE)</f>
        <v>1908</v>
      </c>
      <c r="E240" s="1">
        <f>VLOOKUP(A240,'CAF BLS Adjustment'!B240:J755,5)</f>
        <v>115658</v>
      </c>
      <c r="F240" s="1">
        <f>VLOOKUP(A240,'CAF BLS Adjustment'!$B$3:$J$440,6)</f>
        <v>198228</v>
      </c>
      <c r="G240" s="1">
        <f t="shared" si="12"/>
        <v>1908</v>
      </c>
      <c r="H240" s="1">
        <f t="shared" si="13"/>
        <v>115658</v>
      </c>
      <c r="I240" s="1">
        <f t="shared" si="14"/>
        <v>153132.51436003268</v>
      </c>
    </row>
    <row r="241" spans="1:9">
      <c r="A241" s="62">
        <v>351293</v>
      </c>
      <c r="B241" s="15" t="s">
        <v>210</v>
      </c>
      <c r="C241" s="1">
        <f>VLOOKUP(A241,Main!_xlnm.Print_Area,17,FALSE)+VLOOKUP(A241,Main!_xlnm.Print_Area,15,FALSE)</f>
        <v>812785.58881896525</v>
      </c>
      <c r="D241" s="1">
        <f>VLOOKUP(A241,Main!_xlnm.Print_Area,14,FALSE)</f>
        <v>26640</v>
      </c>
      <c r="E241" s="1">
        <f>VLOOKUP(A241,'CAF BLS Adjustment'!B241:J758,5)</f>
        <v>380408</v>
      </c>
      <c r="F241" s="1">
        <f>VLOOKUP(A241,'CAF BLS Adjustment'!$B$3:$J$440,6)</f>
        <v>541139</v>
      </c>
      <c r="G241" s="1">
        <f t="shared" si="12"/>
        <v>26640</v>
      </c>
      <c r="H241" s="1">
        <f t="shared" si="13"/>
        <v>380408</v>
      </c>
      <c r="I241" s="1">
        <f t="shared" si="14"/>
        <v>405737.58881896525</v>
      </c>
    </row>
    <row r="242" spans="1:9">
      <c r="A242" s="62">
        <v>351298</v>
      </c>
      <c r="B242" s="15" t="s">
        <v>263</v>
      </c>
      <c r="C242" s="1">
        <f>VLOOKUP(A242,Main!_xlnm.Print_Area,17,FALSE)+VLOOKUP(A242,Main!_xlnm.Print_Area,15,FALSE)</f>
        <v>5915539.7679019785</v>
      </c>
      <c r="D242" s="1">
        <f>VLOOKUP(A242,Main!_xlnm.Print_Area,14,FALSE)</f>
        <v>-126402</v>
      </c>
      <c r="E242" s="1">
        <f>VLOOKUP(A242,'CAF BLS Adjustment'!B242:J760,5)</f>
        <v>1130721</v>
      </c>
      <c r="F242" s="1">
        <f>VLOOKUP(A242,'CAF BLS Adjustment'!$B$3:$J$440,6)</f>
        <v>5108521</v>
      </c>
      <c r="G242" s="1">
        <f t="shared" si="12"/>
        <v>-126402</v>
      </c>
      <c r="H242" s="1">
        <f t="shared" si="13"/>
        <v>1130721</v>
      </c>
      <c r="I242" s="1">
        <f t="shared" si="14"/>
        <v>4911220.7679019785</v>
      </c>
    </row>
    <row r="243" spans="1:9">
      <c r="A243" s="62">
        <v>351301</v>
      </c>
      <c r="B243" s="15" t="s">
        <v>500</v>
      </c>
      <c r="C243" s="1">
        <f>VLOOKUP(A243,Main!_xlnm.Print_Area,17,FALSE)+VLOOKUP(A243,Main!_xlnm.Print_Area,15,FALSE)</f>
        <v>749137.65570514195</v>
      </c>
      <c r="D243" s="1">
        <f>VLOOKUP(A243,Main!_xlnm.Print_Area,14,FALSE)</f>
        <v>18336</v>
      </c>
      <c r="E243" s="1">
        <f>VLOOKUP(A243,'CAF BLS Adjustment'!B243:J761,5)</f>
        <v>78127</v>
      </c>
      <c r="F243" s="1">
        <f>VLOOKUP(A243,'CAF BLS Adjustment'!$B$3:$J$440,6)</f>
        <v>777473</v>
      </c>
      <c r="G243" s="1">
        <f t="shared" ref="G243:G269" si="15">MIN(D243,C243)</f>
        <v>18336</v>
      </c>
      <c r="H243" s="1">
        <f t="shared" ref="H243:H269" si="16">MAX(MIN(C243-G243,E243),0)</f>
        <v>78127</v>
      </c>
      <c r="I243" s="1">
        <f t="shared" ref="I243:I269" si="17">MIN(MAX(C243-G243-H243,0),F243)</f>
        <v>652674.65570514195</v>
      </c>
    </row>
    <row r="244" spans="1:9">
      <c r="A244" s="62">
        <v>351302</v>
      </c>
      <c r="B244" s="15" t="s">
        <v>264</v>
      </c>
      <c r="C244" s="1">
        <f>VLOOKUP(A244,Main!_xlnm.Print_Area,17,FALSE)+VLOOKUP(A244,Main!_xlnm.Print_Area,15,FALSE)</f>
        <v>648783.57528196159</v>
      </c>
      <c r="D244" s="1">
        <f>VLOOKUP(A244,Main!_xlnm.Print_Area,14,FALSE)</f>
        <v>23178</v>
      </c>
      <c r="E244" s="1">
        <f>VLOOKUP(A244,'CAF BLS Adjustment'!B244:J762,5)</f>
        <v>205562</v>
      </c>
      <c r="F244" s="1">
        <f>VLOOKUP(A244,'CAF BLS Adjustment'!$B$3:$J$440,6)</f>
        <v>528124</v>
      </c>
      <c r="G244" s="1">
        <f t="shared" si="15"/>
        <v>23178</v>
      </c>
      <c r="H244" s="1">
        <f t="shared" si="16"/>
        <v>205562</v>
      </c>
      <c r="I244" s="1">
        <f t="shared" si="17"/>
        <v>420043.57528196159</v>
      </c>
    </row>
    <row r="245" spans="1:9">
      <c r="A245" s="62">
        <v>351304</v>
      </c>
      <c r="B245" s="15" t="s">
        <v>265</v>
      </c>
      <c r="C245" s="1">
        <f>VLOOKUP(A245,Main!_xlnm.Print_Area,17,FALSE)+VLOOKUP(A245,Main!_xlnm.Print_Area,15,FALSE)</f>
        <v>66653.937938719435</v>
      </c>
      <c r="D245" s="1">
        <f>VLOOKUP(A245,Main!_xlnm.Print_Area,14,FALSE)</f>
        <v>1422</v>
      </c>
      <c r="E245" s="1">
        <f>VLOOKUP(A245,'CAF BLS Adjustment'!B245:J764,5)</f>
        <v>37403</v>
      </c>
      <c r="F245" s="1">
        <f>VLOOKUP(A245,'CAF BLS Adjustment'!$B$3:$J$440,6)</f>
        <v>28032</v>
      </c>
      <c r="G245" s="1">
        <f t="shared" si="15"/>
        <v>1422</v>
      </c>
      <c r="H245" s="1">
        <f t="shared" si="16"/>
        <v>37403</v>
      </c>
      <c r="I245" s="1">
        <f t="shared" si="17"/>
        <v>27828.937938719435</v>
      </c>
    </row>
    <row r="246" spans="1:9">
      <c r="A246" s="62">
        <v>351305</v>
      </c>
      <c r="B246" s="15" t="s">
        <v>266</v>
      </c>
      <c r="C246" s="1">
        <f>VLOOKUP(A246,Main!_xlnm.Print_Area,17,FALSE)+VLOOKUP(A246,Main!_xlnm.Print_Area,15,FALSE)</f>
        <v>449608.9446552702</v>
      </c>
      <c r="D246" s="1">
        <f>VLOOKUP(A246,Main!_xlnm.Print_Area,14,FALSE)</f>
        <v>342</v>
      </c>
      <c r="E246" s="1">
        <f>VLOOKUP(A246,'CAF BLS Adjustment'!B246:J765,5)</f>
        <v>175014</v>
      </c>
      <c r="F246" s="1">
        <f>VLOOKUP(A246,'CAF BLS Adjustment'!$B$3:$J$440,6)</f>
        <v>349153</v>
      </c>
      <c r="G246" s="1">
        <f t="shared" si="15"/>
        <v>342</v>
      </c>
      <c r="H246" s="1">
        <f t="shared" si="16"/>
        <v>175014</v>
      </c>
      <c r="I246" s="1">
        <f t="shared" si="17"/>
        <v>274252.9446552702</v>
      </c>
    </row>
    <row r="247" spans="1:9">
      <c r="A247" s="62">
        <v>351316</v>
      </c>
      <c r="B247" s="15" t="s">
        <v>267</v>
      </c>
      <c r="C247" s="1">
        <f>VLOOKUP(A247,Main!_xlnm.Print_Area,17,FALSE)+VLOOKUP(A247,Main!_xlnm.Print_Area,15,FALSE)</f>
        <v>506484.14313208795</v>
      </c>
      <c r="D247" s="1">
        <f>VLOOKUP(A247,Main!_xlnm.Print_Area,14,FALSE)</f>
        <v>33798</v>
      </c>
      <c r="E247" s="1">
        <f>VLOOKUP(A247,'CAF BLS Adjustment'!B247:J767,5)</f>
        <v>129519</v>
      </c>
      <c r="F247" s="1">
        <f>VLOOKUP(A247,'CAF BLS Adjustment'!$B$3:$J$440,6)</f>
        <v>427542</v>
      </c>
      <c r="G247" s="1">
        <f t="shared" si="15"/>
        <v>33798</v>
      </c>
      <c r="H247" s="1">
        <f t="shared" si="16"/>
        <v>129519</v>
      </c>
      <c r="I247" s="1">
        <f t="shared" si="17"/>
        <v>343167.14313208795</v>
      </c>
    </row>
    <row r="248" spans="1:9">
      <c r="A248" s="62">
        <v>351320</v>
      </c>
      <c r="B248" s="15" t="s">
        <v>268</v>
      </c>
      <c r="C248" s="1">
        <f>VLOOKUP(A248,Main!_xlnm.Print_Area,17,FALSE)+VLOOKUP(A248,Main!_xlnm.Print_Area,15,FALSE)</f>
        <v>340070.82690758933</v>
      </c>
      <c r="D248" s="1">
        <f>VLOOKUP(A248,Main!_xlnm.Print_Area,14,FALSE)</f>
        <v>3186</v>
      </c>
      <c r="E248" s="1">
        <f>VLOOKUP(A248,'CAF BLS Adjustment'!B248:J768,5)</f>
        <v>161243</v>
      </c>
      <c r="F248" s="1">
        <f>VLOOKUP(A248,'CAF BLS Adjustment'!$B$3:$J$440,6)</f>
        <v>232294</v>
      </c>
      <c r="G248" s="1">
        <f t="shared" si="15"/>
        <v>3186</v>
      </c>
      <c r="H248" s="1">
        <f t="shared" si="16"/>
        <v>161243</v>
      </c>
      <c r="I248" s="1">
        <f t="shared" si="17"/>
        <v>175641.82690758933</v>
      </c>
    </row>
    <row r="249" spans="1:9">
      <c r="A249" s="62">
        <v>351322</v>
      </c>
      <c r="B249" s="15" t="s">
        <v>269</v>
      </c>
      <c r="C249" s="1">
        <f>VLOOKUP(A249,Main!_xlnm.Print_Area,17,FALSE)+VLOOKUP(A249,Main!_xlnm.Print_Area,15,FALSE)</f>
        <v>332311.45544395474</v>
      </c>
      <c r="D249" s="1">
        <f>VLOOKUP(A249,Main!_xlnm.Print_Area,14,FALSE)</f>
        <v>30828</v>
      </c>
      <c r="E249" s="1">
        <f>VLOOKUP(A249,'CAF BLS Adjustment'!B249:J769,5)</f>
        <v>71082</v>
      </c>
      <c r="F249" s="1">
        <f>VLOOKUP(A249,'CAF BLS Adjustment'!$B$3:$J$440,6)</f>
        <v>285761</v>
      </c>
      <c r="G249" s="1">
        <f t="shared" si="15"/>
        <v>30828</v>
      </c>
      <c r="H249" s="1">
        <f t="shared" si="16"/>
        <v>71082</v>
      </c>
      <c r="I249" s="1">
        <f t="shared" si="17"/>
        <v>230401.45544395474</v>
      </c>
    </row>
    <row r="250" spans="1:9">
      <c r="A250" s="62">
        <v>351324</v>
      </c>
      <c r="B250" s="15" t="s">
        <v>270</v>
      </c>
      <c r="C250" s="1">
        <f>VLOOKUP(A250,Main!_xlnm.Print_Area,17,FALSE)+VLOOKUP(A250,Main!_xlnm.Print_Area,15,FALSE)</f>
        <v>-261378</v>
      </c>
      <c r="D250" s="1">
        <f>VLOOKUP(A250,Main!_xlnm.Print_Area,14,FALSE)</f>
        <v>-261378</v>
      </c>
      <c r="E250" s="1">
        <f>VLOOKUP(A250,'CAF BLS Adjustment'!B250:J770,5)</f>
        <v>0</v>
      </c>
      <c r="F250" s="1">
        <f>VLOOKUP(A250,'CAF BLS Adjustment'!$B$3:$J$440,6)</f>
        <v>0</v>
      </c>
      <c r="G250" s="1">
        <f t="shared" si="15"/>
        <v>-261378</v>
      </c>
      <c r="H250" s="1">
        <f t="shared" si="16"/>
        <v>0</v>
      </c>
      <c r="I250" s="1">
        <f t="shared" si="17"/>
        <v>0</v>
      </c>
    </row>
    <row r="251" spans="1:9">
      <c r="A251" s="62">
        <v>351329</v>
      </c>
      <c r="B251" s="15" t="s">
        <v>271</v>
      </c>
      <c r="C251" s="1">
        <f>VLOOKUP(A251,Main!_xlnm.Print_Area,17,FALSE)+VLOOKUP(A251,Main!_xlnm.Print_Area,15,FALSE)</f>
        <v>474138.57057256659</v>
      </c>
      <c r="D251" s="1">
        <f>VLOOKUP(A251,Main!_xlnm.Print_Area,14,FALSE)</f>
        <v>57594</v>
      </c>
      <c r="E251" s="1">
        <f>VLOOKUP(A251,'CAF BLS Adjustment'!B251:J774,5)</f>
        <v>246714</v>
      </c>
      <c r="F251" s="1">
        <f>VLOOKUP(A251,'CAF BLS Adjustment'!$B$3:$J$440,6)</f>
        <v>248817</v>
      </c>
      <c r="G251" s="1">
        <f t="shared" si="15"/>
        <v>57594</v>
      </c>
      <c r="H251" s="1">
        <f t="shared" si="16"/>
        <v>246714</v>
      </c>
      <c r="I251" s="1">
        <f t="shared" si="17"/>
        <v>169830.57057256659</v>
      </c>
    </row>
    <row r="252" spans="1:9">
      <c r="A252" s="62">
        <v>351332</v>
      </c>
      <c r="B252" s="15" t="s">
        <v>272</v>
      </c>
      <c r="C252" s="1">
        <f>VLOOKUP(A252,Main!_xlnm.Print_Area,17,FALSE)+VLOOKUP(A252,Main!_xlnm.Print_Area,15,FALSE)</f>
        <v>1039649</v>
      </c>
      <c r="D252" s="1">
        <f>VLOOKUP(A252,Main!_xlnm.Print_Area,14,FALSE)</f>
        <v>-24528</v>
      </c>
      <c r="E252" s="1">
        <f>VLOOKUP(A252,'CAF BLS Adjustment'!B252:J776,5)</f>
        <v>430908</v>
      </c>
      <c r="F252" s="1">
        <f>VLOOKUP(A252,'CAF BLS Adjustment'!$B$3:$J$440,6)</f>
        <v>633269</v>
      </c>
      <c r="G252" s="1">
        <f t="shared" si="15"/>
        <v>-24528</v>
      </c>
      <c r="H252" s="1">
        <f t="shared" si="16"/>
        <v>430908</v>
      </c>
      <c r="I252" s="1">
        <f t="shared" si="17"/>
        <v>633269</v>
      </c>
    </row>
    <row r="253" spans="1:9">
      <c r="A253" s="62">
        <v>351336</v>
      </c>
      <c r="B253" s="15" t="s">
        <v>273</v>
      </c>
      <c r="C253" s="1">
        <f>VLOOKUP(A253,Main!_xlnm.Print_Area,17,FALSE)+VLOOKUP(A253,Main!_xlnm.Print_Area,15,FALSE)</f>
        <v>972841.91224912973</v>
      </c>
      <c r="D253" s="1">
        <f>VLOOKUP(A253,Main!_xlnm.Print_Area,14,FALSE)</f>
        <v>276528</v>
      </c>
      <c r="E253" s="1">
        <f>VLOOKUP(A253,'CAF BLS Adjustment'!B253:J777,5)</f>
        <v>193852</v>
      </c>
      <c r="F253" s="1">
        <f>VLOOKUP(A253,'CAF BLS Adjustment'!$B$3:$J$440,6)</f>
        <v>664527</v>
      </c>
      <c r="G253" s="1">
        <f t="shared" si="15"/>
        <v>276528</v>
      </c>
      <c r="H253" s="1">
        <f t="shared" si="16"/>
        <v>193852</v>
      </c>
      <c r="I253" s="1">
        <f t="shared" si="17"/>
        <v>502461.91224912973</v>
      </c>
    </row>
    <row r="254" spans="1:9">
      <c r="A254" s="62">
        <v>361346</v>
      </c>
      <c r="B254" s="15" t="s">
        <v>275</v>
      </c>
      <c r="C254" s="1">
        <f>VLOOKUP(A254,Main!_xlnm.Print_Area,17,FALSE)+VLOOKUP(A254,Main!_xlnm.Print_Area,15,FALSE)</f>
        <v>4565693.2030126741</v>
      </c>
      <c r="D254" s="1">
        <f>VLOOKUP(A254,Main!_xlnm.Print_Area,14,FALSE)</f>
        <v>382686</v>
      </c>
      <c r="E254" s="1">
        <f>VLOOKUP(A254,'CAF BLS Adjustment'!B254:J784,5)</f>
        <v>1549573</v>
      </c>
      <c r="F254" s="1">
        <f>VLOOKUP(A254,'CAF BLS Adjustment'!$B$3:$J$440,6)</f>
        <v>3394030</v>
      </c>
      <c r="G254" s="1">
        <f t="shared" si="15"/>
        <v>382686</v>
      </c>
      <c r="H254" s="1">
        <f t="shared" si="16"/>
        <v>1549573</v>
      </c>
      <c r="I254" s="1">
        <f t="shared" si="17"/>
        <v>2633434.2030126741</v>
      </c>
    </row>
    <row r="255" spans="1:9">
      <c r="A255" s="62">
        <v>361353</v>
      </c>
      <c r="B255" s="15" t="s">
        <v>276</v>
      </c>
      <c r="C255" s="1">
        <f>VLOOKUP(A255,Main!_xlnm.Print_Area,17,FALSE)+VLOOKUP(A255,Main!_xlnm.Print_Area,15,FALSE)</f>
        <v>674580.14231981174</v>
      </c>
      <c r="D255" s="1">
        <f>VLOOKUP(A255,Main!_xlnm.Print_Area,14,FALSE)</f>
        <v>55962</v>
      </c>
      <c r="E255" s="1">
        <f>VLOOKUP(A255,'CAF BLS Adjustment'!B255:J786,5)</f>
        <v>257257</v>
      </c>
      <c r="F255" s="1">
        <f>VLOOKUP(A255,'CAF BLS Adjustment'!$B$3:$J$440,6)</f>
        <v>473739</v>
      </c>
      <c r="G255" s="1">
        <f t="shared" si="15"/>
        <v>55962</v>
      </c>
      <c r="H255" s="1">
        <f t="shared" si="16"/>
        <v>257257</v>
      </c>
      <c r="I255" s="1">
        <f t="shared" si="17"/>
        <v>361361.14231981174</v>
      </c>
    </row>
    <row r="256" spans="1:9">
      <c r="A256" s="62">
        <v>361373</v>
      </c>
      <c r="B256" s="15" t="s">
        <v>277</v>
      </c>
      <c r="C256" s="1">
        <f>VLOOKUP(A256,Main!_xlnm.Print_Area,17,FALSE)+VLOOKUP(A256,Main!_xlnm.Print_Area,15,FALSE)</f>
        <v>5012874.558186613</v>
      </c>
      <c r="D256" s="1">
        <f>VLOOKUP(A256,Main!_xlnm.Print_Area,14,FALSE)</f>
        <v>504348</v>
      </c>
      <c r="E256" s="1">
        <f>VLOOKUP(A256,'CAF BLS Adjustment'!B256:J788,5)</f>
        <v>1263465</v>
      </c>
      <c r="F256" s="1">
        <f>VLOOKUP(A256,'CAF BLS Adjustment'!$B$3:$J$440,6)</f>
        <v>4080153</v>
      </c>
      <c r="G256" s="1">
        <f t="shared" si="15"/>
        <v>504348</v>
      </c>
      <c r="H256" s="1">
        <f t="shared" si="16"/>
        <v>1263465</v>
      </c>
      <c r="I256" s="1">
        <f t="shared" si="17"/>
        <v>3245061.558186613</v>
      </c>
    </row>
    <row r="257" spans="1:9">
      <c r="A257" s="62">
        <v>361387</v>
      </c>
      <c r="B257" s="15" t="s">
        <v>278</v>
      </c>
      <c r="C257" s="1">
        <f>VLOOKUP(A257,Main!_xlnm.Print_Area,17,FALSE)+VLOOKUP(A257,Main!_xlnm.Print_Area,15,FALSE)</f>
        <v>663055.94988089183</v>
      </c>
      <c r="D257" s="1">
        <f>VLOOKUP(A257,Main!_xlnm.Print_Area,14,FALSE)</f>
        <v>57006</v>
      </c>
      <c r="E257" s="1">
        <f>VLOOKUP(A257,'CAF BLS Adjustment'!B257:J789,5)</f>
        <v>348309</v>
      </c>
      <c r="F257" s="1">
        <f>VLOOKUP(A257,'CAF BLS Adjustment'!$B$3:$J$440,6)</f>
        <v>368199</v>
      </c>
      <c r="G257" s="1">
        <f t="shared" si="15"/>
        <v>57006</v>
      </c>
      <c r="H257" s="1">
        <f t="shared" si="16"/>
        <v>348309</v>
      </c>
      <c r="I257" s="1">
        <f t="shared" si="17"/>
        <v>257740.94988089183</v>
      </c>
    </row>
    <row r="258" spans="1:9">
      <c r="A258" s="62">
        <v>361426</v>
      </c>
      <c r="B258" s="15" t="s">
        <v>279</v>
      </c>
      <c r="C258" s="1">
        <f>VLOOKUP(A258,Main!_xlnm.Print_Area,17,FALSE)+VLOOKUP(A258,Main!_xlnm.Print_Area,15,FALSE)</f>
        <v>163749.66145351357</v>
      </c>
      <c r="D258" s="1">
        <f>VLOOKUP(A258,Main!_xlnm.Print_Area,14,FALSE)</f>
        <v>-7872</v>
      </c>
      <c r="E258" s="1">
        <f>VLOOKUP(A258,'CAF BLS Adjustment'!B258:J803,5)</f>
        <v>126025</v>
      </c>
      <c r="F258" s="1">
        <f>VLOOKUP(A258,'CAF BLS Adjustment'!$B$3:$J$440,6)</f>
        <v>74187</v>
      </c>
      <c r="G258" s="1">
        <f t="shared" si="15"/>
        <v>-7872</v>
      </c>
      <c r="H258" s="1">
        <f t="shared" si="16"/>
        <v>126025</v>
      </c>
      <c r="I258" s="1">
        <f t="shared" si="17"/>
        <v>45596.661453513574</v>
      </c>
    </row>
    <row r="259" spans="1:9">
      <c r="A259" s="62">
        <v>361479</v>
      </c>
      <c r="B259" s="15" t="s">
        <v>280</v>
      </c>
      <c r="C259" s="1">
        <f>VLOOKUP(A259,Main!_xlnm.Print_Area,17,FALSE)+VLOOKUP(A259,Main!_xlnm.Print_Area,15,FALSE)</f>
        <v>1409287</v>
      </c>
      <c r="D259" s="1">
        <f>VLOOKUP(A259,Main!_xlnm.Print_Area,14,FALSE)</f>
        <v>-70320</v>
      </c>
      <c r="E259" s="1">
        <f>VLOOKUP(A259,'CAF BLS Adjustment'!B259:J806,5)</f>
        <v>1479607</v>
      </c>
      <c r="F259" s="1">
        <f>VLOOKUP(A259,'CAF BLS Adjustment'!$B$3:$J$440,6)</f>
        <v>0</v>
      </c>
      <c r="G259" s="1">
        <f t="shared" si="15"/>
        <v>-70320</v>
      </c>
      <c r="H259" s="1">
        <f t="shared" si="16"/>
        <v>1479607</v>
      </c>
      <c r="I259" s="1">
        <f t="shared" si="17"/>
        <v>0</v>
      </c>
    </row>
    <row r="260" spans="1:9">
      <c r="A260" s="62">
        <v>361499</v>
      </c>
      <c r="B260" s="15" t="s">
        <v>281</v>
      </c>
      <c r="C260" s="1">
        <f>VLOOKUP(A260,Main!_xlnm.Print_Area,17,FALSE)+VLOOKUP(A260,Main!_xlnm.Print_Area,15,FALSE)</f>
        <v>787912.9219282181</v>
      </c>
      <c r="D260" s="1">
        <f>VLOOKUP(A260,Main!_xlnm.Print_Area,14,FALSE)</f>
        <v>88950</v>
      </c>
      <c r="E260" s="1">
        <f>VLOOKUP(A260,'CAF BLS Adjustment'!B260:J809,5)</f>
        <v>242075</v>
      </c>
      <c r="F260" s="1">
        <f>VLOOKUP(A260,'CAF BLS Adjustment'!$B$3:$J$440,6)</f>
        <v>572644</v>
      </c>
      <c r="G260" s="1">
        <f t="shared" si="15"/>
        <v>88950</v>
      </c>
      <c r="H260" s="1">
        <f t="shared" si="16"/>
        <v>242075</v>
      </c>
      <c r="I260" s="1">
        <f t="shared" si="17"/>
        <v>456887.9219282181</v>
      </c>
    </row>
    <row r="261" spans="1:9">
      <c r="A261" s="62">
        <v>371525</v>
      </c>
      <c r="B261" s="15" t="s">
        <v>283</v>
      </c>
      <c r="C261" s="1">
        <f>VLOOKUP(A261,Main!_xlnm.Print_Area,17,FALSE)+VLOOKUP(A261,Main!_xlnm.Print_Area,15,FALSE)</f>
        <v>940871.7931475261</v>
      </c>
      <c r="D261" s="1">
        <f>VLOOKUP(A261,Main!_xlnm.Print_Area,14,FALSE)</f>
        <v>117996</v>
      </c>
      <c r="E261" s="1">
        <f>VLOOKUP(A261,'CAF BLS Adjustment'!B261:J814,5)</f>
        <v>659282</v>
      </c>
      <c r="F261" s="1">
        <f>VLOOKUP(A261,'CAF BLS Adjustment'!$B$3:$J$440,6)</f>
        <v>320333</v>
      </c>
      <c r="G261" s="1">
        <f t="shared" si="15"/>
        <v>117996</v>
      </c>
      <c r="H261" s="1">
        <f t="shared" si="16"/>
        <v>659282</v>
      </c>
      <c r="I261" s="1">
        <f t="shared" si="17"/>
        <v>163593.7931475261</v>
      </c>
    </row>
    <row r="262" spans="1:9">
      <c r="A262" s="62">
        <v>371526</v>
      </c>
      <c r="B262" s="15" t="s">
        <v>284</v>
      </c>
      <c r="C262" s="1">
        <f>VLOOKUP(A262,Main!_xlnm.Print_Area,17,FALSE)+VLOOKUP(A262,Main!_xlnm.Print_Area,15,FALSE)</f>
        <v>1545817.3198190443</v>
      </c>
      <c r="D262" s="1">
        <f>VLOOKUP(A262,Main!_xlnm.Print_Area,14,FALSE)</f>
        <v>396258</v>
      </c>
      <c r="E262" s="1">
        <f>VLOOKUP(A262,'CAF BLS Adjustment'!B262:J815,5)</f>
        <v>434914</v>
      </c>
      <c r="F262" s="1">
        <f>VLOOKUP(A262,'CAF BLS Adjustment'!$B$3:$J$440,6)</f>
        <v>972162</v>
      </c>
      <c r="G262" s="1">
        <f t="shared" si="15"/>
        <v>396258</v>
      </c>
      <c r="H262" s="1">
        <f t="shared" si="16"/>
        <v>434914</v>
      </c>
      <c r="I262" s="1">
        <f t="shared" si="17"/>
        <v>714645.31981904432</v>
      </c>
    </row>
    <row r="263" spans="1:9">
      <c r="A263" s="62">
        <v>371534</v>
      </c>
      <c r="B263" s="15" t="s">
        <v>285</v>
      </c>
      <c r="C263" s="1">
        <f>VLOOKUP(A263,Main!_xlnm.Print_Area,17,FALSE)+VLOOKUP(A263,Main!_xlnm.Print_Area,15,FALSE)</f>
        <v>1517145.7050691936</v>
      </c>
      <c r="D263" s="1">
        <f>VLOOKUP(A263,Main!_xlnm.Print_Area,14,FALSE)</f>
        <v>50106</v>
      </c>
      <c r="E263" s="1">
        <f>VLOOKUP(A263,'CAF BLS Adjustment'!B263:J817,5)</f>
        <v>593865</v>
      </c>
      <c r="F263" s="1">
        <f>VLOOKUP(A263,'CAF BLS Adjustment'!$B$3:$J$440,6)</f>
        <v>1125915</v>
      </c>
      <c r="G263" s="1">
        <f t="shared" si="15"/>
        <v>50106</v>
      </c>
      <c r="H263" s="1">
        <f t="shared" si="16"/>
        <v>593865</v>
      </c>
      <c r="I263" s="1">
        <f t="shared" si="17"/>
        <v>873174.70506919362</v>
      </c>
    </row>
    <row r="264" spans="1:9">
      <c r="A264" s="62">
        <v>371540</v>
      </c>
      <c r="B264" s="15" t="s">
        <v>286</v>
      </c>
      <c r="C264" s="1">
        <f>VLOOKUP(A264,Main!_xlnm.Print_Area,17,FALSE)+VLOOKUP(A264,Main!_xlnm.Print_Area,15,FALSE)</f>
        <v>898149.81851472857</v>
      </c>
      <c r="D264" s="1">
        <f>VLOOKUP(A264,Main!_xlnm.Print_Area,14,FALSE)</f>
        <v>34410</v>
      </c>
      <c r="E264" s="1">
        <f>VLOOKUP(A264,'CAF BLS Adjustment'!B264:J818,5)</f>
        <v>616547</v>
      </c>
      <c r="F264" s="1">
        <f>VLOOKUP(A264,'CAF BLS Adjustment'!$B$3:$J$440,6)</f>
        <v>396815</v>
      </c>
      <c r="G264" s="1">
        <f t="shared" si="15"/>
        <v>34410</v>
      </c>
      <c r="H264" s="1">
        <f t="shared" si="16"/>
        <v>616547</v>
      </c>
      <c r="I264" s="1">
        <f t="shared" si="17"/>
        <v>247192.81851472857</v>
      </c>
    </row>
    <row r="265" spans="1:9">
      <c r="A265" s="62">
        <v>371553</v>
      </c>
      <c r="B265" s="15" t="s">
        <v>287</v>
      </c>
      <c r="C265" s="1">
        <f>VLOOKUP(A265,Main!_xlnm.Print_Area,17,FALSE)+VLOOKUP(A265,Main!_xlnm.Print_Area,15,FALSE)</f>
        <v>1898356.9732080773</v>
      </c>
      <c r="D265" s="1">
        <f>VLOOKUP(A265,Main!_xlnm.Print_Area,14,FALSE)</f>
        <v>263514</v>
      </c>
      <c r="E265" s="1">
        <f>VLOOKUP(A265,'CAF BLS Adjustment'!B265:J819,5)</f>
        <v>1488495</v>
      </c>
      <c r="F265" s="1">
        <f>VLOOKUP(A265,'CAF BLS Adjustment'!$B$3:$J$440,6)</f>
        <v>462594</v>
      </c>
      <c r="G265" s="1">
        <f t="shared" si="15"/>
        <v>263514</v>
      </c>
      <c r="H265" s="1">
        <f t="shared" si="16"/>
        <v>1488495</v>
      </c>
      <c r="I265" s="1">
        <f t="shared" si="17"/>
        <v>146347.97320807725</v>
      </c>
    </row>
    <row r="266" spans="1:9">
      <c r="A266" s="62">
        <v>371556</v>
      </c>
      <c r="B266" s="15" t="s">
        <v>288</v>
      </c>
      <c r="C266" s="1">
        <f>VLOOKUP(A266,Main!_xlnm.Print_Area,17,FALSE)+VLOOKUP(A266,Main!_xlnm.Print_Area,15,FALSE)</f>
        <v>1154008.956545298</v>
      </c>
      <c r="D266" s="1">
        <f>VLOOKUP(A266,Main!_xlnm.Print_Area,14,FALSE)</f>
        <v>-19938</v>
      </c>
      <c r="E266" s="1">
        <f>VLOOKUP(A266,'CAF BLS Adjustment'!B266:J821,5)</f>
        <v>347464</v>
      </c>
      <c r="F266" s="1">
        <f>VLOOKUP(A266,'CAF BLS Adjustment'!$B$3:$J$440,6)</f>
        <v>1022050</v>
      </c>
      <c r="G266" s="1">
        <f t="shared" si="15"/>
        <v>-19938</v>
      </c>
      <c r="H266" s="1">
        <f t="shared" si="16"/>
        <v>347464</v>
      </c>
      <c r="I266" s="1">
        <f t="shared" si="17"/>
        <v>826482.95654529799</v>
      </c>
    </row>
    <row r="267" spans="1:9">
      <c r="A267" s="62">
        <v>371557</v>
      </c>
      <c r="B267" s="15" t="s">
        <v>289</v>
      </c>
      <c r="C267" s="1">
        <f>VLOOKUP(A267,Main!_xlnm.Print_Area,17,FALSE)+VLOOKUP(A267,Main!_xlnm.Print_Area,15,FALSE)</f>
        <v>247218.1008456847</v>
      </c>
      <c r="D267" s="1">
        <f>VLOOKUP(A267,Main!_xlnm.Print_Area,14,FALSE)</f>
        <v>390</v>
      </c>
      <c r="E267" s="1">
        <f>VLOOKUP(A267,'CAF BLS Adjustment'!B267:J822,5)</f>
        <v>218880</v>
      </c>
      <c r="F267" s="1">
        <f>VLOOKUP(A267,'CAF BLS Adjustment'!$B$3:$J$440,6)</f>
        <v>69132</v>
      </c>
      <c r="G267" s="1">
        <f t="shared" si="15"/>
        <v>390</v>
      </c>
      <c r="H267" s="1">
        <f t="shared" si="16"/>
        <v>218880</v>
      </c>
      <c r="I267" s="1">
        <f t="shared" si="17"/>
        <v>27948.100845684705</v>
      </c>
    </row>
    <row r="268" spans="1:9">
      <c r="A268" s="62">
        <v>371558</v>
      </c>
      <c r="B268" s="15" t="s">
        <v>290</v>
      </c>
      <c r="C268" s="1">
        <f>VLOOKUP(A268,Main!_xlnm.Print_Area,17,FALSE)+VLOOKUP(A268,Main!_xlnm.Print_Area,15,FALSE)</f>
        <v>792394.52293552086</v>
      </c>
      <c r="D268" s="1">
        <f>VLOOKUP(A268,Main!_xlnm.Print_Area,14,FALSE)</f>
        <v>10812</v>
      </c>
      <c r="E268" s="1">
        <f>VLOOKUP(A268,'CAF BLS Adjustment'!B268:J823,5)</f>
        <v>510447</v>
      </c>
      <c r="F268" s="1">
        <f>VLOOKUP(A268,'CAF BLS Adjustment'!$B$3:$J$440,6)</f>
        <v>403140</v>
      </c>
      <c r="G268" s="1">
        <f t="shared" si="15"/>
        <v>10812</v>
      </c>
      <c r="H268" s="1">
        <f t="shared" si="16"/>
        <v>510447</v>
      </c>
      <c r="I268" s="1">
        <f t="shared" si="17"/>
        <v>271135.52293552086</v>
      </c>
    </row>
    <row r="269" spans="1:9">
      <c r="A269" s="62">
        <v>371559</v>
      </c>
      <c r="B269" s="15" t="s">
        <v>291</v>
      </c>
      <c r="C269" s="1">
        <f>VLOOKUP(A269,Main!_xlnm.Print_Area,17,FALSE)+VLOOKUP(A269,Main!_xlnm.Print_Area,15,FALSE)</f>
        <v>442202.73945798754</v>
      </c>
      <c r="D269" s="1">
        <f>VLOOKUP(A269,Main!_xlnm.Print_Area,14,FALSE)</f>
        <v>26910</v>
      </c>
      <c r="E269" s="1">
        <f>VLOOKUP(A269,'CAF BLS Adjustment'!B269:J824,5)</f>
        <v>282113</v>
      </c>
      <c r="F269" s="1">
        <f>VLOOKUP(A269,'CAF BLS Adjustment'!$B$3:$J$440,6)</f>
        <v>206846</v>
      </c>
      <c r="G269" s="1">
        <f t="shared" si="15"/>
        <v>26910</v>
      </c>
      <c r="H269" s="1">
        <f t="shared" si="16"/>
        <v>282113</v>
      </c>
      <c r="I269" s="1">
        <f t="shared" si="17"/>
        <v>133179.73945798754</v>
      </c>
    </row>
    <row r="270" spans="1:9">
      <c r="A270" s="62">
        <v>371561</v>
      </c>
      <c r="B270" s="15" t="s">
        <v>292</v>
      </c>
      <c r="C270" s="1">
        <f>VLOOKUP(A270,Main!_xlnm.Print_Area,17,FALSE)+VLOOKUP(A270,Main!_xlnm.Print_Area,15,FALSE)</f>
        <v>382462.77966527647</v>
      </c>
      <c r="D270" s="1">
        <f>VLOOKUP(A270,Main!_xlnm.Print_Area,14,FALSE)</f>
        <v>49914</v>
      </c>
      <c r="E270" s="1">
        <f>VLOOKUP(A270,'CAF BLS Adjustment'!B270:J825,5)</f>
        <v>149093</v>
      </c>
      <c r="F270" s="1">
        <f>VLOOKUP(A270,'CAF BLS Adjustment'!$B$3:$J$440,6)</f>
        <v>247170</v>
      </c>
      <c r="G270" s="1">
        <f t="shared" ref="G270:G300" si="18">MIN(D270,C270)</f>
        <v>49914</v>
      </c>
      <c r="H270" s="1">
        <f t="shared" ref="H270:H300" si="19">MAX(MIN(C270-G270,E270),0)</f>
        <v>149093</v>
      </c>
      <c r="I270" s="1">
        <f t="shared" ref="I270:I300" si="20">MIN(MAX(C270-G270-H270,0),F270)</f>
        <v>183455.77966527647</v>
      </c>
    </row>
    <row r="271" spans="1:9">
      <c r="A271" s="62">
        <v>371567</v>
      </c>
      <c r="B271" s="15" t="s">
        <v>293</v>
      </c>
      <c r="C271" s="1">
        <f>VLOOKUP(A271,Main!_xlnm.Print_Area,17,FALSE)+VLOOKUP(A271,Main!_xlnm.Print_Area,15,FALSE)</f>
        <v>436720.09033277689</v>
      </c>
      <c r="D271" s="1">
        <f>VLOOKUP(A271,Main!_xlnm.Print_Area,14,FALSE)</f>
        <v>2523</v>
      </c>
      <c r="E271" s="1">
        <f>VLOOKUP(A271,'CAF BLS Adjustment'!B271:J826,5)</f>
        <v>449642</v>
      </c>
      <c r="F271" s="1">
        <f>VLOOKUP(A271,'CAF BLS Adjustment'!$B$3:$J$440,6)</f>
        <v>57308</v>
      </c>
      <c r="G271" s="1">
        <f t="shared" si="18"/>
        <v>2523</v>
      </c>
      <c r="H271" s="1">
        <f t="shared" si="19"/>
        <v>434197.09033277689</v>
      </c>
      <c r="I271" s="1">
        <f t="shared" si="20"/>
        <v>0</v>
      </c>
    </row>
    <row r="272" spans="1:9">
      <c r="A272" s="62">
        <v>371582</v>
      </c>
      <c r="B272" s="15" t="s">
        <v>294</v>
      </c>
      <c r="C272" s="1">
        <f>VLOOKUP(A272,Main!_xlnm.Print_Area,17,FALSE)+VLOOKUP(A272,Main!_xlnm.Print_Area,15,FALSE)</f>
        <v>336509.2531746942</v>
      </c>
      <c r="D272" s="1">
        <f>VLOOKUP(A272,Main!_xlnm.Print_Area,14,FALSE)</f>
        <v>-78960</v>
      </c>
      <c r="E272" s="1">
        <f>VLOOKUP(A272,'CAF BLS Adjustment'!B272:J828,5)</f>
        <v>380806</v>
      </c>
      <c r="F272" s="1">
        <f>VLOOKUP(A272,'CAF BLS Adjustment'!$B$3:$J$440,6)</f>
        <v>103876</v>
      </c>
      <c r="G272" s="1">
        <f t="shared" si="18"/>
        <v>-78960</v>
      </c>
      <c r="H272" s="1">
        <f t="shared" si="19"/>
        <v>380806</v>
      </c>
      <c r="I272" s="1">
        <f t="shared" si="20"/>
        <v>34663.253174694197</v>
      </c>
    </row>
    <row r="273" spans="1:9">
      <c r="A273" s="62">
        <v>371591</v>
      </c>
      <c r="B273" s="15" t="s">
        <v>295</v>
      </c>
      <c r="C273" s="1">
        <f>VLOOKUP(A273,Main!_xlnm.Print_Area,17,FALSE)+VLOOKUP(A273,Main!_xlnm.Print_Area,15,FALSE)</f>
        <v>1209091.2860456905</v>
      </c>
      <c r="D273" s="1">
        <f>VLOOKUP(A273,Main!_xlnm.Print_Area,14,FALSE)</f>
        <v>13956</v>
      </c>
      <c r="E273" s="1">
        <f>VLOOKUP(A273,'CAF BLS Adjustment'!B273:J830,5)</f>
        <v>702907</v>
      </c>
      <c r="F273" s="1">
        <f>VLOOKUP(A273,'CAF BLS Adjustment'!$B$3:$J$440,6)</f>
        <v>693650</v>
      </c>
      <c r="G273" s="1">
        <f t="shared" si="18"/>
        <v>13956</v>
      </c>
      <c r="H273" s="1">
        <f t="shared" si="19"/>
        <v>702907</v>
      </c>
      <c r="I273" s="1">
        <f t="shared" si="20"/>
        <v>492228.28604569053</v>
      </c>
    </row>
    <row r="274" spans="1:9">
      <c r="A274" s="62">
        <v>371592</v>
      </c>
      <c r="B274" s="15" t="s">
        <v>296</v>
      </c>
      <c r="C274" s="1">
        <f>VLOOKUP(A274,Main!_xlnm.Print_Area,17,FALSE)+VLOOKUP(A274,Main!_xlnm.Print_Area,15,FALSE)</f>
        <v>927945.22203930595</v>
      </c>
      <c r="D274" s="1">
        <f>VLOOKUP(A274,Main!_xlnm.Print_Area,14,FALSE)</f>
        <v>129798</v>
      </c>
      <c r="E274" s="1">
        <f>VLOOKUP(A274,'CAF BLS Adjustment'!B274:J831,5)</f>
        <v>402672</v>
      </c>
      <c r="F274" s="1">
        <f>VLOOKUP(A274,'CAF BLS Adjustment'!$B$3:$J$440,6)</f>
        <v>550061</v>
      </c>
      <c r="G274" s="1">
        <f t="shared" si="18"/>
        <v>129798</v>
      </c>
      <c r="H274" s="1">
        <f t="shared" si="19"/>
        <v>402672</v>
      </c>
      <c r="I274" s="1">
        <f t="shared" si="20"/>
        <v>395475.22203930595</v>
      </c>
    </row>
    <row r="275" spans="1:9">
      <c r="A275" s="62">
        <v>371597</v>
      </c>
      <c r="B275" s="15" t="s">
        <v>297</v>
      </c>
      <c r="C275" s="1">
        <f>VLOOKUP(A275,Main!_xlnm.Print_Area,17,FALSE)+VLOOKUP(A275,Main!_xlnm.Print_Area,15,FALSE)</f>
        <v>446002.70561997301</v>
      </c>
      <c r="D275" s="1">
        <f>VLOOKUP(A275,Main!_xlnm.Print_Area,14,FALSE)</f>
        <v>1806</v>
      </c>
      <c r="E275" s="1">
        <f>VLOOKUP(A275,'CAF BLS Adjustment'!B275:J832,5)</f>
        <v>347669</v>
      </c>
      <c r="F275" s="1">
        <f>VLOOKUP(A275,'CAF BLS Adjustment'!$B$3:$J$440,6)</f>
        <v>170827</v>
      </c>
      <c r="G275" s="1">
        <f t="shared" si="18"/>
        <v>1806</v>
      </c>
      <c r="H275" s="1">
        <f t="shared" si="19"/>
        <v>347669</v>
      </c>
      <c r="I275" s="1">
        <f t="shared" si="20"/>
        <v>96527.705619973014</v>
      </c>
    </row>
    <row r="276" spans="1:9">
      <c r="A276" s="62">
        <v>372455</v>
      </c>
      <c r="B276" s="15" t="s">
        <v>298</v>
      </c>
      <c r="C276" s="1">
        <f>VLOOKUP(A276,Main!_xlnm.Print_Area,17,FALSE)+VLOOKUP(A276,Main!_xlnm.Print_Area,15,FALSE)</f>
        <v>835571.67059606814</v>
      </c>
      <c r="D276" s="1">
        <f>VLOOKUP(A276,Main!_xlnm.Print_Area,14,FALSE)</f>
        <v>97266</v>
      </c>
      <c r="E276" s="1">
        <f>VLOOKUP(A276,'CAF BLS Adjustment'!B276:J833,5)</f>
        <v>580889</v>
      </c>
      <c r="F276" s="1">
        <f>VLOOKUP(A276,'CAF BLS Adjustment'!$B$3:$J$440,6)</f>
        <v>296614</v>
      </c>
      <c r="G276" s="1">
        <f t="shared" si="18"/>
        <v>97266</v>
      </c>
      <c r="H276" s="1">
        <f t="shared" si="19"/>
        <v>580889</v>
      </c>
      <c r="I276" s="1">
        <f t="shared" si="20"/>
        <v>157416.67059606814</v>
      </c>
    </row>
    <row r="277" spans="1:9">
      <c r="A277" s="62">
        <v>381607</v>
      </c>
      <c r="B277" s="15" t="s">
        <v>300</v>
      </c>
      <c r="C277" s="1">
        <f>VLOOKUP(A277,Main!_xlnm.Print_Area,17,FALSE)+VLOOKUP(A277,Main!_xlnm.Print_Area,15,FALSE)</f>
        <v>10789308.299420852</v>
      </c>
      <c r="D277" s="1">
        <f>VLOOKUP(A277,Main!_xlnm.Print_Area,14,FALSE)</f>
        <v>145944</v>
      </c>
      <c r="E277" s="1">
        <f>VLOOKUP(A277,'CAF BLS Adjustment'!B277:J837,5)</f>
        <v>1875999</v>
      </c>
      <c r="F277" s="1">
        <f>VLOOKUP(A277,'CAF BLS Adjustment'!$B$3:$J$440,6)</f>
        <v>10564749</v>
      </c>
      <c r="G277" s="1">
        <f t="shared" si="18"/>
        <v>145944</v>
      </c>
      <c r="H277" s="1">
        <f t="shared" si="19"/>
        <v>1875999</v>
      </c>
      <c r="I277" s="1">
        <f t="shared" si="20"/>
        <v>8767365.2994208522</v>
      </c>
    </row>
    <row r="278" spans="1:9">
      <c r="A278" s="62">
        <v>381617</v>
      </c>
      <c r="B278" s="15" t="s">
        <v>301</v>
      </c>
      <c r="C278" s="1">
        <f>VLOOKUP(A278,Main!_xlnm.Print_Area,17,FALSE)+VLOOKUP(A278,Main!_xlnm.Print_Area,15,FALSE)</f>
        <v>1108833.211986179</v>
      </c>
      <c r="D278" s="1">
        <f>VLOOKUP(A278,Main!_xlnm.Print_Area,14,FALSE)</f>
        <v>196428</v>
      </c>
      <c r="E278" s="1">
        <f>VLOOKUP(A278,'CAF BLS Adjustment'!B278:J842,5)</f>
        <v>614270</v>
      </c>
      <c r="F278" s="1">
        <f>VLOOKUP(A278,'CAF BLS Adjustment'!$B$3:$J$440,6)</f>
        <v>482855</v>
      </c>
      <c r="G278" s="1">
        <f t="shared" si="18"/>
        <v>196428</v>
      </c>
      <c r="H278" s="1">
        <f t="shared" si="19"/>
        <v>614270</v>
      </c>
      <c r="I278" s="1">
        <f t="shared" si="20"/>
        <v>298135.211986179</v>
      </c>
    </row>
    <row r="279" spans="1:9">
      <c r="A279" s="62">
        <v>381625</v>
      </c>
      <c r="B279" s="15" t="s">
        <v>302</v>
      </c>
      <c r="C279" s="1">
        <f>VLOOKUP(A279,Main!_xlnm.Print_Area,17,FALSE)+VLOOKUP(A279,Main!_xlnm.Print_Area,15,FALSE)</f>
        <v>5549947.871742893</v>
      </c>
      <c r="D279" s="1">
        <f>VLOOKUP(A279,Main!_xlnm.Print_Area,14,FALSE)</f>
        <v>163020</v>
      </c>
      <c r="E279" s="1">
        <f>VLOOKUP(A279,'CAF BLS Adjustment'!B279:J844,5)</f>
        <v>1768918</v>
      </c>
      <c r="F279" s="1">
        <f>VLOOKUP(A279,'CAF BLS Adjustment'!$B$3:$J$440,6)</f>
        <v>4542572</v>
      </c>
      <c r="G279" s="1">
        <f t="shared" si="18"/>
        <v>163020</v>
      </c>
      <c r="H279" s="1">
        <f t="shared" si="19"/>
        <v>1768918</v>
      </c>
      <c r="I279" s="1">
        <f t="shared" si="20"/>
        <v>3618009.871742893</v>
      </c>
    </row>
    <row r="280" spans="1:9">
      <c r="A280" s="62">
        <v>381632</v>
      </c>
      <c r="B280" s="15" t="s">
        <v>303</v>
      </c>
      <c r="C280" s="1">
        <f>VLOOKUP(A280,Main!_xlnm.Print_Area,17,FALSE)+VLOOKUP(A280,Main!_xlnm.Print_Area,15,FALSE)</f>
        <v>10565685.476846049</v>
      </c>
      <c r="D280" s="1">
        <f>VLOOKUP(A280,Main!_xlnm.Print_Area,14,FALSE)</f>
        <v>335796</v>
      </c>
      <c r="E280" s="1">
        <f>VLOOKUP(A280,'CAF BLS Adjustment'!B280:J847,5)</f>
        <v>3244276</v>
      </c>
      <c r="F280" s="1">
        <f>VLOOKUP(A280,'CAF BLS Adjustment'!$B$3:$J$440,6)</f>
        <v>8745744</v>
      </c>
      <c r="G280" s="1">
        <f t="shared" si="18"/>
        <v>335796</v>
      </c>
      <c r="H280" s="1">
        <f t="shared" si="19"/>
        <v>3244276</v>
      </c>
      <c r="I280" s="1">
        <f t="shared" si="20"/>
        <v>6985613.4768460486</v>
      </c>
    </row>
    <row r="281" spans="1:9">
      <c r="A281" s="62">
        <v>381637</v>
      </c>
      <c r="B281" s="15" t="s">
        <v>304</v>
      </c>
      <c r="C281" s="1">
        <f>VLOOKUP(A281,Main!_xlnm.Print_Area,17,FALSE)+VLOOKUP(A281,Main!_xlnm.Print_Area,15,FALSE)</f>
        <v>6996272.9084635526</v>
      </c>
      <c r="D281" s="1">
        <f>VLOOKUP(A281,Main!_xlnm.Print_Area,14,FALSE)</f>
        <v>-470232</v>
      </c>
      <c r="E281" s="1">
        <f>VLOOKUP(A281,'CAF BLS Adjustment'!B281:J849,5)</f>
        <v>2683375</v>
      </c>
      <c r="F281" s="1">
        <f>VLOOKUP(A281,'CAF BLS Adjustment'!$B$3:$J$440,6)</f>
        <v>6026970</v>
      </c>
      <c r="G281" s="1">
        <f t="shared" si="18"/>
        <v>-470232</v>
      </c>
      <c r="H281" s="1">
        <f t="shared" si="19"/>
        <v>2683375</v>
      </c>
      <c r="I281" s="1">
        <f t="shared" si="20"/>
        <v>4783129.9084635526</v>
      </c>
    </row>
    <row r="282" spans="1:9">
      <c r="A282" s="62">
        <v>381638</v>
      </c>
      <c r="B282" s="15" t="s">
        <v>305</v>
      </c>
      <c r="C282" s="1">
        <f>VLOOKUP(A282,Main!_xlnm.Print_Area,17,FALSE)+VLOOKUP(A282,Main!_xlnm.Print_Area,15,FALSE)</f>
        <v>556536.03219103871</v>
      </c>
      <c r="D282" s="1">
        <f>VLOOKUP(A282,Main!_xlnm.Print_Area,14,FALSE)</f>
        <v>34116</v>
      </c>
      <c r="E282" s="1">
        <f>VLOOKUP(A282,'CAF BLS Adjustment'!B282:J850,5)</f>
        <v>278787</v>
      </c>
      <c r="F282" s="1">
        <f>VLOOKUP(A282,'CAF BLS Adjustment'!$B$3:$J$440,6)</f>
        <v>336346</v>
      </c>
      <c r="G282" s="1">
        <f t="shared" si="18"/>
        <v>34116</v>
      </c>
      <c r="H282" s="1">
        <f t="shared" si="19"/>
        <v>278787</v>
      </c>
      <c r="I282" s="1">
        <f t="shared" si="20"/>
        <v>243633.03219103871</v>
      </c>
    </row>
    <row r="283" spans="1:9">
      <c r="A283" s="62">
        <v>383303</v>
      </c>
      <c r="B283" s="15" t="s">
        <v>306</v>
      </c>
      <c r="C283" s="1">
        <f>VLOOKUP(A283,Main!_xlnm.Print_Area,17,FALSE)+VLOOKUP(A283,Main!_xlnm.Print_Area,15,FALSE)</f>
        <v>18490340.467532665</v>
      </c>
      <c r="D283" s="1">
        <f>VLOOKUP(A283,Main!_xlnm.Print_Area,14,FALSE)</f>
        <v>477006</v>
      </c>
      <c r="E283" s="1">
        <f>VLOOKUP(A283,'CAF BLS Adjustment'!B283:J852,5)</f>
        <v>5990456</v>
      </c>
      <c r="F283" s="1">
        <f>VLOOKUP(A283,'CAF BLS Adjustment'!$B$3:$J$440,6)</f>
        <v>15103172</v>
      </c>
      <c r="G283" s="1">
        <f t="shared" si="18"/>
        <v>477006</v>
      </c>
      <c r="H283" s="1">
        <f t="shared" si="19"/>
        <v>5990456</v>
      </c>
      <c r="I283" s="1">
        <f t="shared" si="20"/>
        <v>12022878.467532665</v>
      </c>
    </row>
    <row r="284" spans="1:9">
      <c r="A284" s="62">
        <v>391647</v>
      </c>
      <c r="B284" s="15" t="s">
        <v>308</v>
      </c>
      <c r="C284" s="1">
        <f>VLOOKUP(A284,Main!_xlnm.Print_Area,17,FALSE)+VLOOKUP(A284,Main!_xlnm.Print_Area,15,FALSE)</f>
        <v>1981360.4749972068</v>
      </c>
      <c r="D284" s="1">
        <f>VLOOKUP(A284,Main!_xlnm.Print_Area,14,FALSE)</f>
        <v>185130</v>
      </c>
      <c r="E284" s="1">
        <f>VLOOKUP(A284,'CAF BLS Adjustment'!B284:J856,5)</f>
        <v>1268941</v>
      </c>
      <c r="F284" s="1">
        <f>VLOOKUP(A284,'CAF BLS Adjustment'!$B$3:$J$440,6)</f>
        <v>857363</v>
      </c>
      <c r="G284" s="1">
        <f t="shared" si="18"/>
        <v>185130</v>
      </c>
      <c r="H284" s="1">
        <f t="shared" si="19"/>
        <v>1268941</v>
      </c>
      <c r="I284" s="1">
        <f t="shared" si="20"/>
        <v>527289.47499720682</v>
      </c>
    </row>
    <row r="285" spans="1:9">
      <c r="A285" s="62">
        <v>391649</v>
      </c>
      <c r="B285" s="15" t="s">
        <v>309</v>
      </c>
      <c r="C285" s="1">
        <f>VLOOKUP(A285,Main!_xlnm.Print_Area,17,FALSE)+VLOOKUP(A285,Main!_xlnm.Print_Area,15,FALSE)</f>
        <v>646700.58007022587</v>
      </c>
      <c r="D285" s="1">
        <f>VLOOKUP(A285,Main!_xlnm.Print_Area,14,FALSE)</f>
        <v>25176</v>
      </c>
      <c r="E285" s="1">
        <f>VLOOKUP(A285,'CAF BLS Adjustment'!B285:J857,5)</f>
        <v>191806</v>
      </c>
      <c r="F285" s="1">
        <f>VLOOKUP(A285,'CAF BLS Adjustment'!$B$3:$J$440,6)</f>
        <v>537452</v>
      </c>
      <c r="G285" s="1">
        <f t="shared" si="18"/>
        <v>25176</v>
      </c>
      <c r="H285" s="1">
        <f t="shared" si="19"/>
        <v>191806</v>
      </c>
      <c r="I285" s="1">
        <f t="shared" si="20"/>
        <v>429718.58007022587</v>
      </c>
    </row>
    <row r="286" spans="1:9">
      <c r="A286" s="62">
        <v>391650</v>
      </c>
      <c r="B286" s="15" t="s">
        <v>310</v>
      </c>
      <c r="C286" s="1">
        <f>VLOOKUP(A286,Main!_xlnm.Print_Area,17,FALSE)+VLOOKUP(A286,Main!_xlnm.Print_Area,15,FALSE)</f>
        <v>1639240.9408649062</v>
      </c>
      <c r="D286" s="1">
        <f>VLOOKUP(A286,Main!_xlnm.Print_Area,14,FALSE)</f>
        <v>4914</v>
      </c>
      <c r="E286" s="1">
        <f>VLOOKUP(A286,'CAF BLS Adjustment'!B286:J858,5)</f>
        <v>1907407</v>
      </c>
      <c r="F286" s="1">
        <f>VLOOKUP(A286,'CAF BLS Adjustment'!$B$3:$J$440,6)</f>
        <v>0</v>
      </c>
      <c r="G286" s="1">
        <f t="shared" si="18"/>
        <v>4914</v>
      </c>
      <c r="H286" s="1">
        <f t="shared" si="19"/>
        <v>1634326.9408649062</v>
      </c>
      <c r="I286" s="1">
        <f t="shared" si="20"/>
        <v>0</v>
      </c>
    </row>
    <row r="287" spans="1:9">
      <c r="A287" s="62">
        <v>391653</v>
      </c>
      <c r="B287" s="15" t="s">
        <v>311</v>
      </c>
      <c r="C287" s="1">
        <f>VLOOKUP(A287,Main!_xlnm.Print_Area,17,FALSE)+VLOOKUP(A287,Main!_xlnm.Print_Area,15,FALSE)</f>
        <v>139067.61865388029</v>
      </c>
      <c r="D287" s="1">
        <f>VLOOKUP(A287,Main!_xlnm.Print_Area,14,FALSE)</f>
        <v>-10356</v>
      </c>
      <c r="E287" s="1">
        <f>VLOOKUP(A287,'CAF BLS Adjustment'!B287:J859,5)</f>
        <v>102205</v>
      </c>
      <c r="F287" s="1">
        <f>VLOOKUP(A287,'CAF BLS Adjustment'!$B$3:$J$440,6)</f>
        <v>72111</v>
      </c>
      <c r="G287" s="1">
        <f t="shared" si="18"/>
        <v>-10356</v>
      </c>
      <c r="H287" s="1">
        <f t="shared" si="19"/>
        <v>102205</v>
      </c>
      <c r="I287" s="1">
        <f t="shared" si="20"/>
        <v>47218.618653880287</v>
      </c>
    </row>
    <row r="288" spans="1:9">
      <c r="A288" s="62">
        <v>391666</v>
      </c>
      <c r="B288" s="15" t="s">
        <v>312</v>
      </c>
      <c r="C288" s="1">
        <f>VLOOKUP(A288,Main!_xlnm.Print_Area,17,FALSE)+VLOOKUP(A288,Main!_xlnm.Print_Area,15,FALSE)</f>
        <v>359122.08969805314</v>
      </c>
      <c r="D288" s="1">
        <f>VLOOKUP(A288,Main!_xlnm.Print_Area,14,FALSE)</f>
        <v>75354</v>
      </c>
      <c r="E288" s="1">
        <f>VLOOKUP(A288,'CAF BLS Adjustment'!B288:J863,5)</f>
        <v>146649</v>
      </c>
      <c r="F288" s="1">
        <f>VLOOKUP(A288,'CAF BLS Adjustment'!$B$3:$J$440,6)</f>
        <v>196945</v>
      </c>
      <c r="G288" s="1">
        <f t="shared" si="18"/>
        <v>75354</v>
      </c>
      <c r="H288" s="1">
        <f t="shared" si="19"/>
        <v>146649</v>
      </c>
      <c r="I288" s="1">
        <f t="shared" si="20"/>
        <v>137119.08969805314</v>
      </c>
    </row>
    <row r="289" spans="1:9">
      <c r="A289" s="62">
        <v>391668</v>
      </c>
      <c r="B289" s="15" t="s">
        <v>313</v>
      </c>
      <c r="C289" s="1">
        <f>VLOOKUP(A289,Main!_xlnm.Print_Area,17,FALSE)+VLOOKUP(A289,Main!_xlnm.Print_Area,15,FALSE)</f>
        <v>1171217.8589253768</v>
      </c>
      <c r="D289" s="1">
        <f>VLOOKUP(A289,Main!_xlnm.Print_Area,14,FALSE)</f>
        <v>-81000</v>
      </c>
      <c r="E289" s="1">
        <f>VLOOKUP(A289,'CAF BLS Adjustment'!B289:J865,5)</f>
        <v>396876</v>
      </c>
      <c r="F289" s="1">
        <f>VLOOKUP(A289,'CAF BLS Adjustment'!$B$3:$J$440,6)</f>
        <v>1063948</v>
      </c>
      <c r="G289" s="1">
        <f t="shared" si="18"/>
        <v>-81000</v>
      </c>
      <c r="H289" s="1">
        <f t="shared" si="19"/>
        <v>396876</v>
      </c>
      <c r="I289" s="1">
        <f t="shared" si="20"/>
        <v>855341.85892537679</v>
      </c>
    </row>
    <row r="290" spans="1:9">
      <c r="A290" s="62">
        <v>391671</v>
      </c>
      <c r="B290" s="15" t="s">
        <v>314</v>
      </c>
      <c r="C290" s="1">
        <f>VLOOKUP(A290,Main!_xlnm.Print_Area,17,FALSE)+VLOOKUP(A290,Main!_xlnm.Print_Area,15,FALSE)</f>
        <v>906449.22577399842</v>
      </c>
      <c r="D290" s="1">
        <f>VLOOKUP(A290,Main!_xlnm.Print_Area,14,FALSE)</f>
        <v>54042</v>
      </c>
      <c r="E290" s="1">
        <f>VLOOKUP(A290,'CAF BLS Adjustment'!B290:J868,5)</f>
        <v>385765</v>
      </c>
      <c r="F290" s="1">
        <f>VLOOKUP(A290,'CAF BLS Adjustment'!$B$3:$J$440,6)</f>
        <v>617647</v>
      </c>
      <c r="G290" s="1">
        <f t="shared" si="18"/>
        <v>54042</v>
      </c>
      <c r="H290" s="1">
        <f t="shared" si="19"/>
        <v>385765</v>
      </c>
      <c r="I290" s="1">
        <f t="shared" si="20"/>
        <v>466642.22577399842</v>
      </c>
    </row>
    <row r="291" spans="1:9">
      <c r="A291" s="62">
        <v>391674</v>
      </c>
      <c r="B291" s="15" t="s">
        <v>315</v>
      </c>
      <c r="C291" s="1">
        <f>VLOOKUP(A291,Main!_xlnm.Print_Area,17,FALSE)+VLOOKUP(A291,Main!_xlnm.Print_Area,15,FALSE)</f>
        <v>2948498.5806048177</v>
      </c>
      <c r="D291" s="1">
        <f>VLOOKUP(A291,Main!_xlnm.Print_Area,14,FALSE)</f>
        <v>161334</v>
      </c>
      <c r="E291" s="1">
        <f>VLOOKUP(A291,'CAF BLS Adjustment'!B291:J869,5)</f>
        <v>355330</v>
      </c>
      <c r="F291" s="1">
        <f>VLOOKUP(A291,'CAF BLS Adjustment'!$B$3:$J$440,6)</f>
        <v>2923023</v>
      </c>
      <c r="G291" s="1">
        <f t="shared" si="18"/>
        <v>161334</v>
      </c>
      <c r="H291" s="1">
        <f t="shared" si="19"/>
        <v>355330</v>
      </c>
      <c r="I291" s="1">
        <f t="shared" si="20"/>
        <v>2431834.5806048177</v>
      </c>
    </row>
    <row r="292" spans="1:9">
      <c r="A292" s="62">
        <v>391676</v>
      </c>
      <c r="B292" s="15" t="s">
        <v>316</v>
      </c>
      <c r="C292" s="1">
        <f>VLOOKUP(A292,Main!_xlnm.Print_Area,17,FALSE)+VLOOKUP(A292,Main!_xlnm.Print_Area,15,FALSE)</f>
        <v>5429315.8757934496</v>
      </c>
      <c r="D292" s="1">
        <f>VLOOKUP(A292,Main!_xlnm.Print_Area,14,FALSE)</f>
        <v>103530</v>
      </c>
      <c r="E292" s="1">
        <f>VLOOKUP(A292,'CAF BLS Adjustment'!B292:J870,5)</f>
        <v>355815</v>
      </c>
      <c r="F292" s="1">
        <f>VLOOKUP(A292,'CAF BLS Adjustment'!$B$3:$J$440,6)</f>
        <v>5874437</v>
      </c>
      <c r="G292" s="1">
        <f t="shared" si="18"/>
        <v>103530</v>
      </c>
      <c r="H292" s="1">
        <f t="shared" si="19"/>
        <v>355815</v>
      </c>
      <c r="I292" s="1">
        <f t="shared" si="20"/>
        <v>4969970.8757934496</v>
      </c>
    </row>
    <row r="293" spans="1:9">
      <c r="A293" s="62">
        <v>391685</v>
      </c>
      <c r="B293" s="15" t="s">
        <v>317</v>
      </c>
      <c r="C293" s="1">
        <f>VLOOKUP(A293,Main!_xlnm.Print_Area,17,FALSE)+VLOOKUP(A293,Main!_xlnm.Print_Area,15,FALSE)</f>
        <v>2785371.2122919918</v>
      </c>
      <c r="D293" s="1">
        <f>VLOOKUP(A293,Main!_xlnm.Print_Area,14,FALSE)</f>
        <v>-159726</v>
      </c>
      <c r="E293" s="1">
        <f>VLOOKUP(A293,'CAF BLS Adjustment'!B293:J876,5)</f>
        <v>335086</v>
      </c>
      <c r="F293" s="1">
        <f>VLOOKUP(A293,'CAF BLS Adjustment'!$B$3:$J$440,6)</f>
        <v>3100633</v>
      </c>
      <c r="G293" s="1">
        <f t="shared" si="18"/>
        <v>-159726</v>
      </c>
      <c r="H293" s="1">
        <f t="shared" si="19"/>
        <v>335086</v>
      </c>
      <c r="I293" s="1">
        <f t="shared" si="20"/>
        <v>2610011.2122919918</v>
      </c>
    </row>
    <row r="294" spans="1:9">
      <c r="A294" s="62">
        <v>401697</v>
      </c>
      <c r="B294" s="15" t="s">
        <v>319</v>
      </c>
      <c r="C294" s="1">
        <f>VLOOKUP(A294,Main!_xlnm.Print_Area,17,FALSE)+VLOOKUP(A294,Main!_xlnm.Print_Area,15,FALSE)</f>
        <v>1440460.6220889958</v>
      </c>
      <c r="D294" s="1">
        <f>VLOOKUP(A294,Main!_xlnm.Print_Area,14,FALSE)</f>
        <v>109932</v>
      </c>
      <c r="E294" s="1">
        <f>VLOOKUP(A294,'CAF BLS Adjustment'!B294:J880,5)</f>
        <v>1570494</v>
      </c>
      <c r="F294" s="1">
        <f>VLOOKUP(A294,'CAF BLS Adjustment'!$B$3:$J$440,6)</f>
        <v>0</v>
      </c>
      <c r="G294" s="1">
        <f t="shared" si="18"/>
        <v>109932</v>
      </c>
      <c r="H294" s="1">
        <f t="shared" si="19"/>
        <v>1330528.6220889958</v>
      </c>
      <c r="I294" s="1">
        <f t="shared" si="20"/>
        <v>0</v>
      </c>
    </row>
    <row r="295" spans="1:9">
      <c r="A295" s="62">
        <v>401698</v>
      </c>
      <c r="B295" s="15" t="s">
        <v>320</v>
      </c>
      <c r="C295" s="1">
        <f>VLOOKUP(A295,Main!_xlnm.Print_Area,17,FALSE)+VLOOKUP(A295,Main!_xlnm.Print_Area,15,FALSE)</f>
        <v>100923</v>
      </c>
      <c r="D295" s="1">
        <f>VLOOKUP(A295,Main!_xlnm.Print_Area,14,FALSE)</f>
        <v>-40476</v>
      </c>
      <c r="E295" s="1">
        <f>VLOOKUP(A295,'CAF BLS Adjustment'!B295:J881,5)</f>
        <v>141399</v>
      </c>
      <c r="F295" s="1">
        <f>VLOOKUP(A295,'CAF BLS Adjustment'!$B$3:$J$440,6)</f>
        <v>0</v>
      </c>
      <c r="G295" s="1">
        <f t="shared" si="18"/>
        <v>-40476</v>
      </c>
      <c r="H295" s="1">
        <f t="shared" si="19"/>
        <v>141399</v>
      </c>
      <c r="I295" s="1">
        <f t="shared" si="20"/>
        <v>0</v>
      </c>
    </row>
    <row r="296" spans="1:9">
      <c r="A296" s="62">
        <v>401699</v>
      </c>
      <c r="B296" s="15" t="s">
        <v>321</v>
      </c>
      <c r="C296" s="1">
        <f>VLOOKUP(A296,Main!_xlnm.Print_Area,17,FALSE)+VLOOKUP(A296,Main!_xlnm.Print_Area,15,FALSE)</f>
        <v>289811.49552714056</v>
      </c>
      <c r="D296" s="1">
        <f>VLOOKUP(A296,Main!_xlnm.Print_Area,14,FALSE)</f>
        <v>80022</v>
      </c>
      <c r="E296" s="1">
        <f>VLOOKUP(A296,'CAF BLS Adjustment'!B296:J882,5)</f>
        <v>167333</v>
      </c>
      <c r="F296" s="1">
        <f>VLOOKUP(A296,'CAF BLS Adjustment'!$B$3:$J$440,6)</f>
        <v>90736</v>
      </c>
      <c r="G296" s="1">
        <f t="shared" si="18"/>
        <v>80022</v>
      </c>
      <c r="H296" s="1">
        <f t="shared" si="19"/>
        <v>167333</v>
      </c>
      <c r="I296" s="1">
        <f t="shared" si="20"/>
        <v>42456.495527140563</v>
      </c>
    </row>
    <row r="297" spans="1:9">
      <c r="A297" s="62">
        <v>401704</v>
      </c>
      <c r="B297" s="15" t="s">
        <v>322</v>
      </c>
      <c r="C297" s="1">
        <f>VLOOKUP(A297,Main!_xlnm.Print_Area,17,FALSE)+VLOOKUP(A297,Main!_xlnm.Print_Area,15,FALSE)</f>
        <v>864629.88239961956</v>
      </c>
      <c r="D297" s="1">
        <f>VLOOKUP(A297,Main!_xlnm.Print_Area,14,FALSE)</f>
        <v>26346</v>
      </c>
      <c r="E297" s="1">
        <f>VLOOKUP(A297,'CAF BLS Adjustment'!B297:J884,5)</f>
        <v>326707</v>
      </c>
      <c r="F297" s="1">
        <f>VLOOKUP(A297,'CAF BLS Adjustment'!$B$3:$J$440,6)</f>
        <v>655615</v>
      </c>
      <c r="G297" s="1">
        <f t="shared" si="18"/>
        <v>26346</v>
      </c>
      <c r="H297" s="1">
        <f t="shared" si="19"/>
        <v>326707</v>
      </c>
      <c r="I297" s="1">
        <f t="shared" si="20"/>
        <v>511576.88239961956</v>
      </c>
    </row>
    <row r="298" spans="1:9">
      <c r="A298" s="62">
        <v>401709</v>
      </c>
      <c r="B298" s="15" t="s">
        <v>323</v>
      </c>
      <c r="C298" s="1">
        <f>VLOOKUP(A298,Main!_xlnm.Print_Area,17,FALSE)+VLOOKUP(A298,Main!_xlnm.Print_Area,15,FALSE)</f>
        <v>2125989.7758653923</v>
      </c>
      <c r="D298" s="1">
        <f>VLOOKUP(A298,Main!_xlnm.Print_Area,14,FALSE)</f>
        <v>245910</v>
      </c>
      <c r="E298" s="1">
        <f>VLOOKUP(A298,'CAF BLS Adjustment'!B298:J885,5)</f>
        <v>999319</v>
      </c>
      <c r="F298" s="1">
        <f>VLOOKUP(A298,'CAF BLS Adjustment'!$B$3:$J$440,6)</f>
        <v>1234928</v>
      </c>
      <c r="G298" s="1">
        <f t="shared" si="18"/>
        <v>245910</v>
      </c>
      <c r="H298" s="1">
        <f t="shared" si="19"/>
        <v>999319</v>
      </c>
      <c r="I298" s="1">
        <f t="shared" si="20"/>
        <v>880760.77586539229</v>
      </c>
    </row>
    <row r="299" spans="1:9">
      <c r="A299" s="62">
        <v>401713</v>
      </c>
      <c r="B299" s="15" t="s">
        <v>324</v>
      </c>
      <c r="C299" s="1">
        <f>VLOOKUP(A299,Main!_xlnm.Print_Area,17,FALSE)+VLOOKUP(A299,Main!_xlnm.Print_Area,15,FALSE)</f>
        <v>2391719.0458490052</v>
      </c>
      <c r="D299" s="1">
        <f>VLOOKUP(A299,Main!_xlnm.Print_Area,14,FALSE)</f>
        <v>-24990</v>
      </c>
      <c r="E299" s="1">
        <f>VLOOKUP(A299,'CAF BLS Adjustment'!B299:J887,5)</f>
        <v>1579025</v>
      </c>
      <c r="F299" s="1">
        <f>VLOOKUP(A299,'CAF BLS Adjustment'!$B$3:$J$440,6)</f>
        <v>1240282</v>
      </c>
      <c r="G299" s="1">
        <f t="shared" si="18"/>
        <v>-24990</v>
      </c>
      <c r="H299" s="1">
        <f t="shared" si="19"/>
        <v>1579025</v>
      </c>
      <c r="I299" s="1">
        <f t="shared" si="20"/>
        <v>837684.04584900523</v>
      </c>
    </row>
    <row r="300" spans="1:9">
      <c r="A300" s="62">
        <v>401718</v>
      </c>
      <c r="B300" s="15" t="s">
        <v>325</v>
      </c>
      <c r="C300" s="1">
        <f>VLOOKUP(A300,Main!_xlnm.Print_Area,17,FALSE)+VLOOKUP(A300,Main!_xlnm.Print_Area,15,FALSE)</f>
        <v>3140962.1949711479</v>
      </c>
      <c r="D300" s="1">
        <f>VLOOKUP(A300,Main!_xlnm.Print_Area,14,FALSE)</f>
        <v>203712</v>
      </c>
      <c r="E300" s="1">
        <f>VLOOKUP(A300,'CAF BLS Adjustment'!B300:J888,5)</f>
        <v>1222000</v>
      </c>
      <c r="F300" s="1">
        <f>VLOOKUP(A300,'CAF BLS Adjustment'!$B$3:$J$440,6)</f>
        <v>2238501</v>
      </c>
      <c r="G300" s="1">
        <f t="shared" si="18"/>
        <v>203712</v>
      </c>
      <c r="H300" s="1">
        <f t="shared" si="19"/>
        <v>1222000</v>
      </c>
      <c r="I300" s="1">
        <f t="shared" si="20"/>
        <v>1715250.1949711479</v>
      </c>
    </row>
    <row r="301" spans="1:9">
      <c r="A301" s="62">
        <v>401721</v>
      </c>
      <c r="B301" s="15" t="s">
        <v>326</v>
      </c>
      <c r="C301" s="1">
        <f>VLOOKUP(A301,Main!_xlnm.Print_Area,17,FALSE)+VLOOKUP(A301,Main!_xlnm.Print_Area,15,FALSE)</f>
        <v>376309.80039373768</v>
      </c>
      <c r="D301" s="1">
        <f>VLOOKUP(A301,Main!_xlnm.Print_Area,14,FALSE)</f>
        <v>11652</v>
      </c>
      <c r="E301" s="1">
        <f>VLOOKUP(A301,'CAF BLS Adjustment'!B301:J889,5)</f>
        <v>427347</v>
      </c>
      <c r="F301" s="1">
        <f>VLOOKUP(A301,'CAF BLS Adjustment'!$B$3:$J$440,6)</f>
        <v>0</v>
      </c>
      <c r="G301" s="1">
        <f t="shared" ref="G301:G346" si="21">MIN(D301,C301)</f>
        <v>11652</v>
      </c>
      <c r="H301" s="1">
        <f t="shared" ref="H301:H346" si="22">MAX(MIN(C301-G301,E301),0)</f>
        <v>364657.80039373768</v>
      </c>
      <c r="I301" s="1">
        <f t="shared" ref="I301:I346" si="23">MIN(MAX(C301-G301-H301,0),F301)</f>
        <v>0</v>
      </c>
    </row>
    <row r="302" spans="1:9">
      <c r="A302" s="62">
        <v>401724</v>
      </c>
      <c r="B302" s="15" t="s">
        <v>327</v>
      </c>
      <c r="C302" s="1">
        <f>VLOOKUP(A302,Main!_xlnm.Print_Area,17,FALSE)+VLOOKUP(A302,Main!_xlnm.Print_Area,15,FALSE)</f>
        <v>6709864.1839977847</v>
      </c>
      <c r="D302" s="1">
        <f>VLOOKUP(A302,Main!_xlnm.Print_Area,14,FALSE)</f>
        <v>1164360</v>
      </c>
      <c r="E302" s="1">
        <f>VLOOKUP(A302,'CAF BLS Adjustment'!B302:J890,5)</f>
        <v>1890366</v>
      </c>
      <c r="F302" s="1">
        <f>VLOOKUP(A302,'CAF BLS Adjustment'!$B$3:$J$440,6)</f>
        <v>4772930</v>
      </c>
      <c r="G302" s="1">
        <f t="shared" si="21"/>
        <v>1164360</v>
      </c>
      <c r="H302" s="1">
        <f t="shared" si="22"/>
        <v>1890366</v>
      </c>
      <c r="I302" s="1">
        <f t="shared" si="23"/>
        <v>3655138.1839977847</v>
      </c>
    </row>
    <row r="303" spans="1:9">
      <c r="A303" s="62">
        <v>411746</v>
      </c>
      <c r="B303" s="15" t="s">
        <v>329</v>
      </c>
      <c r="C303" s="1">
        <f>VLOOKUP(A303,Main!_xlnm.Print_Area,17,FALSE)+VLOOKUP(A303,Main!_xlnm.Print_Area,15,FALSE)</f>
        <v>3128418.7921179254</v>
      </c>
      <c r="D303" s="1">
        <f>VLOOKUP(A303,Main!_xlnm.Print_Area,14,FALSE)</f>
        <v>206688</v>
      </c>
      <c r="E303" s="1">
        <f>VLOOKUP(A303,'CAF BLS Adjustment'!B303:J892,5)</f>
        <v>1579451</v>
      </c>
      <c r="F303" s="1">
        <f>VLOOKUP(A303,'CAF BLS Adjustment'!$B$3:$J$440,6)</f>
        <v>1863441</v>
      </c>
      <c r="G303" s="1">
        <f t="shared" si="21"/>
        <v>206688</v>
      </c>
      <c r="H303" s="1">
        <f t="shared" si="22"/>
        <v>1579451</v>
      </c>
      <c r="I303" s="1">
        <f t="shared" si="23"/>
        <v>1342279.7921179254</v>
      </c>
    </row>
    <row r="304" spans="1:9">
      <c r="A304" s="62">
        <v>411756</v>
      </c>
      <c r="B304" s="15" t="s">
        <v>330</v>
      </c>
      <c r="C304" s="1">
        <f>VLOOKUP(A304,Main!_xlnm.Print_Area,17,FALSE)+VLOOKUP(A304,Main!_xlnm.Print_Area,15,FALSE)</f>
        <v>39160.309980632104</v>
      </c>
      <c r="D304" s="1">
        <f>VLOOKUP(A304,Main!_xlnm.Print_Area,14,FALSE)</f>
        <v>45684</v>
      </c>
      <c r="E304" s="1">
        <f>VLOOKUP(A304,'CAF BLS Adjustment'!B304:J893,5)</f>
        <v>0</v>
      </c>
      <c r="F304" s="1">
        <f>VLOOKUP(A304,'CAF BLS Adjustment'!$B$3:$J$440,6)</f>
        <v>0</v>
      </c>
      <c r="G304" s="1">
        <f t="shared" si="21"/>
        <v>39160.309980632104</v>
      </c>
      <c r="H304" s="1">
        <f t="shared" si="22"/>
        <v>0</v>
      </c>
      <c r="I304" s="1">
        <f t="shared" si="23"/>
        <v>0</v>
      </c>
    </row>
    <row r="305" spans="1:9">
      <c r="A305" s="62">
        <v>411758</v>
      </c>
      <c r="B305" s="15" t="s">
        <v>331</v>
      </c>
      <c r="C305" s="1">
        <f>VLOOKUP(A305,Main!_xlnm.Print_Area,17,FALSE)+VLOOKUP(A305,Main!_xlnm.Print_Area,15,FALSE)</f>
        <v>1031600.6395352478</v>
      </c>
      <c r="D305" s="1">
        <f>VLOOKUP(A305,Main!_xlnm.Print_Area,14,FALSE)</f>
        <v>-29802</v>
      </c>
      <c r="E305" s="1">
        <f>VLOOKUP(A305,'CAF BLS Adjustment'!B305:J894,5)</f>
        <v>858581</v>
      </c>
      <c r="F305" s="1">
        <f>VLOOKUP(A305,'CAF BLS Adjustment'!$B$3:$J$440,6)</f>
        <v>379640</v>
      </c>
      <c r="G305" s="1">
        <f t="shared" si="21"/>
        <v>-29802</v>
      </c>
      <c r="H305" s="1">
        <f t="shared" si="22"/>
        <v>858581</v>
      </c>
      <c r="I305" s="1">
        <f t="shared" si="23"/>
        <v>202821.63953524781</v>
      </c>
    </row>
    <row r="306" spans="1:9">
      <c r="A306" s="62">
        <v>411761</v>
      </c>
      <c r="B306" s="15" t="s">
        <v>332</v>
      </c>
      <c r="C306" s="1">
        <f>VLOOKUP(A306,Main!_xlnm.Print_Area,17,FALSE)+VLOOKUP(A306,Main!_xlnm.Print_Area,15,FALSE)</f>
        <v>726932.75530810351</v>
      </c>
      <c r="D306" s="1">
        <f>VLOOKUP(A306,Main!_xlnm.Print_Area,14,FALSE)</f>
        <v>110244</v>
      </c>
      <c r="E306" s="1">
        <f>VLOOKUP(A306,'CAF BLS Adjustment'!B306:J895,5)</f>
        <v>737788</v>
      </c>
      <c r="F306" s="1">
        <f>VLOOKUP(A306,'CAF BLS Adjustment'!$B$3:$J$440,6)</f>
        <v>0</v>
      </c>
      <c r="G306" s="1">
        <f t="shared" si="21"/>
        <v>110244</v>
      </c>
      <c r="H306" s="1">
        <f t="shared" si="22"/>
        <v>616688.75530810351</v>
      </c>
      <c r="I306" s="1">
        <f t="shared" si="23"/>
        <v>0</v>
      </c>
    </row>
    <row r="307" spans="1:9">
      <c r="A307" s="62">
        <v>411764</v>
      </c>
      <c r="B307" s="15" t="s">
        <v>333</v>
      </c>
      <c r="C307" s="1">
        <f>VLOOKUP(A307,Main!_xlnm.Print_Area,17,FALSE)+VLOOKUP(A307,Main!_xlnm.Print_Area,15,FALSE)</f>
        <v>581503.6871425726</v>
      </c>
      <c r="D307" s="1">
        <f>VLOOKUP(A307,Main!_xlnm.Print_Area,14,FALSE)</f>
        <v>16470</v>
      </c>
      <c r="E307" s="1">
        <f>VLOOKUP(A307,'CAF BLS Adjustment'!B307:J896,5)</f>
        <v>661906</v>
      </c>
      <c r="F307" s="1">
        <f>VLOOKUP(A307,'CAF BLS Adjustment'!$B$3:$J$440,6)</f>
        <v>0</v>
      </c>
      <c r="G307" s="1">
        <f t="shared" si="21"/>
        <v>16470</v>
      </c>
      <c r="H307" s="1">
        <f t="shared" si="22"/>
        <v>565033.6871425726</v>
      </c>
      <c r="I307" s="1">
        <f t="shared" si="23"/>
        <v>0</v>
      </c>
    </row>
    <row r="308" spans="1:9">
      <c r="A308" s="62">
        <v>411777</v>
      </c>
      <c r="B308" s="15" t="s">
        <v>334</v>
      </c>
      <c r="C308" s="1">
        <f>VLOOKUP(A308,Main!_xlnm.Print_Area,17,FALSE)+VLOOKUP(A308,Main!_xlnm.Print_Area,15,FALSE)</f>
        <v>3068287.7851294405</v>
      </c>
      <c r="D308" s="1">
        <f>VLOOKUP(A308,Main!_xlnm.Print_Area,14,FALSE)</f>
        <v>-36318</v>
      </c>
      <c r="E308" s="1">
        <f>VLOOKUP(A308,'CAF BLS Adjustment'!B308:J897,5)</f>
        <v>1696998</v>
      </c>
      <c r="F308" s="1">
        <f>VLOOKUP(A308,'CAF BLS Adjustment'!$B$3:$J$440,6)</f>
        <v>1924802</v>
      </c>
      <c r="G308" s="1">
        <f t="shared" si="21"/>
        <v>-36318</v>
      </c>
      <c r="H308" s="1">
        <f t="shared" si="22"/>
        <v>1696998</v>
      </c>
      <c r="I308" s="1">
        <f t="shared" si="23"/>
        <v>1407607.7851294405</v>
      </c>
    </row>
    <row r="309" spans="1:9">
      <c r="A309" s="62">
        <v>411778</v>
      </c>
      <c r="B309" s="15" t="s">
        <v>335</v>
      </c>
      <c r="C309" s="1">
        <f>VLOOKUP(A309,Main!_xlnm.Print_Area,17,FALSE)+VLOOKUP(A309,Main!_xlnm.Print_Area,15,FALSE)</f>
        <v>444599.16511578852</v>
      </c>
      <c r="D309" s="1">
        <f>VLOOKUP(A309,Main!_xlnm.Print_Area,14,FALSE)</f>
        <v>-47130</v>
      </c>
      <c r="E309" s="1">
        <f>VLOOKUP(A309,'CAF BLS Adjustment'!B309:J898,5)</f>
        <v>424916</v>
      </c>
      <c r="F309" s="1">
        <f>VLOOKUP(A309,'CAF BLS Adjustment'!$B$3:$J$440,6)</f>
        <v>148730</v>
      </c>
      <c r="G309" s="1">
        <f t="shared" si="21"/>
        <v>-47130</v>
      </c>
      <c r="H309" s="1">
        <f t="shared" si="22"/>
        <v>424916</v>
      </c>
      <c r="I309" s="1">
        <f t="shared" si="23"/>
        <v>66813.165115788521</v>
      </c>
    </row>
    <row r="310" spans="1:9">
      <c r="A310" s="62">
        <v>411782</v>
      </c>
      <c r="B310" s="15" t="s">
        <v>87</v>
      </c>
      <c r="C310" s="1">
        <f>VLOOKUP(A310,Main!_xlnm.Print_Area,17,FALSE)+VLOOKUP(A310,Main!_xlnm.Print_Area,15,FALSE)</f>
        <v>1033924.2467338484</v>
      </c>
      <c r="D310" s="1">
        <f>VLOOKUP(A310,Main!_xlnm.Print_Area,14,FALSE)</f>
        <v>85686</v>
      </c>
      <c r="E310" s="1">
        <f>VLOOKUP(A310,'CAF BLS Adjustment'!B310:J900,5)</f>
        <v>990929</v>
      </c>
      <c r="F310" s="1">
        <f>VLOOKUP(A310,'CAF BLS Adjustment'!$B$3:$J$440,6)</f>
        <v>129550</v>
      </c>
      <c r="G310" s="1">
        <f t="shared" si="21"/>
        <v>85686</v>
      </c>
      <c r="H310" s="1">
        <f t="shared" si="22"/>
        <v>948238.24673384835</v>
      </c>
      <c r="I310" s="1">
        <f t="shared" si="23"/>
        <v>0</v>
      </c>
    </row>
    <row r="311" spans="1:9">
      <c r="A311" s="62">
        <v>411788</v>
      </c>
      <c r="B311" s="15" t="s">
        <v>336</v>
      </c>
      <c r="C311" s="1">
        <f>VLOOKUP(A311,Main!_xlnm.Print_Area,17,FALSE)+VLOOKUP(A311,Main!_xlnm.Print_Area,15,FALSE)</f>
        <v>1874256.8043282621</v>
      </c>
      <c r="D311" s="1">
        <f>VLOOKUP(A311,Main!_xlnm.Print_Area,14,FALSE)</f>
        <v>79176</v>
      </c>
      <c r="E311" s="1">
        <f>VLOOKUP(A311,'CAF BLS Adjustment'!B311:J901,5)</f>
        <v>1118191</v>
      </c>
      <c r="F311" s="1">
        <f>VLOOKUP(A311,'CAF BLS Adjustment'!$B$3:$J$440,6)</f>
        <v>989121</v>
      </c>
      <c r="G311" s="1">
        <f t="shared" si="21"/>
        <v>79176</v>
      </c>
      <c r="H311" s="1">
        <f t="shared" si="22"/>
        <v>1118191</v>
      </c>
      <c r="I311" s="1">
        <f t="shared" si="23"/>
        <v>676889.80432826211</v>
      </c>
    </row>
    <row r="312" spans="1:9">
      <c r="A312" s="62">
        <v>411801</v>
      </c>
      <c r="B312" s="15" t="s">
        <v>337</v>
      </c>
      <c r="C312" s="1">
        <f>VLOOKUP(A312,Main!_xlnm.Print_Area,17,FALSE)+VLOOKUP(A312,Main!_xlnm.Print_Area,15,FALSE)</f>
        <v>295178.42428706074</v>
      </c>
      <c r="D312" s="1">
        <f>VLOOKUP(A312,Main!_xlnm.Print_Area,14,FALSE)</f>
        <v>-24</v>
      </c>
      <c r="E312" s="1">
        <f>VLOOKUP(A312,'CAF BLS Adjustment'!B312:J903,5)</f>
        <v>212240</v>
      </c>
      <c r="F312" s="1">
        <f>VLOOKUP(A312,'CAF BLS Adjustment'!$B$3:$J$440,6)</f>
        <v>132140</v>
      </c>
      <c r="G312" s="1">
        <f t="shared" si="21"/>
        <v>-24</v>
      </c>
      <c r="H312" s="1">
        <f t="shared" si="22"/>
        <v>212240</v>
      </c>
      <c r="I312" s="1">
        <f t="shared" si="23"/>
        <v>82962.424287060741</v>
      </c>
    </row>
    <row r="313" spans="1:9">
      <c r="A313" s="62">
        <v>411809</v>
      </c>
      <c r="B313" s="15" t="s">
        <v>254</v>
      </c>
      <c r="C313" s="1">
        <f>VLOOKUP(A313,Main!_xlnm.Print_Area,17,FALSE)+VLOOKUP(A313,Main!_xlnm.Print_Area,15,FALSE)</f>
        <v>279619.39138412074</v>
      </c>
      <c r="D313" s="1">
        <f>VLOOKUP(A313,Main!_xlnm.Print_Area,14,FALSE)</f>
        <v>19158</v>
      </c>
      <c r="E313" s="1">
        <f>VLOOKUP(A313,'CAF BLS Adjustment'!B313:J905,5)</f>
        <v>307043</v>
      </c>
      <c r="F313" s="1">
        <f>VLOOKUP(A313,'CAF BLS Adjustment'!$B$3:$J$440,6)</f>
        <v>0</v>
      </c>
      <c r="G313" s="1">
        <f t="shared" si="21"/>
        <v>19158</v>
      </c>
      <c r="H313" s="1">
        <f t="shared" si="22"/>
        <v>260461.39138412074</v>
      </c>
      <c r="I313" s="1">
        <f t="shared" si="23"/>
        <v>0</v>
      </c>
    </row>
    <row r="314" spans="1:9">
      <c r="A314" s="62">
        <v>411814</v>
      </c>
      <c r="B314" s="15" t="s">
        <v>338</v>
      </c>
      <c r="C314" s="1">
        <f>VLOOKUP(A314,Main!_xlnm.Print_Area,17,FALSE)+VLOOKUP(A314,Main!_xlnm.Print_Area,15,FALSE)</f>
        <v>779363.3734668761</v>
      </c>
      <c r="D314" s="1">
        <f>VLOOKUP(A314,Main!_xlnm.Print_Area,14,FALSE)</f>
        <v>42264</v>
      </c>
      <c r="E314" s="1">
        <f>VLOOKUP(A314,'CAF BLS Adjustment'!B314:J906,5)</f>
        <v>612075</v>
      </c>
      <c r="F314" s="1">
        <f>VLOOKUP(A314,'CAF BLS Adjustment'!$B$3:$J$440,6)</f>
        <v>254858</v>
      </c>
      <c r="G314" s="1">
        <f t="shared" si="21"/>
        <v>42264</v>
      </c>
      <c r="H314" s="1">
        <f t="shared" si="22"/>
        <v>612075</v>
      </c>
      <c r="I314" s="1">
        <f t="shared" si="23"/>
        <v>125024.3734668761</v>
      </c>
    </row>
    <row r="315" spans="1:9">
      <c r="A315" s="62">
        <v>411817</v>
      </c>
      <c r="B315" s="15" t="s">
        <v>339</v>
      </c>
      <c r="C315" s="1">
        <f>VLOOKUP(A315,Main!_xlnm.Print_Area,17,FALSE)+VLOOKUP(A315,Main!_xlnm.Print_Area,15,FALSE)</f>
        <v>4784370.840658877</v>
      </c>
      <c r="D315" s="1">
        <f>VLOOKUP(A315,Main!_xlnm.Print_Area,14,FALSE)</f>
        <v>113154</v>
      </c>
      <c r="E315" s="1">
        <f>VLOOKUP(A315,'CAF BLS Adjustment'!B315:J907,5)</f>
        <v>1929237</v>
      </c>
      <c r="F315" s="1">
        <f>VLOOKUP(A315,'CAF BLS Adjustment'!$B$3:$J$440,6)</f>
        <v>3539005</v>
      </c>
      <c r="G315" s="1">
        <f t="shared" si="21"/>
        <v>113154</v>
      </c>
      <c r="H315" s="1">
        <f t="shared" si="22"/>
        <v>1929237</v>
      </c>
      <c r="I315" s="1">
        <f t="shared" si="23"/>
        <v>2741979.840658877</v>
      </c>
    </row>
    <row r="316" spans="1:9">
      <c r="A316" s="62">
        <v>411818</v>
      </c>
      <c r="B316" s="15" t="s">
        <v>340</v>
      </c>
      <c r="C316" s="1">
        <f>VLOOKUP(A316,Main!_xlnm.Print_Area,17,FALSE)+VLOOKUP(A316,Main!_xlnm.Print_Area,15,FALSE)</f>
        <v>3649858.7942056428</v>
      </c>
      <c r="D316" s="1">
        <f>VLOOKUP(A316,Main!_xlnm.Print_Area,14,FALSE)</f>
        <v>-17400</v>
      </c>
      <c r="E316" s="1">
        <f>VLOOKUP(A316,'CAF BLS Adjustment'!B316:J908,5)</f>
        <v>4278185</v>
      </c>
      <c r="F316" s="1">
        <f>VLOOKUP(A316,'CAF BLS Adjustment'!$B$3:$J$440,6)</f>
        <v>0</v>
      </c>
      <c r="G316" s="1">
        <f t="shared" si="21"/>
        <v>-17400</v>
      </c>
      <c r="H316" s="1">
        <f t="shared" si="22"/>
        <v>3667258.7942056428</v>
      </c>
      <c r="I316" s="1">
        <f t="shared" si="23"/>
        <v>0</v>
      </c>
    </row>
    <row r="317" spans="1:9">
      <c r="A317" s="62">
        <v>411820</v>
      </c>
      <c r="B317" s="15" t="s">
        <v>341</v>
      </c>
      <c r="C317" s="1">
        <f>VLOOKUP(A317,Main!_xlnm.Print_Area,17,FALSE)+VLOOKUP(A317,Main!_xlnm.Print_Area,15,FALSE)</f>
        <v>1370788.2896549753</v>
      </c>
      <c r="D317" s="1">
        <f>VLOOKUP(A317,Main!_xlnm.Print_Area,14,FALSE)</f>
        <v>61650</v>
      </c>
      <c r="E317" s="1">
        <f>VLOOKUP(A317,'CAF BLS Adjustment'!B317:J909,5)</f>
        <v>867980</v>
      </c>
      <c r="F317" s="1">
        <f>VLOOKUP(A317,'CAF BLS Adjustment'!$B$3:$J$440,6)</f>
        <v>669517</v>
      </c>
      <c r="G317" s="1">
        <f t="shared" si="21"/>
        <v>61650</v>
      </c>
      <c r="H317" s="1">
        <f t="shared" si="22"/>
        <v>867980</v>
      </c>
      <c r="I317" s="1">
        <f t="shared" si="23"/>
        <v>441158.28965497529</v>
      </c>
    </row>
    <row r="318" spans="1:9">
      <c r="A318" s="62">
        <v>411827</v>
      </c>
      <c r="B318" s="15" t="s">
        <v>342</v>
      </c>
      <c r="C318" s="1">
        <f>VLOOKUP(A318,Main!_xlnm.Print_Area,17,FALSE)+VLOOKUP(A318,Main!_xlnm.Print_Area,15,FALSE)</f>
        <v>2219329.3913430441</v>
      </c>
      <c r="D318" s="1">
        <f>VLOOKUP(A318,Main!_xlnm.Print_Area,14,FALSE)</f>
        <v>131172</v>
      </c>
      <c r="E318" s="1">
        <f>VLOOKUP(A318,'CAF BLS Adjustment'!B318:J911,5)</f>
        <v>1307278</v>
      </c>
      <c r="F318" s="1">
        <f>VLOOKUP(A318,'CAF BLS Adjustment'!$B$3:$J$440,6)</f>
        <v>1150596</v>
      </c>
      <c r="G318" s="1">
        <f t="shared" si="21"/>
        <v>131172</v>
      </c>
      <c r="H318" s="1">
        <f t="shared" si="22"/>
        <v>1307278</v>
      </c>
      <c r="I318" s="1">
        <f t="shared" si="23"/>
        <v>780879.39134304412</v>
      </c>
    </row>
    <row r="319" spans="1:9">
      <c r="A319" s="62">
        <v>411831</v>
      </c>
      <c r="B319" s="15" t="s">
        <v>343</v>
      </c>
      <c r="C319" s="1">
        <f>VLOOKUP(A319,Main!_xlnm.Print_Area,17,FALSE)+VLOOKUP(A319,Main!_xlnm.Print_Area,15,FALSE)</f>
        <v>1220894.0683791842</v>
      </c>
      <c r="D319" s="1">
        <f>VLOOKUP(A319,Main!_xlnm.Print_Area,14,FALSE)</f>
        <v>95910</v>
      </c>
      <c r="E319" s="1">
        <f>VLOOKUP(A319,'CAF BLS Adjustment'!B319:J912,5)</f>
        <v>959280</v>
      </c>
      <c r="F319" s="1">
        <f>VLOOKUP(A319,'CAF BLS Adjustment'!$B$3:$J$440,6)</f>
        <v>369092</v>
      </c>
      <c r="G319" s="1">
        <f t="shared" si="21"/>
        <v>95910</v>
      </c>
      <c r="H319" s="1">
        <f t="shared" si="22"/>
        <v>959280</v>
      </c>
      <c r="I319" s="1">
        <f t="shared" si="23"/>
        <v>165704.06837918423</v>
      </c>
    </row>
    <row r="320" spans="1:9">
      <c r="A320" s="62">
        <v>411833</v>
      </c>
      <c r="B320" s="15" t="s">
        <v>344</v>
      </c>
      <c r="C320" s="1">
        <f>VLOOKUP(A320,Main!_xlnm.Print_Area,17,FALSE)+VLOOKUP(A320,Main!_xlnm.Print_Area,15,FALSE)</f>
        <v>1630344.065431735</v>
      </c>
      <c r="D320" s="1">
        <f>VLOOKUP(A320,Main!_xlnm.Print_Area,14,FALSE)</f>
        <v>53376</v>
      </c>
      <c r="E320" s="1">
        <f>VLOOKUP(A320,'CAF BLS Adjustment'!B320:J913,5)</f>
        <v>1109009</v>
      </c>
      <c r="F320" s="1">
        <f>VLOOKUP(A320,'CAF BLS Adjustment'!$B$3:$J$440,6)</f>
        <v>739557</v>
      </c>
      <c r="G320" s="1">
        <f t="shared" si="21"/>
        <v>53376</v>
      </c>
      <c r="H320" s="1">
        <f t="shared" si="22"/>
        <v>1109009</v>
      </c>
      <c r="I320" s="1">
        <f t="shared" si="23"/>
        <v>467959.06543173501</v>
      </c>
    </row>
    <row r="321" spans="1:9">
      <c r="A321" s="62">
        <v>411839</v>
      </c>
      <c r="B321" s="15" t="s">
        <v>345</v>
      </c>
      <c r="C321" s="1">
        <f>VLOOKUP(A321,Main!_xlnm.Print_Area,17,FALSE)+VLOOKUP(A321,Main!_xlnm.Print_Area,15,FALSE)</f>
        <v>2188864.3688375112</v>
      </c>
      <c r="D321" s="1">
        <f>VLOOKUP(A321,Main!_xlnm.Print_Area,14,FALSE)</f>
        <v>-62454</v>
      </c>
      <c r="E321" s="1">
        <f>VLOOKUP(A321,'CAF BLS Adjustment'!B321:J914,5)</f>
        <v>1711697</v>
      </c>
      <c r="F321" s="1">
        <f>VLOOKUP(A321,'CAF BLS Adjustment'!$B$3:$J$440,6)</f>
        <v>914667</v>
      </c>
      <c r="G321" s="1">
        <f t="shared" si="21"/>
        <v>-62454</v>
      </c>
      <c r="H321" s="1">
        <f t="shared" si="22"/>
        <v>1711697</v>
      </c>
      <c r="I321" s="1">
        <f t="shared" si="23"/>
        <v>539621.36883751117</v>
      </c>
    </row>
    <row r="322" spans="1:9">
      <c r="A322" s="62">
        <v>411841</v>
      </c>
      <c r="B322" s="15" t="s">
        <v>346</v>
      </c>
      <c r="C322" s="1">
        <f>VLOOKUP(A322,Main!_xlnm.Print_Area,17,FALSE)+VLOOKUP(A322,Main!_xlnm.Print_Area,15,FALSE)</f>
        <v>2235537.3228095048</v>
      </c>
      <c r="D322" s="1">
        <f>VLOOKUP(A322,Main!_xlnm.Print_Area,14,FALSE)</f>
        <v>151092</v>
      </c>
      <c r="E322" s="1">
        <f>VLOOKUP(A322,'CAF BLS Adjustment'!B322:J916,5)</f>
        <v>2456862</v>
      </c>
      <c r="F322" s="1">
        <f>VLOOKUP(A322,'CAF BLS Adjustment'!$B$3:$J$440,6)</f>
        <v>0</v>
      </c>
      <c r="G322" s="1">
        <f t="shared" si="21"/>
        <v>151092</v>
      </c>
      <c r="H322" s="1">
        <f t="shared" si="22"/>
        <v>2084445.3228095048</v>
      </c>
      <c r="I322" s="1">
        <f t="shared" si="23"/>
        <v>0</v>
      </c>
    </row>
    <row r="323" spans="1:9">
      <c r="A323" s="62">
        <v>411845</v>
      </c>
      <c r="B323" s="15" t="s">
        <v>347</v>
      </c>
      <c r="C323" s="1">
        <f>VLOOKUP(A323,Main!_xlnm.Print_Area,17,FALSE)+VLOOKUP(A323,Main!_xlnm.Print_Area,15,FALSE)</f>
        <v>5226313.1440504445</v>
      </c>
      <c r="D323" s="1">
        <f>VLOOKUP(A323,Main!_xlnm.Print_Area,14,FALSE)</f>
        <v>-15234</v>
      </c>
      <c r="E323" s="1">
        <f>VLOOKUP(A323,'CAF BLS Adjustment'!B323:J917,5)</f>
        <v>1570639</v>
      </c>
      <c r="F323" s="1">
        <f>VLOOKUP(A323,'CAF BLS Adjustment'!$B$3:$J$440,6)</f>
        <v>4544094</v>
      </c>
      <c r="G323" s="1">
        <f t="shared" si="21"/>
        <v>-15234</v>
      </c>
      <c r="H323" s="1">
        <f t="shared" si="22"/>
        <v>1570639</v>
      </c>
      <c r="I323" s="1">
        <f t="shared" si="23"/>
        <v>3670908.1440504445</v>
      </c>
    </row>
    <row r="324" spans="1:9">
      <c r="A324" s="62">
        <v>411847</v>
      </c>
      <c r="B324" s="15" t="s">
        <v>348</v>
      </c>
      <c r="C324" s="1">
        <f>VLOOKUP(A324,Main!_xlnm.Print_Area,17,FALSE)+VLOOKUP(A324,Main!_xlnm.Print_Area,15,FALSE)</f>
        <v>1791776.1943412558</v>
      </c>
      <c r="D324" s="1">
        <f>VLOOKUP(A324,Main!_xlnm.Print_Area,14,FALSE)</f>
        <v>89106</v>
      </c>
      <c r="E324" s="1">
        <f>VLOOKUP(A324,'CAF BLS Adjustment'!B324:J918,5)</f>
        <v>1240677</v>
      </c>
      <c r="F324" s="1">
        <f>VLOOKUP(A324,'CAF BLS Adjustment'!$B$3:$J$440,6)</f>
        <v>760484</v>
      </c>
      <c r="G324" s="1">
        <f t="shared" si="21"/>
        <v>89106</v>
      </c>
      <c r="H324" s="1">
        <f t="shared" si="22"/>
        <v>1240677</v>
      </c>
      <c r="I324" s="1">
        <f t="shared" si="23"/>
        <v>461993.19434125582</v>
      </c>
    </row>
    <row r="325" spans="1:9">
      <c r="A325" s="62">
        <v>411849</v>
      </c>
      <c r="B325" s="15" t="s">
        <v>349</v>
      </c>
      <c r="C325" s="1">
        <f>VLOOKUP(A325,Main!_xlnm.Print_Area,17,FALSE)+VLOOKUP(A325,Main!_xlnm.Print_Area,15,FALSE)</f>
        <v>2306015.4229386002</v>
      </c>
      <c r="D325" s="1">
        <f>VLOOKUP(A325,Main!_xlnm.Print_Area,14,FALSE)</f>
        <v>189006</v>
      </c>
      <c r="E325" s="1">
        <f>VLOOKUP(A325,'CAF BLS Adjustment'!B325:J919,5)</f>
        <v>739733</v>
      </c>
      <c r="F325" s="1">
        <f>VLOOKUP(A325,'CAF BLS Adjustment'!$B$3:$J$440,6)</f>
        <v>1761434</v>
      </c>
      <c r="G325" s="1">
        <f t="shared" si="21"/>
        <v>189006</v>
      </c>
      <c r="H325" s="1">
        <f t="shared" si="22"/>
        <v>739733</v>
      </c>
      <c r="I325" s="1">
        <f t="shared" si="23"/>
        <v>1377276.4229386002</v>
      </c>
    </row>
    <row r="326" spans="1:9">
      <c r="A326" s="62">
        <v>420463</v>
      </c>
      <c r="B326" s="15" t="s">
        <v>352</v>
      </c>
      <c r="C326" s="1">
        <f>VLOOKUP(A326,Main!_xlnm.Print_Area,17,FALSE)+VLOOKUP(A326,Main!_xlnm.Print_Area,15,FALSE)</f>
        <v>1310348.854926965</v>
      </c>
      <c r="D326" s="1">
        <f>VLOOKUP(A326,Main!_xlnm.Print_Area,14,FALSE)</f>
        <v>117084</v>
      </c>
      <c r="E326" s="1">
        <f>VLOOKUP(A326,'CAF BLS Adjustment'!B326:J920,5)</f>
        <v>574590</v>
      </c>
      <c r="F326" s="1">
        <f>VLOOKUP(A326,'CAF BLS Adjustment'!$B$3:$J$440,6)</f>
        <v>836965</v>
      </c>
      <c r="G326" s="1">
        <f t="shared" si="21"/>
        <v>117084</v>
      </c>
      <c r="H326" s="1">
        <f t="shared" si="22"/>
        <v>574590</v>
      </c>
      <c r="I326" s="1">
        <f t="shared" si="23"/>
        <v>618674.85492696497</v>
      </c>
    </row>
    <row r="327" spans="1:9">
      <c r="A327" s="62">
        <v>421206</v>
      </c>
      <c r="B327" s="15" t="s">
        <v>353</v>
      </c>
      <c r="C327" s="1">
        <f>VLOOKUP(A327,Main!_xlnm.Print_Area,17,FALSE)+VLOOKUP(A327,Main!_xlnm.Print_Area,15,FALSE)</f>
        <v>835784.25611561979</v>
      </c>
      <c r="D327" s="1">
        <f>VLOOKUP(A327,Main!_xlnm.Print_Area,14,FALSE)</f>
        <v>180036</v>
      </c>
      <c r="E327" s="1">
        <f>VLOOKUP(A327,'CAF BLS Adjustment'!B327:J921,5)</f>
        <v>425616</v>
      </c>
      <c r="F327" s="1">
        <f>VLOOKUP(A327,'CAF BLS Adjustment'!$B$3:$J$440,6)</f>
        <v>369365</v>
      </c>
      <c r="G327" s="1">
        <f t="shared" si="21"/>
        <v>180036</v>
      </c>
      <c r="H327" s="1">
        <f t="shared" si="22"/>
        <v>425616</v>
      </c>
      <c r="I327" s="1">
        <f t="shared" si="23"/>
        <v>230132.25611561979</v>
      </c>
    </row>
    <row r="328" spans="1:9">
      <c r="A328" s="62">
        <v>421860</v>
      </c>
      <c r="B328" s="15" t="s">
        <v>354</v>
      </c>
      <c r="C328" s="1">
        <f>VLOOKUP(A328,Main!_xlnm.Print_Area,17,FALSE)+VLOOKUP(A328,Main!_xlnm.Print_Area,15,FALSE)</f>
        <v>274674.20645551849</v>
      </c>
      <c r="D328" s="1">
        <f>VLOOKUP(A328,Main!_xlnm.Print_Area,14,FALSE)</f>
        <v>23004</v>
      </c>
      <c r="E328" s="1">
        <f>VLOOKUP(A328,'CAF BLS Adjustment'!B328:J924,5)</f>
        <v>117644</v>
      </c>
      <c r="F328" s="1">
        <f>VLOOKUP(A328,'CAF BLS Adjustment'!$B$3:$J$440,6)</f>
        <v>179784</v>
      </c>
      <c r="G328" s="1">
        <f t="shared" si="21"/>
        <v>23004</v>
      </c>
      <c r="H328" s="1">
        <f t="shared" si="22"/>
        <v>117644</v>
      </c>
      <c r="I328" s="1">
        <f t="shared" si="23"/>
        <v>134026.20645551849</v>
      </c>
    </row>
    <row r="329" spans="1:9">
      <c r="A329" s="62">
        <v>421866</v>
      </c>
      <c r="B329" s="15" t="s">
        <v>355</v>
      </c>
      <c r="C329" s="1">
        <f>VLOOKUP(A329,Main!_xlnm.Print_Area,17,FALSE)+VLOOKUP(A329,Main!_xlnm.Print_Area,15,FALSE)</f>
        <v>421409.64692668139</v>
      </c>
      <c r="D329" s="1">
        <f>VLOOKUP(A329,Main!_xlnm.Print_Area,14,FALSE)</f>
        <v>23796</v>
      </c>
      <c r="E329" s="1">
        <f>VLOOKUP(A329,'CAF BLS Adjustment'!B329:J927,5)</f>
        <v>257714</v>
      </c>
      <c r="F329" s="1">
        <f>VLOOKUP(A329,'CAF BLS Adjustment'!$B$3:$J$440,6)</f>
        <v>210102</v>
      </c>
      <c r="G329" s="1">
        <f t="shared" si="21"/>
        <v>23796</v>
      </c>
      <c r="H329" s="1">
        <f t="shared" si="22"/>
        <v>257714</v>
      </c>
      <c r="I329" s="1">
        <f t="shared" si="23"/>
        <v>139899.64692668139</v>
      </c>
    </row>
    <row r="330" spans="1:9">
      <c r="A330" s="62">
        <v>421876</v>
      </c>
      <c r="B330" s="15" t="s">
        <v>356</v>
      </c>
      <c r="C330" s="1">
        <f>VLOOKUP(A330,Main!_xlnm.Print_Area,17,FALSE)+VLOOKUP(A330,Main!_xlnm.Print_Area,15,FALSE)</f>
        <v>79566.062587414111</v>
      </c>
      <c r="D330" s="1">
        <f>VLOOKUP(A330,Main!_xlnm.Print_Area,14,FALSE)</f>
        <v>-11898</v>
      </c>
      <c r="E330" s="1">
        <f>VLOOKUP(A330,'CAF BLS Adjustment'!B330:J928,5)</f>
        <v>33860</v>
      </c>
      <c r="F330" s="1">
        <f>VLOOKUP(A330,'CAF BLS Adjustment'!$B$3:$J$440,6)</f>
        <v>72841</v>
      </c>
      <c r="G330" s="1">
        <f t="shared" si="21"/>
        <v>-11898</v>
      </c>
      <c r="H330" s="1">
        <f t="shared" si="22"/>
        <v>33860</v>
      </c>
      <c r="I330" s="1">
        <f t="shared" si="23"/>
        <v>57604.062587414111</v>
      </c>
    </row>
    <row r="331" spans="1:9">
      <c r="A331" s="62">
        <v>421886</v>
      </c>
      <c r="B331" s="15" t="s">
        <v>357</v>
      </c>
      <c r="C331" s="1">
        <f>VLOOKUP(A331,Main!_xlnm.Print_Area,17,FALSE)+VLOOKUP(A331,Main!_xlnm.Print_Area,15,FALSE)</f>
        <v>378065.16068992665</v>
      </c>
      <c r="D331" s="1">
        <f>VLOOKUP(A331,Main!_xlnm.Print_Area,14,FALSE)</f>
        <v>-10146</v>
      </c>
      <c r="E331" s="1">
        <f>VLOOKUP(A331,'CAF BLS Adjustment'!B331:J930,5)</f>
        <v>210562</v>
      </c>
      <c r="F331" s="1">
        <f>VLOOKUP(A331,'CAF BLS Adjustment'!$B$3:$J$440,6)</f>
        <v>242321</v>
      </c>
      <c r="G331" s="1">
        <f t="shared" si="21"/>
        <v>-10146</v>
      </c>
      <c r="H331" s="1">
        <f t="shared" si="22"/>
        <v>210562</v>
      </c>
      <c r="I331" s="1">
        <f t="shared" si="23"/>
        <v>177649.16068992665</v>
      </c>
    </row>
    <row r="332" spans="1:9">
      <c r="A332" s="62">
        <v>421887</v>
      </c>
      <c r="B332" s="15" t="s">
        <v>358</v>
      </c>
      <c r="C332" s="1">
        <f>VLOOKUP(A332,Main!_xlnm.Print_Area,17,FALSE)+VLOOKUP(A332,Main!_xlnm.Print_Area,15,FALSE)</f>
        <v>2756394.990102245</v>
      </c>
      <c r="D332" s="1">
        <f>VLOOKUP(A332,Main!_xlnm.Print_Area,14,FALSE)</f>
        <v>272082</v>
      </c>
      <c r="E332" s="1">
        <f>VLOOKUP(A332,'CAF BLS Adjustment'!B332:J931,5)</f>
        <v>419405</v>
      </c>
      <c r="F332" s="1">
        <f>VLOOKUP(A332,'CAF BLS Adjustment'!$B$3:$J$440,6)</f>
        <v>2524094</v>
      </c>
      <c r="G332" s="1">
        <f t="shared" si="21"/>
        <v>272082</v>
      </c>
      <c r="H332" s="1">
        <f t="shared" si="22"/>
        <v>419405</v>
      </c>
      <c r="I332" s="1">
        <f t="shared" si="23"/>
        <v>2064907.990102245</v>
      </c>
    </row>
    <row r="333" spans="1:9">
      <c r="A333" s="62">
        <v>421901</v>
      </c>
      <c r="B333" s="15" t="s">
        <v>359</v>
      </c>
      <c r="C333" s="1">
        <f>VLOOKUP(A333,Main!_xlnm.Print_Area,17,FALSE)+VLOOKUP(A333,Main!_xlnm.Print_Area,15,FALSE)</f>
        <v>2521115.1091388003</v>
      </c>
      <c r="D333" s="1">
        <f>VLOOKUP(A333,Main!_xlnm.Print_Area,14,FALSE)</f>
        <v>376620</v>
      </c>
      <c r="E333" s="1">
        <f>VLOOKUP(A333,'CAF BLS Adjustment'!B333:J934,5)</f>
        <v>963775</v>
      </c>
      <c r="F333" s="1">
        <f>VLOOKUP(A333,'CAF BLS Adjustment'!$B$3:$J$440,6)</f>
        <v>1600711</v>
      </c>
      <c r="G333" s="1">
        <f t="shared" si="21"/>
        <v>376620</v>
      </c>
      <c r="H333" s="1">
        <f t="shared" si="22"/>
        <v>963775</v>
      </c>
      <c r="I333" s="1">
        <f t="shared" si="23"/>
        <v>1180720.1091388003</v>
      </c>
    </row>
    <row r="334" spans="1:9">
      <c r="A334" s="62">
        <v>421912</v>
      </c>
      <c r="B334" s="15" t="s">
        <v>360</v>
      </c>
      <c r="C334" s="1">
        <f>VLOOKUP(A334,Main!_xlnm.Print_Area,17,FALSE)+VLOOKUP(A334,Main!_xlnm.Print_Area,15,FALSE)</f>
        <v>1399455.6184064478</v>
      </c>
      <c r="D334" s="1">
        <f>VLOOKUP(A334,Main!_xlnm.Print_Area,14,FALSE)</f>
        <v>49626</v>
      </c>
      <c r="E334" s="1">
        <f>VLOOKUP(A334,'CAF BLS Adjustment'!B334:J935,5)</f>
        <v>1336704</v>
      </c>
      <c r="F334" s="1">
        <f>VLOOKUP(A334,'CAF BLS Adjustment'!$B$3:$J$440,6)</f>
        <v>246260</v>
      </c>
      <c r="G334" s="1">
        <f t="shared" si="21"/>
        <v>49626</v>
      </c>
      <c r="H334" s="1">
        <f t="shared" si="22"/>
        <v>1336704</v>
      </c>
      <c r="I334" s="1">
        <f t="shared" si="23"/>
        <v>13125.618406447815</v>
      </c>
    </row>
    <row r="335" spans="1:9">
      <c r="A335" s="62">
        <v>421920</v>
      </c>
      <c r="B335" s="15" t="s">
        <v>361</v>
      </c>
      <c r="C335" s="1">
        <f>VLOOKUP(A335,Main!_xlnm.Print_Area,17,FALSE)+VLOOKUP(A335,Main!_xlnm.Print_Area,15,FALSE)</f>
        <v>359329.33425502159</v>
      </c>
      <c r="D335" s="1">
        <f>VLOOKUP(A335,Main!_xlnm.Print_Area,14,FALSE)</f>
        <v>-9948</v>
      </c>
      <c r="E335" s="1">
        <f>VLOOKUP(A335,'CAF BLS Adjustment'!B335:J936,5)</f>
        <v>430795</v>
      </c>
      <c r="F335" s="1">
        <f>VLOOKUP(A335,'CAF BLS Adjustment'!$B$3:$J$440,6)</f>
        <v>0</v>
      </c>
      <c r="G335" s="1">
        <f t="shared" si="21"/>
        <v>-9948</v>
      </c>
      <c r="H335" s="1">
        <f t="shared" si="22"/>
        <v>369277.33425502159</v>
      </c>
      <c r="I335" s="1">
        <f t="shared" si="23"/>
        <v>0</v>
      </c>
    </row>
    <row r="336" spans="1:9">
      <c r="A336" s="62">
        <v>421931</v>
      </c>
      <c r="B336" s="15" t="s">
        <v>362</v>
      </c>
      <c r="C336" s="1">
        <f>VLOOKUP(A336,Main!_xlnm.Print_Area,17,FALSE)+VLOOKUP(A336,Main!_xlnm.Print_Area,15,FALSE)</f>
        <v>4145785.3699176642</v>
      </c>
      <c r="D336" s="1">
        <f>VLOOKUP(A336,Main!_xlnm.Print_Area,14,FALSE)</f>
        <v>91008</v>
      </c>
      <c r="E336" s="1">
        <f>VLOOKUP(A336,'CAF BLS Adjustment'!B336:J937,5)</f>
        <v>1660128</v>
      </c>
      <c r="F336" s="1">
        <f>VLOOKUP(A336,'CAF BLS Adjustment'!$B$3:$J$440,6)</f>
        <v>3085293</v>
      </c>
      <c r="G336" s="1">
        <f t="shared" si="21"/>
        <v>91008</v>
      </c>
      <c r="H336" s="1">
        <f t="shared" si="22"/>
        <v>1660128</v>
      </c>
      <c r="I336" s="1">
        <f t="shared" si="23"/>
        <v>2394649.3699176642</v>
      </c>
    </row>
    <row r="337" spans="1:9">
      <c r="A337" s="62">
        <v>421945</v>
      </c>
      <c r="B337" s="15" t="s">
        <v>363</v>
      </c>
      <c r="C337" s="1">
        <f>VLOOKUP(A337,Main!_xlnm.Print_Area,17,FALSE)+VLOOKUP(A337,Main!_xlnm.Print_Area,15,FALSE)</f>
        <v>481672.4985215154</v>
      </c>
      <c r="D337" s="1">
        <f>VLOOKUP(A337,Main!_xlnm.Print_Area,14,FALSE)</f>
        <v>28998</v>
      </c>
      <c r="E337" s="1">
        <f>VLOOKUP(A337,'CAF BLS Adjustment'!B337:J940,5)</f>
        <v>320440</v>
      </c>
      <c r="F337" s="1">
        <f>VLOOKUP(A337,'CAF BLS Adjustment'!$B$3:$J$440,6)</f>
        <v>212476</v>
      </c>
      <c r="G337" s="1">
        <f t="shared" si="21"/>
        <v>28998</v>
      </c>
      <c r="H337" s="1">
        <f t="shared" si="22"/>
        <v>320440</v>
      </c>
      <c r="I337" s="1">
        <f t="shared" si="23"/>
        <v>132234.4985215154</v>
      </c>
    </row>
    <row r="338" spans="1:9">
      <c r="A338" s="62">
        <v>431704</v>
      </c>
      <c r="B338" s="15" t="s">
        <v>365</v>
      </c>
      <c r="C338" s="1">
        <f>VLOOKUP(A338,Main!_xlnm.Print_Area,17,FALSE)+VLOOKUP(A338,Main!_xlnm.Print_Area,15,FALSE)</f>
        <v>973173.64852359134</v>
      </c>
      <c r="D338" s="1">
        <f>VLOOKUP(A338,Main!_xlnm.Print_Area,14,FALSE)</f>
        <v>116700</v>
      </c>
      <c r="E338" s="1">
        <f>VLOOKUP(A338,'CAF BLS Adjustment'!B338:J942,5)</f>
        <v>253623</v>
      </c>
      <c r="F338" s="1">
        <f>VLOOKUP(A338,'CAF BLS Adjustment'!$B$3:$J$440,6)</f>
        <v>764971</v>
      </c>
      <c r="G338" s="1">
        <f t="shared" si="21"/>
        <v>116700</v>
      </c>
      <c r="H338" s="1">
        <f t="shared" si="22"/>
        <v>253623</v>
      </c>
      <c r="I338" s="1">
        <f t="shared" si="23"/>
        <v>602850.64852359134</v>
      </c>
    </row>
    <row r="339" spans="1:9">
      <c r="A339" s="62">
        <v>431788</v>
      </c>
      <c r="B339" s="15" t="s">
        <v>366</v>
      </c>
      <c r="C339" s="1">
        <f>VLOOKUP(A339,Main!_xlnm.Print_Area,17,FALSE)+VLOOKUP(A339,Main!_xlnm.Print_Area,15,FALSE)</f>
        <v>1179916.4950862559</v>
      </c>
      <c r="D339" s="1">
        <f>VLOOKUP(A339,Main!_xlnm.Print_Area,14,FALSE)</f>
        <v>202044</v>
      </c>
      <c r="E339" s="1">
        <f>VLOOKUP(A339,'CAF BLS Adjustment'!B339:J943,5)</f>
        <v>584209</v>
      </c>
      <c r="F339" s="1">
        <f>VLOOKUP(A339,'CAF BLS Adjustment'!$B$3:$J$440,6)</f>
        <v>590225</v>
      </c>
      <c r="G339" s="1">
        <f t="shared" si="21"/>
        <v>202044</v>
      </c>
      <c r="H339" s="1">
        <f t="shared" si="22"/>
        <v>584209</v>
      </c>
      <c r="I339" s="1">
        <f t="shared" si="23"/>
        <v>393663.49508625595</v>
      </c>
    </row>
    <row r="340" spans="1:9">
      <c r="A340" s="62">
        <v>431831</v>
      </c>
      <c r="B340" s="15" t="s">
        <v>367</v>
      </c>
      <c r="C340" s="1">
        <f>VLOOKUP(A340,Main!_xlnm.Print_Area,17,FALSE)+VLOOKUP(A340,Main!_xlnm.Print_Area,15,FALSE)</f>
        <v>305862.5594529644</v>
      </c>
      <c r="D340" s="1">
        <f>VLOOKUP(A340,Main!_xlnm.Print_Area,14,FALSE)</f>
        <v>48774</v>
      </c>
      <c r="E340" s="1">
        <f>VLOOKUP(A340,'CAF BLS Adjustment'!B340:J944,5)</f>
        <v>224553</v>
      </c>
      <c r="F340" s="1">
        <f>VLOOKUP(A340,'CAF BLS Adjustment'!$B$3:$J$440,6)</f>
        <v>83489</v>
      </c>
      <c r="G340" s="1">
        <f t="shared" si="21"/>
        <v>48774</v>
      </c>
      <c r="H340" s="1">
        <f t="shared" si="22"/>
        <v>224553</v>
      </c>
      <c r="I340" s="1">
        <f t="shared" si="23"/>
        <v>32535.5594529644</v>
      </c>
    </row>
    <row r="341" spans="1:9">
      <c r="A341" s="62">
        <v>431968</v>
      </c>
      <c r="B341" s="15" t="s">
        <v>368</v>
      </c>
      <c r="C341" s="1">
        <f>VLOOKUP(A341,Main!_xlnm.Print_Area,17,FALSE)+VLOOKUP(A341,Main!_xlnm.Print_Area,15,FALSE)</f>
        <v>346529.8264633214</v>
      </c>
      <c r="D341" s="1">
        <f>VLOOKUP(A341,Main!_xlnm.Print_Area,14,FALSE)</f>
        <v>5286</v>
      </c>
      <c r="E341" s="1">
        <f>VLOOKUP(A341,'CAF BLS Adjustment'!B341:J946,5)</f>
        <v>398972</v>
      </c>
      <c r="F341" s="1">
        <f>VLOOKUP(A341,'CAF BLS Adjustment'!$B$3:$J$440,6)</f>
        <v>0</v>
      </c>
      <c r="G341" s="1">
        <f t="shared" si="21"/>
        <v>5286</v>
      </c>
      <c r="H341" s="1">
        <f t="shared" si="22"/>
        <v>341243.8264633214</v>
      </c>
      <c r="I341" s="1">
        <f t="shared" si="23"/>
        <v>0</v>
      </c>
    </row>
    <row r="342" spans="1:9">
      <c r="A342" s="62">
        <v>431969</v>
      </c>
      <c r="B342" s="15" t="s">
        <v>369</v>
      </c>
      <c r="C342" s="1">
        <f>VLOOKUP(A342,Main!_xlnm.Print_Area,17,FALSE)+VLOOKUP(A342,Main!_xlnm.Print_Area,15,FALSE)</f>
        <v>2046778.3725695941</v>
      </c>
      <c r="D342" s="1">
        <f>VLOOKUP(A342,Main!_xlnm.Print_Area,14,FALSE)</f>
        <v>-514950</v>
      </c>
      <c r="E342" s="1">
        <f>VLOOKUP(A342,'CAF BLS Adjustment'!B342:J947,5)</f>
        <v>824856</v>
      </c>
      <c r="F342" s="1">
        <f>VLOOKUP(A342,'CAF BLS Adjustment'!$B$3:$J$440,6)</f>
        <v>2163629</v>
      </c>
      <c r="G342" s="1">
        <f t="shared" si="21"/>
        <v>-514950</v>
      </c>
      <c r="H342" s="1">
        <f t="shared" si="22"/>
        <v>824856</v>
      </c>
      <c r="I342" s="1">
        <f t="shared" si="23"/>
        <v>1736872.3725695941</v>
      </c>
    </row>
    <row r="343" spans="1:9">
      <c r="A343" s="62">
        <v>431974</v>
      </c>
      <c r="B343" s="15" t="s">
        <v>370</v>
      </c>
      <c r="C343" s="1">
        <f>VLOOKUP(A343,Main!_xlnm.Print_Area,17,FALSE)+VLOOKUP(A343,Main!_xlnm.Print_Area,15,FALSE)</f>
        <v>1340974.88493721</v>
      </c>
      <c r="D343" s="1">
        <f>VLOOKUP(A343,Main!_xlnm.Print_Area,14,FALSE)</f>
        <v>271542</v>
      </c>
      <c r="E343" s="1">
        <f>VLOOKUP(A343,'CAF BLS Adjustment'!B343:J948,5)</f>
        <v>231451</v>
      </c>
      <c r="F343" s="1">
        <f>VLOOKUP(A343,'CAF BLS Adjustment'!$B$3:$J$440,6)</f>
        <v>1061374</v>
      </c>
      <c r="G343" s="1">
        <f t="shared" si="21"/>
        <v>271542</v>
      </c>
      <c r="H343" s="1">
        <f t="shared" si="22"/>
        <v>231451</v>
      </c>
      <c r="I343" s="1">
        <f t="shared" si="23"/>
        <v>837981.88493721001</v>
      </c>
    </row>
    <row r="344" spans="1:9">
      <c r="A344" s="62">
        <v>431977</v>
      </c>
      <c r="B344" s="15" t="s">
        <v>371</v>
      </c>
      <c r="C344" s="1">
        <f>VLOOKUP(A344,Main!_xlnm.Print_Area,17,FALSE)+VLOOKUP(A344,Main!_xlnm.Print_Area,15,FALSE)</f>
        <v>1006012.0677134348</v>
      </c>
      <c r="D344" s="1">
        <f>VLOOKUP(A344,Main!_xlnm.Print_Area,14,FALSE)</f>
        <v>-141594</v>
      </c>
      <c r="E344" s="1">
        <f>VLOOKUP(A344,'CAF BLS Adjustment'!B344:J949,5)</f>
        <v>1077765</v>
      </c>
      <c r="F344" s="1">
        <f>VLOOKUP(A344,'CAF BLS Adjustment'!$B$3:$J$440,6)</f>
        <v>261020</v>
      </c>
      <c r="G344" s="1">
        <f t="shared" si="21"/>
        <v>-141594</v>
      </c>
      <c r="H344" s="1">
        <f t="shared" si="22"/>
        <v>1077765</v>
      </c>
      <c r="I344" s="1">
        <f t="shared" si="23"/>
        <v>69841.067713434808</v>
      </c>
    </row>
    <row r="345" spans="1:9">
      <c r="A345" s="62">
        <v>431980</v>
      </c>
      <c r="B345" s="15" t="s">
        <v>372</v>
      </c>
      <c r="C345" s="1">
        <f>VLOOKUP(A345,Main!_xlnm.Print_Area,17,FALSE)+VLOOKUP(A345,Main!_xlnm.Print_Area,15,FALSE)</f>
        <v>3483821.4258505786</v>
      </c>
      <c r="D345" s="1">
        <f>VLOOKUP(A345,Main!_xlnm.Print_Area,14,FALSE)</f>
        <v>-296418</v>
      </c>
      <c r="E345" s="1">
        <f>VLOOKUP(A345,'CAF BLS Adjustment'!B345:J951,5)</f>
        <v>2872646</v>
      </c>
      <c r="F345" s="1">
        <f>VLOOKUP(A345,'CAF BLS Adjustment'!$B$3:$J$440,6)</f>
        <v>1537341</v>
      </c>
      <c r="G345" s="1">
        <f t="shared" si="21"/>
        <v>-296418</v>
      </c>
      <c r="H345" s="1">
        <f t="shared" si="22"/>
        <v>2872646</v>
      </c>
      <c r="I345" s="1">
        <f t="shared" si="23"/>
        <v>907593.42585057858</v>
      </c>
    </row>
    <row r="346" spans="1:9">
      <c r="A346" s="62">
        <v>431994</v>
      </c>
      <c r="B346" s="15" t="s">
        <v>373</v>
      </c>
      <c r="C346" s="1">
        <f>VLOOKUP(A346,Main!_xlnm.Print_Area,17,FALSE)+VLOOKUP(A346,Main!_xlnm.Print_Area,15,FALSE)</f>
        <v>1801018.1173623241</v>
      </c>
      <c r="D346" s="1">
        <f>VLOOKUP(A346,Main!_xlnm.Print_Area,14,FALSE)</f>
        <v>-19770</v>
      </c>
      <c r="E346" s="1">
        <f>VLOOKUP(A346,'CAF BLS Adjustment'!B346:J952,5)</f>
        <v>740088</v>
      </c>
      <c r="F346" s="1">
        <f>VLOOKUP(A346,'CAF BLS Adjustment'!$B$3:$J$440,6)</f>
        <v>1384024</v>
      </c>
      <c r="G346" s="1">
        <f t="shared" si="21"/>
        <v>-19770</v>
      </c>
      <c r="H346" s="1">
        <f t="shared" si="22"/>
        <v>740088</v>
      </c>
      <c r="I346" s="1">
        <f t="shared" si="23"/>
        <v>1080700.1173623241</v>
      </c>
    </row>
    <row r="347" spans="1:9">
      <c r="A347" s="62">
        <v>432008</v>
      </c>
      <c r="B347" s="15" t="s">
        <v>374</v>
      </c>
      <c r="C347" s="1">
        <f>VLOOKUP(A347,Main!_xlnm.Print_Area,17,FALSE)+VLOOKUP(A347,Main!_xlnm.Print_Area,15,FALSE)</f>
        <v>524412.47434750083</v>
      </c>
      <c r="D347" s="1">
        <f>VLOOKUP(A347,Main!_xlnm.Print_Area,14,FALSE)</f>
        <v>18984</v>
      </c>
      <c r="E347" s="1">
        <f>VLOOKUP(A347,'CAF BLS Adjustment'!B347:J954,5)</f>
        <v>592790</v>
      </c>
      <c r="F347" s="1">
        <f>VLOOKUP(A347,'CAF BLS Adjustment'!$B$3:$J$440,6)</f>
        <v>0</v>
      </c>
      <c r="G347" s="1">
        <f t="shared" ref="G347:G383" si="24">MIN(D347,C347)</f>
        <v>18984</v>
      </c>
      <c r="H347" s="1">
        <f t="shared" ref="H347:H383" si="25">MAX(MIN(C347-G347,E347),0)</f>
        <v>505428.47434750083</v>
      </c>
      <c r="I347" s="1">
        <f t="shared" ref="I347:I383" si="26">MIN(MAX(C347-G347-H347,0),F347)</f>
        <v>0</v>
      </c>
    </row>
    <row r="348" spans="1:9">
      <c r="A348" s="62">
        <v>432016</v>
      </c>
      <c r="B348" s="15" t="s">
        <v>375</v>
      </c>
      <c r="C348" s="1">
        <f>VLOOKUP(A348,Main!_xlnm.Print_Area,17,FALSE)+VLOOKUP(A348,Main!_xlnm.Print_Area,15,FALSE)</f>
        <v>11283549.916785859</v>
      </c>
      <c r="D348" s="1">
        <f>VLOOKUP(A348,Main!_xlnm.Print_Area,14,FALSE)</f>
        <v>608220</v>
      </c>
      <c r="E348" s="1">
        <f>VLOOKUP(A348,'CAF BLS Adjustment'!B348:J956,5)</f>
        <v>3456119</v>
      </c>
      <c r="F348" s="1">
        <f>VLOOKUP(A348,'CAF BLS Adjustment'!$B$3:$J$440,6)</f>
        <v>9098930</v>
      </c>
      <c r="G348" s="1">
        <f t="shared" si="24"/>
        <v>608220</v>
      </c>
      <c r="H348" s="1">
        <f t="shared" si="25"/>
        <v>3456119</v>
      </c>
      <c r="I348" s="1">
        <f t="shared" si="26"/>
        <v>7219210.9167858586</v>
      </c>
    </row>
    <row r="349" spans="1:9">
      <c r="A349" s="62">
        <v>432017</v>
      </c>
      <c r="B349" s="15" t="s">
        <v>376</v>
      </c>
      <c r="C349" s="1">
        <f>VLOOKUP(A349,Main!_xlnm.Print_Area,17,FALSE)+VLOOKUP(A349,Main!_xlnm.Print_Area,15,FALSE)</f>
        <v>7277946.695819309</v>
      </c>
      <c r="D349" s="1">
        <f>VLOOKUP(A349,Main!_xlnm.Print_Area,14,FALSE)</f>
        <v>1283094</v>
      </c>
      <c r="E349" s="1">
        <f>VLOOKUP(A349,'CAF BLS Adjustment'!B349:J957,5)</f>
        <v>1413393</v>
      </c>
      <c r="F349" s="1">
        <f>VLOOKUP(A349,'CAF BLS Adjustment'!$B$3:$J$440,6)</f>
        <v>5793888</v>
      </c>
      <c r="G349" s="1">
        <f t="shared" si="24"/>
        <v>1283094</v>
      </c>
      <c r="H349" s="1">
        <f t="shared" si="25"/>
        <v>1413393</v>
      </c>
      <c r="I349" s="1">
        <f t="shared" si="26"/>
        <v>4581459.695819309</v>
      </c>
    </row>
    <row r="350" spans="1:9">
      <c r="A350" s="62">
        <v>432023</v>
      </c>
      <c r="B350" s="15" t="s">
        <v>377</v>
      </c>
      <c r="C350" s="1">
        <f>VLOOKUP(A350,Main!_xlnm.Print_Area,17,FALSE)+VLOOKUP(A350,Main!_xlnm.Print_Area,15,FALSE)</f>
        <v>429086.95395256672</v>
      </c>
      <c r="D350" s="1">
        <f>VLOOKUP(A350,Main!_xlnm.Print_Area,14,FALSE)</f>
        <v>-55146</v>
      </c>
      <c r="E350" s="1">
        <f>VLOOKUP(A350,'CAF BLS Adjustment'!B350:J958,5)</f>
        <v>400882</v>
      </c>
      <c r="F350" s="1">
        <f>VLOOKUP(A350,'CAF BLS Adjustment'!$B$3:$J$440,6)</f>
        <v>164019</v>
      </c>
      <c r="G350" s="1">
        <f t="shared" si="24"/>
        <v>-55146</v>
      </c>
      <c r="H350" s="1">
        <f t="shared" si="25"/>
        <v>400882</v>
      </c>
      <c r="I350" s="1">
        <f t="shared" si="26"/>
        <v>83350.953952566721</v>
      </c>
    </row>
    <row r="351" spans="1:9">
      <c r="A351" s="62">
        <v>432029</v>
      </c>
      <c r="B351" s="15" t="s">
        <v>378</v>
      </c>
      <c r="C351" s="1">
        <f>VLOOKUP(A351,Main!_xlnm.Print_Area,17,FALSE)+VLOOKUP(A351,Main!_xlnm.Print_Area,15,FALSE)</f>
        <v>116713.12365156855</v>
      </c>
      <c r="D351" s="1">
        <f>VLOOKUP(A351,Main!_xlnm.Print_Area,14,FALSE)</f>
        <v>-1535</v>
      </c>
      <c r="E351" s="1">
        <f>VLOOKUP(A351,'CAF BLS Adjustment'!B351:J959,5)</f>
        <v>137947</v>
      </c>
      <c r="F351" s="1">
        <f>VLOOKUP(A351,'CAF BLS Adjustment'!$B$3:$J$440,6)</f>
        <v>0</v>
      </c>
      <c r="G351" s="1">
        <f t="shared" si="24"/>
        <v>-1535</v>
      </c>
      <c r="H351" s="1">
        <f t="shared" si="25"/>
        <v>118248.12365156855</v>
      </c>
      <c r="I351" s="1">
        <f t="shared" si="26"/>
        <v>0</v>
      </c>
    </row>
    <row r="352" spans="1:9">
      <c r="A352" s="62">
        <v>432030</v>
      </c>
      <c r="B352" s="15" t="s">
        <v>350</v>
      </c>
      <c r="C352" s="1">
        <f>VLOOKUP(A352,Main!_xlnm.Print_Area,17,FALSE)+VLOOKUP(A352,Main!_xlnm.Print_Area,15,FALSE)</f>
        <v>913159.38483468455</v>
      </c>
      <c r="D352" s="1">
        <f>VLOOKUP(A352,Main!_xlnm.Print_Area,14,FALSE)</f>
        <v>18480</v>
      </c>
      <c r="E352" s="1">
        <f>VLOOKUP(A352,'CAF BLS Adjustment'!B352:J960,5)</f>
        <v>677325</v>
      </c>
      <c r="F352" s="1">
        <f>VLOOKUP(A352,'CAF BLS Adjustment'!$B$3:$J$440,6)</f>
        <v>369477</v>
      </c>
      <c r="G352" s="1">
        <f t="shared" si="24"/>
        <v>18480</v>
      </c>
      <c r="H352" s="1">
        <f t="shared" si="25"/>
        <v>677325</v>
      </c>
      <c r="I352" s="1">
        <f t="shared" si="26"/>
        <v>217354.38483468455</v>
      </c>
    </row>
    <row r="353" spans="1:9">
      <c r="A353" s="62">
        <v>432034</v>
      </c>
      <c r="B353" s="15" t="s">
        <v>379</v>
      </c>
      <c r="C353" s="1">
        <f>VLOOKUP(A353,Main!_xlnm.Print_Area,17,FALSE)+VLOOKUP(A353,Main!_xlnm.Print_Area,15,FALSE)</f>
        <v>145135.18739123768</v>
      </c>
      <c r="D353" s="1">
        <f>VLOOKUP(A353,Main!_xlnm.Print_Area,14,FALSE)</f>
        <v>-15024</v>
      </c>
      <c r="E353" s="1">
        <f>VLOOKUP(A353,'CAF BLS Adjustment'!B353:J961,5)</f>
        <v>186840</v>
      </c>
      <c r="F353" s="1">
        <f>VLOOKUP(A353,'CAF BLS Adjustment'!$B$3:$J$440,6)</f>
        <v>0</v>
      </c>
      <c r="G353" s="1">
        <f t="shared" si="24"/>
        <v>-15024</v>
      </c>
      <c r="H353" s="1">
        <f t="shared" si="25"/>
        <v>160159.18739123768</v>
      </c>
      <c r="I353" s="1">
        <f t="shared" si="26"/>
        <v>0</v>
      </c>
    </row>
    <row r="354" spans="1:9">
      <c r="A354" s="62">
        <v>442038</v>
      </c>
      <c r="B354" s="15" t="s">
        <v>381</v>
      </c>
      <c r="C354" s="1">
        <f>VLOOKUP(A354,Main!_xlnm.Print_Area,17,FALSE)+VLOOKUP(A354,Main!_xlnm.Print_Area,15,FALSE)</f>
        <v>1323031.9813273118</v>
      </c>
      <c r="D354" s="1">
        <f>VLOOKUP(A354,Main!_xlnm.Print_Area,14,FALSE)</f>
        <v>156318</v>
      </c>
      <c r="E354" s="1">
        <f>VLOOKUP(A354,'CAF BLS Adjustment'!B354:J964,5)</f>
        <v>284008</v>
      </c>
      <c r="F354" s="1">
        <f>VLOOKUP(A354,'CAF BLS Adjustment'!$B$3:$J$440,6)</f>
        <v>1103109</v>
      </c>
      <c r="G354" s="1">
        <f t="shared" si="24"/>
        <v>156318</v>
      </c>
      <c r="H354" s="1">
        <f t="shared" si="25"/>
        <v>284008</v>
      </c>
      <c r="I354" s="1">
        <f t="shared" si="26"/>
        <v>882705.98132731183</v>
      </c>
    </row>
    <row r="355" spans="1:9">
      <c r="A355" s="62">
        <v>442039</v>
      </c>
      <c r="B355" s="15" t="s">
        <v>382</v>
      </c>
      <c r="C355" s="1">
        <f>VLOOKUP(A355,Main!_xlnm.Print_Area,17,FALSE)+VLOOKUP(A355,Main!_xlnm.Print_Area,15,FALSE)</f>
        <v>3570552.9556018645</v>
      </c>
      <c r="D355" s="1">
        <f>VLOOKUP(A355,Main!_xlnm.Print_Area,14,FALSE)</f>
        <v>63204</v>
      </c>
      <c r="E355" s="1">
        <f>VLOOKUP(A355,'CAF BLS Adjustment'!B355:J965,5)</f>
        <v>3679580</v>
      </c>
      <c r="F355" s="1">
        <f>VLOOKUP(A355,'CAF BLS Adjustment'!$B$3:$J$440,6)</f>
        <v>422585</v>
      </c>
      <c r="G355" s="1">
        <f t="shared" si="24"/>
        <v>63204</v>
      </c>
      <c r="H355" s="1">
        <f t="shared" si="25"/>
        <v>3507348.9556018645</v>
      </c>
      <c r="I355" s="1">
        <f t="shared" si="26"/>
        <v>0</v>
      </c>
    </row>
    <row r="356" spans="1:9">
      <c r="A356" s="62">
        <v>442040</v>
      </c>
      <c r="B356" s="15" t="s">
        <v>383</v>
      </c>
      <c r="C356" s="1">
        <f>VLOOKUP(A356,Main!_xlnm.Print_Area,17,FALSE)+VLOOKUP(A356,Main!_xlnm.Print_Area,15,FALSE)</f>
        <v>6221354.6608635923</v>
      </c>
      <c r="D356" s="1">
        <f>VLOOKUP(A356,Main!_xlnm.Print_Area,14,FALSE)</f>
        <v>1116480</v>
      </c>
      <c r="E356" s="1">
        <f>VLOOKUP(A356,'CAF BLS Adjustment'!B356:J966,5)</f>
        <v>991566</v>
      </c>
      <c r="F356" s="1">
        <f>VLOOKUP(A356,'CAF BLS Adjustment'!$B$3:$J$440,6)</f>
        <v>5149720</v>
      </c>
      <c r="G356" s="1">
        <f t="shared" si="24"/>
        <v>1116480</v>
      </c>
      <c r="H356" s="1">
        <f t="shared" si="25"/>
        <v>991566</v>
      </c>
      <c r="I356" s="1">
        <f t="shared" si="26"/>
        <v>4113308.6608635923</v>
      </c>
    </row>
    <row r="357" spans="1:9">
      <c r="A357" s="62">
        <v>442061</v>
      </c>
      <c r="B357" s="15" t="s">
        <v>384</v>
      </c>
      <c r="C357" s="1">
        <f>VLOOKUP(A357,Main!_xlnm.Print_Area,17,FALSE)+VLOOKUP(A357,Main!_xlnm.Print_Area,15,FALSE)</f>
        <v>2063166.5143245622</v>
      </c>
      <c r="D357" s="1">
        <f>VLOOKUP(A357,Main!_xlnm.Print_Area,14,FALSE)</f>
        <v>-91206</v>
      </c>
      <c r="E357" s="1">
        <f>VLOOKUP(A357,'CAF BLS Adjustment'!B357:J969,5)</f>
        <v>628693</v>
      </c>
      <c r="F357" s="1">
        <f>VLOOKUP(A357,'CAF BLS Adjustment'!$B$3:$J$440,6)</f>
        <v>1884575</v>
      </c>
      <c r="G357" s="1">
        <f t="shared" si="24"/>
        <v>-91206</v>
      </c>
      <c r="H357" s="1">
        <f t="shared" si="25"/>
        <v>628693</v>
      </c>
      <c r="I357" s="1">
        <f t="shared" si="26"/>
        <v>1525679.5143245622</v>
      </c>
    </row>
    <row r="358" spans="1:9">
      <c r="A358" s="62">
        <v>442066</v>
      </c>
      <c r="B358" s="15" t="s">
        <v>385</v>
      </c>
      <c r="C358" s="1">
        <f>VLOOKUP(A358,Main!_xlnm.Print_Area,17,FALSE)+VLOOKUP(A358,Main!_xlnm.Print_Area,15,FALSE)</f>
        <v>483524.04982083605</v>
      </c>
      <c r="D358" s="1">
        <f>VLOOKUP(A358,Main!_xlnm.Print_Area,14,FALSE)</f>
        <v>48336</v>
      </c>
      <c r="E358" s="1">
        <f>VLOOKUP(A358,'CAF BLS Adjustment'!B358:J971,5)</f>
        <v>515738</v>
      </c>
      <c r="F358" s="1">
        <f>VLOOKUP(A358,'CAF BLS Adjustment'!$B$3:$J$440,6)</f>
        <v>0</v>
      </c>
      <c r="G358" s="1">
        <f t="shared" si="24"/>
        <v>48336</v>
      </c>
      <c r="H358" s="1">
        <f t="shared" si="25"/>
        <v>435188.04982083605</v>
      </c>
      <c r="I358" s="1">
        <f t="shared" si="26"/>
        <v>0</v>
      </c>
    </row>
    <row r="359" spans="1:9">
      <c r="A359" s="62">
        <v>442068</v>
      </c>
      <c r="B359" s="15" t="s">
        <v>386</v>
      </c>
      <c r="C359" s="1">
        <f>VLOOKUP(A359,Main!_xlnm.Print_Area,17,FALSE)+VLOOKUP(A359,Main!_xlnm.Print_Area,15,FALSE)</f>
        <v>8992934.0860196166</v>
      </c>
      <c r="D359" s="1">
        <f>VLOOKUP(A359,Main!_xlnm.Print_Area,14,FALSE)</f>
        <v>779658</v>
      </c>
      <c r="E359" s="1">
        <f>VLOOKUP(A359,'CAF BLS Adjustment'!B359:J972,5)</f>
        <v>9711403</v>
      </c>
      <c r="F359" s="1">
        <f>VLOOKUP(A359,'CAF BLS Adjustment'!$B$3:$J$440,6)</f>
        <v>0</v>
      </c>
      <c r="G359" s="1">
        <f t="shared" si="24"/>
        <v>779658</v>
      </c>
      <c r="H359" s="1">
        <f t="shared" si="25"/>
        <v>8213276.0860196166</v>
      </c>
      <c r="I359" s="1">
        <f t="shared" si="26"/>
        <v>0</v>
      </c>
    </row>
    <row r="360" spans="1:9">
      <c r="A360" s="62">
        <v>442069</v>
      </c>
      <c r="B360" s="15" t="s">
        <v>387</v>
      </c>
      <c r="C360" s="1">
        <f>VLOOKUP(A360,Main!_xlnm.Print_Area,17,FALSE)+VLOOKUP(A360,Main!_xlnm.Print_Area,15,FALSE)</f>
        <v>542994.84891540511</v>
      </c>
      <c r="D360" s="1">
        <f>VLOOKUP(A360,Main!_xlnm.Print_Area,14,FALSE)</f>
        <v>216468</v>
      </c>
      <c r="E360" s="1">
        <f>VLOOKUP(A360,'CAF BLS Adjustment'!B360:J973,5)</f>
        <v>402395</v>
      </c>
      <c r="F360" s="1">
        <f>VLOOKUP(A360,'CAF BLS Adjustment'!$B$3:$J$440,6)</f>
        <v>14589</v>
      </c>
      <c r="G360" s="1">
        <f t="shared" si="24"/>
        <v>216468</v>
      </c>
      <c r="H360" s="1">
        <f t="shared" si="25"/>
        <v>326526.84891540511</v>
      </c>
      <c r="I360" s="1">
        <f t="shared" si="26"/>
        <v>0</v>
      </c>
    </row>
    <row r="361" spans="1:9">
      <c r="A361" s="62">
        <v>442073</v>
      </c>
      <c r="B361" s="15" t="s">
        <v>388</v>
      </c>
      <c r="C361" s="1">
        <f>VLOOKUP(A361,Main!_xlnm.Print_Area,17,FALSE)+VLOOKUP(A361,Main!_xlnm.Print_Area,15,FALSE)</f>
        <v>44816.970639991865</v>
      </c>
      <c r="D361" s="1">
        <f>VLOOKUP(A361,Main!_xlnm.Print_Area,14,FALSE)</f>
        <v>4932</v>
      </c>
      <c r="E361" s="1">
        <f>VLOOKUP(A361,'CAF BLS Adjustment'!B361:J974,5)</f>
        <v>47351</v>
      </c>
      <c r="F361" s="1">
        <f>VLOOKUP(A361,'CAF BLS Adjustment'!$B$3:$J$440,6)</f>
        <v>0</v>
      </c>
      <c r="G361" s="1">
        <f t="shared" si="24"/>
        <v>4932</v>
      </c>
      <c r="H361" s="1">
        <f t="shared" si="25"/>
        <v>39884.970639991865</v>
      </c>
      <c r="I361" s="1">
        <f t="shared" si="26"/>
        <v>0</v>
      </c>
    </row>
    <row r="362" spans="1:9">
      <c r="A362" s="62">
        <v>442076</v>
      </c>
      <c r="B362" s="15" t="s">
        <v>389</v>
      </c>
      <c r="C362" s="1">
        <f>VLOOKUP(A362,Main!_xlnm.Print_Area,17,FALSE)+VLOOKUP(A362,Main!_xlnm.Print_Area,15,FALSE)</f>
        <v>1462817.2468286173</v>
      </c>
      <c r="D362" s="1">
        <f>VLOOKUP(A362,Main!_xlnm.Print_Area,14,FALSE)</f>
        <v>76092</v>
      </c>
      <c r="E362" s="1">
        <f>VLOOKUP(A362,'CAF BLS Adjustment'!B362:J975,5)</f>
        <v>634536</v>
      </c>
      <c r="F362" s="1">
        <f>VLOOKUP(A362,'CAF BLS Adjustment'!$B$3:$J$440,6)</f>
        <v>995879</v>
      </c>
      <c r="G362" s="1">
        <f t="shared" si="24"/>
        <v>76092</v>
      </c>
      <c r="H362" s="1">
        <f t="shared" si="25"/>
        <v>634536</v>
      </c>
      <c r="I362" s="1">
        <f t="shared" si="26"/>
        <v>752189.2468286173</v>
      </c>
    </row>
    <row r="363" spans="1:9">
      <c r="A363" s="62">
        <v>442083</v>
      </c>
      <c r="B363" s="15" t="s">
        <v>390</v>
      </c>
      <c r="C363" s="1">
        <f>VLOOKUP(A363,Main!_xlnm.Print_Area,17,FALSE)+VLOOKUP(A363,Main!_xlnm.Print_Area,15,FALSE)</f>
        <v>12027513.420758778</v>
      </c>
      <c r="D363" s="1">
        <f>VLOOKUP(A363,Main!_xlnm.Print_Area,14,FALSE)</f>
        <v>-140820</v>
      </c>
      <c r="E363" s="1">
        <f>VLOOKUP(A363,'CAF BLS Adjustment'!B363:J976,5)</f>
        <v>3913222</v>
      </c>
      <c r="F363" s="1">
        <f>VLOOKUP(A363,'CAF BLS Adjustment'!$B$3:$J$440,6)</f>
        <v>10282226</v>
      </c>
      <c r="G363" s="1">
        <f t="shared" si="24"/>
        <v>-140820</v>
      </c>
      <c r="H363" s="1">
        <f t="shared" si="25"/>
        <v>3913222</v>
      </c>
      <c r="I363" s="1">
        <f t="shared" si="26"/>
        <v>8255111.4207587782</v>
      </c>
    </row>
    <row r="364" spans="1:9">
      <c r="A364" s="62">
        <v>442090</v>
      </c>
      <c r="B364" s="15" t="s">
        <v>391</v>
      </c>
      <c r="C364" s="1">
        <f>VLOOKUP(A364,Main!_xlnm.Print_Area,17,FALSE)+VLOOKUP(A364,Main!_xlnm.Print_Area,15,FALSE)</f>
        <v>1997495.5444912403</v>
      </c>
      <c r="D364" s="1">
        <f>VLOOKUP(A364,Main!_xlnm.Print_Area,14,FALSE)</f>
        <v>127482</v>
      </c>
      <c r="E364" s="1">
        <f>VLOOKUP(A364,'CAF BLS Adjustment'!B364:J978,5)</f>
        <v>932858</v>
      </c>
      <c r="F364" s="1">
        <f>VLOOKUP(A364,'CAF BLS Adjustment'!$B$3:$J$440,6)</f>
        <v>1269917</v>
      </c>
      <c r="G364" s="1">
        <f t="shared" si="24"/>
        <v>127482</v>
      </c>
      <c r="H364" s="1">
        <f t="shared" si="25"/>
        <v>932858</v>
      </c>
      <c r="I364" s="1">
        <f t="shared" si="26"/>
        <v>937155.54449124029</v>
      </c>
    </row>
    <row r="365" spans="1:9">
      <c r="A365" s="62">
        <v>442091</v>
      </c>
      <c r="B365" s="15" t="s">
        <v>392</v>
      </c>
      <c r="C365" s="1">
        <f>VLOOKUP(A365,Main!_xlnm.Print_Area,17,FALSE)+VLOOKUP(A365,Main!_xlnm.Print_Area,15,FALSE)</f>
        <v>2848493.0629118802</v>
      </c>
      <c r="D365" s="1">
        <f>VLOOKUP(A365,Main!_xlnm.Print_Area,14,FALSE)</f>
        <v>247506</v>
      </c>
      <c r="E365" s="1">
        <f>VLOOKUP(A365,'CAF BLS Adjustment'!B365:J979,5)</f>
        <v>905524</v>
      </c>
      <c r="F365" s="1">
        <f>VLOOKUP(A365,'CAF BLS Adjustment'!$B$3:$J$440,6)</f>
        <v>1730807</v>
      </c>
      <c r="G365" s="1">
        <f t="shared" si="24"/>
        <v>247506</v>
      </c>
      <c r="H365" s="1">
        <f t="shared" si="25"/>
        <v>905524</v>
      </c>
      <c r="I365" s="1">
        <f t="shared" si="26"/>
        <v>1695463.0629118802</v>
      </c>
    </row>
    <row r="366" spans="1:9">
      <c r="A366" s="62">
        <v>442103</v>
      </c>
      <c r="B366" s="15" t="s">
        <v>393</v>
      </c>
      <c r="C366" s="1">
        <f>VLOOKUP(A366,Main!_xlnm.Print_Area,17,FALSE)+VLOOKUP(A366,Main!_xlnm.Print_Area,15,FALSE)</f>
        <v>418796.63216415927</v>
      </c>
      <c r="D366" s="1">
        <f>VLOOKUP(A366,Main!_xlnm.Print_Area,14,FALSE)</f>
        <v>-8856</v>
      </c>
      <c r="E366" s="1">
        <f>VLOOKUP(A366,'CAF BLS Adjustment'!B366:J980,5)</f>
        <v>498895</v>
      </c>
      <c r="F366" s="1">
        <f>VLOOKUP(A366,'CAF BLS Adjustment'!$B$3:$J$440,6)</f>
        <v>0</v>
      </c>
      <c r="G366" s="1">
        <f t="shared" si="24"/>
        <v>-8856</v>
      </c>
      <c r="H366" s="1">
        <f t="shared" si="25"/>
        <v>427652.63216415927</v>
      </c>
      <c r="I366" s="1">
        <f t="shared" si="26"/>
        <v>0</v>
      </c>
    </row>
    <row r="367" spans="1:9">
      <c r="A367" s="62">
        <v>442104</v>
      </c>
      <c r="B367" s="15" t="s">
        <v>394</v>
      </c>
      <c r="C367" s="1">
        <f>VLOOKUP(A367,Main!_xlnm.Print_Area,17,FALSE)+VLOOKUP(A367,Main!_xlnm.Print_Area,15,FALSE)</f>
        <v>425696.4811244114</v>
      </c>
      <c r="D367" s="1">
        <f>VLOOKUP(A367,Main!_xlnm.Print_Area,14,FALSE)</f>
        <v>-96663</v>
      </c>
      <c r="E367" s="1">
        <f>VLOOKUP(A367,'CAF BLS Adjustment'!B367:J981,5)</f>
        <v>609379</v>
      </c>
      <c r="F367" s="1">
        <f>VLOOKUP(A367,'CAF BLS Adjustment'!$B$3:$J$440,6)</f>
        <v>0</v>
      </c>
      <c r="G367" s="1">
        <f t="shared" si="24"/>
        <v>-96663</v>
      </c>
      <c r="H367" s="1">
        <f t="shared" si="25"/>
        <v>522359.4811244114</v>
      </c>
      <c r="I367" s="1">
        <f t="shared" si="26"/>
        <v>0</v>
      </c>
    </row>
    <row r="368" spans="1:9">
      <c r="A368" s="62">
        <v>442105</v>
      </c>
      <c r="B368" s="15" t="s">
        <v>395</v>
      </c>
      <c r="C368" s="1">
        <f>VLOOKUP(A368,Main!_xlnm.Print_Area,17,FALSE)+VLOOKUP(A368,Main!_xlnm.Print_Area,15,FALSE)</f>
        <v>988129.64252102037</v>
      </c>
      <c r="D368" s="1">
        <f>VLOOKUP(A368,Main!_xlnm.Print_Area,14,FALSE)</f>
        <v>-45300</v>
      </c>
      <c r="E368" s="1">
        <f>VLOOKUP(A368,'CAF BLS Adjustment'!B368:J982,5)</f>
        <v>588969</v>
      </c>
      <c r="F368" s="1">
        <f>VLOOKUP(A368,'CAF BLS Adjustment'!$B$3:$J$440,6)</f>
        <v>616619</v>
      </c>
      <c r="G368" s="1">
        <f t="shared" si="24"/>
        <v>-45300</v>
      </c>
      <c r="H368" s="1">
        <f t="shared" si="25"/>
        <v>588969</v>
      </c>
      <c r="I368" s="1">
        <f t="shared" si="26"/>
        <v>444460.64252102037</v>
      </c>
    </row>
    <row r="369" spans="1:9">
      <c r="A369" s="62">
        <v>442107</v>
      </c>
      <c r="B369" s="15" t="s">
        <v>396</v>
      </c>
      <c r="C369" s="1">
        <f>VLOOKUP(A369,Main!_xlnm.Print_Area,17,FALSE)+VLOOKUP(A369,Main!_xlnm.Print_Area,15,FALSE)</f>
        <v>1369469.0593542093</v>
      </c>
      <c r="D369" s="1">
        <f>VLOOKUP(A369,Main!_xlnm.Print_Area,14,FALSE)</f>
        <v>66966</v>
      </c>
      <c r="E369" s="1">
        <f>VLOOKUP(A369,'CAF BLS Adjustment'!B369:J983,5)</f>
        <v>727795</v>
      </c>
      <c r="F369" s="1">
        <f>VLOOKUP(A369,'CAF BLS Adjustment'!$B$3:$J$440,6)</f>
        <v>802847</v>
      </c>
      <c r="G369" s="1">
        <f t="shared" si="24"/>
        <v>66966</v>
      </c>
      <c r="H369" s="1">
        <f t="shared" si="25"/>
        <v>727795</v>
      </c>
      <c r="I369" s="1">
        <f t="shared" si="26"/>
        <v>574708.05935420934</v>
      </c>
    </row>
    <row r="370" spans="1:9">
      <c r="A370" s="62">
        <v>442116</v>
      </c>
      <c r="B370" s="15" t="s">
        <v>397</v>
      </c>
      <c r="C370" s="1">
        <f>VLOOKUP(A370,Main!_xlnm.Print_Area,17,FALSE)+VLOOKUP(A370,Main!_xlnm.Print_Area,15,FALSE)</f>
        <v>2136308.745560403</v>
      </c>
      <c r="D370" s="1">
        <f>VLOOKUP(A370,Main!_xlnm.Print_Area,14,FALSE)</f>
        <v>143394</v>
      </c>
      <c r="E370" s="1">
        <f>VLOOKUP(A370,'CAF BLS Adjustment'!B370:J984,5)</f>
        <v>814213</v>
      </c>
      <c r="F370" s="1">
        <f>VLOOKUP(A370,'CAF BLS Adjustment'!$B$3:$J$440,6)</f>
        <v>1534588</v>
      </c>
      <c r="G370" s="1">
        <f t="shared" si="24"/>
        <v>143394</v>
      </c>
      <c r="H370" s="1">
        <f t="shared" si="25"/>
        <v>814213</v>
      </c>
      <c r="I370" s="1">
        <f t="shared" si="26"/>
        <v>1178701.745560403</v>
      </c>
    </row>
    <row r="371" spans="1:9">
      <c r="A371" s="62">
        <v>442130</v>
      </c>
      <c r="B371" s="15" t="s">
        <v>398</v>
      </c>
      <c r="C371" s="1">
        <f>VLOOKUP(A371,Main!_xlnm.Print_Area,17,FALSE)+VLOOKUP(A371,Main!_xlnm.Print_Area,15,FALSE)</f>
        <v>6923476.6287607998</v>
      </c>
      <c r="D371" s="1">
        <f>VLOOKUP(A371,Main!_xlnm.Print_Area,14,FALSE)</f>
        <v>1235004</v>
      </c>
      <c r="E371" s="1">
        <f>VLOOKUP(A371,'CAF BLS Adjustment'!B371:J985,5)</f>
        <v>1843289</v>
      </c>
      <c r="F371" s="1">
        <f>VLOOKUP(A371,'CAF BLS Adjustment'!$B$3:$J$440,6)</f>
        <v>4998561</v>
      </c>
      <c r="G371" s="1">
        <f t="shared" si="24"/>
        <v>1235004</v>
      </c>
      <c r="H371" s="1">
        <f t="shared" si="25"/>
        <v>1843289</v>
      </c>
      <c r="I371" s="1">
        <f t="shared" si="26"/>
        <v>3845183.6287607998</v>
      </c>
    </row>
    <row r="372" spans="1:9">
      <c r="A372" s="62">
        <v>442135</v>
      </c>
      <c r="B372" s="15" t="s">
        <v>399</v>
      </c>
      <c r="C372" s="1">
        <f>VLOOKUP(A372,Main!_xlnm.Print_Area,17,FALSE)+VLOOKUP(A372,Main!_xlnm.Print_Area,15,FALSE)</f>
        <v>4460257.6429124689</v>
      </c>
      <c r="D372" s="1">
        <f>VLOOKUP(A372,Main!_xlnm.Print_Area,14,FALSE)</f>
        <v>921384</v>
      </c>
      <c r="E372" s="1">
        <f>VLOOKUP(A372,'CAF BLS Adjustment'!B372:J986,5)</f>
        <v>1658817</v>
      </c>
      <c r="F372" s="1">
        <f>VLOOKUP(A372,'CAF BLS Adjustment'!$B$3:$J$440,6)</f>
        <v>2623088</v>
      </c>
      <c r="G372" s="1">
        <f t="shared" si="24"/>
        <v>921384</v>
      </c>
      <c r="H372" s="1">
        <f t="shared" si="25"/>
        <v>1658817</v>
      </c>
      <c r="I372" s="1">
        <f t="shared" si="26"/>
        <v>1880056.6429124689</v>
      </c>
    </row>
    <row r="373" spans="1:9">
      <c r="A373" s="62">
        <v>442150</v>
      </c>
      <c r="B373" s="15" t="s">
        <v>400</v>
      </c>
      <c r="C373" s="1">
        <f>VLOOKUP(A373,Main!_xlnm.Print_Area,17,FALSE)+VLOOKUP(A373,Main!_xlnm.Print_Area,15,FALSE)</f>
        <v>499965.99679873872</v>
      </c>
      <c r="D373" s="1">
        <f>VLOOKUP(A373,Main!_xlnm.Print_Area,14,FALSE)</f>
        <v>186732</v>
      </c>
      <c r="E373" s="1">
        <f>VLOOKUP(A373,'CAF BLS Adjustment'!B373:J989,5)</f>
        <v>289163</v>
      </c>
      <c r="F373" s="1">
        <f>VLOOKUP(A373,'CAF BLS Adjustment'!$B$3:$J$440,6)</f>
        <v>107360</v>
      </c>
      <c r="G373" s="1">
        <f t="shared" si="24"/>
        <v>186732</v>
      </c>
      <c r="H373" s="1">
        <f t="shared" si="25"/>
        <v>289163</v>
      </c>
      <c r="I373" s="1">
        <f t="shared" si="26"/>
        <v>24070.996798738721</v>
      </c>
    </row>
    <row r="374" spans="1:9">
      <c r="A374" s="62">
        <v>442159</v>
      </c>
      <c r="B374" s="15" t="s">
        <v>401</v>
      </c>
      <c r="C374" s="1">
        <f>VLOOKUP(A374,Main!_xlnm.Print_Area,17,FALSE)+VLOOKUP(A374,Main!_xlnm.Print_Area,15,FALSE)</f>
        <v>4948519.8498341478</v>
      </c>
      <c r="D374" s="1">
        <f>VLOOKUP(A374,Main!_xlnm.Print_Area,14,FALSE)</f>
        <v>-937314</v>
      </c>
      <c r="E374" s="1">
        <f>VLOOKUP(A374,'CAF BLS Adjustment'!B374:J990,5)</f>
        <v>3687547</v>
      </c>
      <c r="F374" s="1">
        <f>VLOOKUP(A374,'CAF BLS Adjustment'!$B$3:$J$440,6)</f>
        <v>3178804</v>
      </c>
      <c r="G374" s="1">
        <f t="shared" si="24"/>
        <v>-937314</v>
      </c>
      <c r="H374" s="1">
        <f t="shared" si="25"/>
        <v>3687547</v>
      </c>
      <c r="I374" s="1">
        <f t="shared" si="26"/>
        <v>2198286.8498341478</v>
      </c>
    </row>
    <row r="375" spans="1:9">
      <c r="A375" s="62">
        <v>452169</v>
      </c>
      <c r="B375" s="15" t="s">
        <v>403</v>
      </c>
      <c r="C375" s="1">
        <f>VLOOKUP(A375,Main!_xlnm.Print_Area,17,FALSE)+VLOOKUP(A375,Main!_xlnm.Print_Area,15,FALSE)</f>
        <v>1206841.212914343</v>
      </c>
      <c r="D375" s="1">
        <f>VLOOKUP(A375,Main!_xlnm.Print_Area,14,FALSE)</f>
        <v>-104598</v>
      </c>
      <c r="E375" s="1">
        <f>VLOOKUP(A375,'CAF BLS Adjustment'!B375:J992,5)</f>
        <v>1266897</v>
      </c>
      <c r="F375" s="1">
        <f>VLOOKUP(A375,'CAF BLS Adjustment'!$B$3:$J$440,6)</f>
        <v>263014</v>
      </c>
      <c r="G375" s="1">
        <f t="shared" si="24"/>
        <v>-104598</v>
      </c>
      <c r="H375" s="1">
        <f t="shared" si="25"/>
        <v>1266897</v>
      </c>
      <c r="I375" s="1">
        <f t="shared" si="26"/>
        <v>44542.212914342992</v>
      </c>
    </row>
    <row r="376" spans="1:9">
      <c r="A376" s="62">
        <v>452179</v>
      </c>
      <c r="B376" s="15" t="s">
        <v>404</v>
      </c>
      <c r="C376" s="1">
        <f>VLOOKUP(A376,Main!_xlnm.Print_Area,17,FALSE)+VLOOKUP(A376,Main!_xlnm.Print_Area,15,FALSE)</f>
        <v>4659422.1560430694</v>
      </c>
      <c r="D376" s="1">
        <f>VLOOKUP(A376,Main!_xlnm.Print_Area,14,FALSE)</f>
        <v>-739638</v>
      </c>
      <c r="E376" s="1">
        <f>VLOOKUP(A376,'CAF BLS Adjustment'!B376:J995,5)</f>
        <v>1510491</v>
      </c>
      <c r="F376" s="1">
        <f>VLOOKUP(A376,'CAF BLS Adjustment'!$B$3:$J$440,6)</f>
        <v>4787995</v>
      </c>
      <c r="G376" s="1">
        <f t="shared" si="24"/>
        <v>-739638</v>
      </c>
      <c r="H376" s="1">
        <f t="shared" si="25"/>
        <v>1510491</v>
      </c>
      <c r="I376" s="1">
        <f t="shared" si="26"/>
        <v>3888569.1560430694</v>
      </c>
    </row>
    <row r="377" spans="1:9">
      <c r="A377" s="62">
        <v>452200</v>
      </c>
      <c r="B377" s="15" t="s">
        <v>405</v>
      </c>
      <c r="C377" s="1">
        <f>VLOOKUP(A377,Main!_xlnm.Print_Area,17,FALSE)+VLOOKUP(A377,Main!_xlnm.Print_Area,15,FALSE)</f>
        <v>1691995.5805010595</v>
      </c>
      <c r="D377" s="1">
        <f>VLOOKUP(A377,Main!_xlnm.Print_Area,14,FALSE)</f>
        <v>367188</v>
      </c>
      <c r="E377" s="1">
        <f>VLOOKUP(A377,'CAF BLS Adjustment'!B377:J996,5)</f>
        <v>775747</v>
      </c>
      <c r="F377" s="1">
        <f>VLOOKUP(A377,'CAF BLS Adjustment'!$B$3:$J$440,6)</f>
        <v>830929</v>
      </c>
      <c r="G377" s="1">
        <f t="shared" si="24"/>
        <v>367188</v>
      </c>
      <c r="H377" s="1">
        <f t="shared" si="25"/>
        <v>775747</v>
      </c>
      <c r="I377" s="1">
        <f t="shared" si="26"/>
        <v>549060.58050105954</v>
      </c>
    </row>
    <row r="378" spans="1:9">
      <c r="A378" s="62">
        <v>452226</v>
      </c>
      <c r="B378" s="15" t="s">
        <v>406</v>
      </c>
      <c r="C378" s="1">
        <f>VLOOKUP(A378,Main!_xlnm.Print_Area,17,FALSE)+VLOOKUP(A378,Main!_xlnm.Print_Area,15,FALSE)</f>
        <v>2159950.3126137652</v>
      </c>
      <c r="D378" s="1">
        <f>VLOOKUP(A378,Main!_xlnm.Print_Area,14,FALSE)</f>
        <v>258234</v>
      </c>
      <c r="E378" s="1">
        <f>VLOOKUP(A378,'CAF BLS Adjustment'!B378:J997,5)</f>
        <v>604414</v>
      </c>
      <c r="F378" s="1">
        <f>VLOOKUP(A378,'CAF BLS Adjustment'!$B$3:$J$440,6)</f>
        <v>1657127</v>
      </c>
      <c r="G378" s="1">
        <f t="shared" si="24"/>
        <v>258234</v>
      </c>
      <c r="H378" s="1">
        <f t="shared" si="25"/>
        <v>604414</v>
      </c>
      <c r="I378" s="1">
        <f t="shared" si="26"/>
        <v>1297302.3126137652</v>
      </c>
    </row>
    <row r="379" spans="1:9">
      <c r="A379" s="62">
        <v>462182</v>
      </c>
      <c r="B379" s="15" t="s">
        <v>408</v>
      </c>
      <c r="C379" s="1">
        <f>VLOOKUP(A379,Main!_xlnm.Print_Area,17,FALSE)+VLOOKUP(A379,Main!_xlnm.Print_Area,15,FALSE)</f>
        <v>1012454.8236584846</v>
      </c>
      <c r="D379" s="1">
        <f>VLOOKUP(A379,Main!_xlnm.Print_Area,14,FALSE)</f>
        <v>97182</v>
      </c>
      <c r="E379" s="1">
        <f>VLOOKUP(A379,'CAF BLS Adjustment'!B379:J1001,5)</f>
        <v>402046</v>
      </c>
      <c r="F379" s="1">
        <f>VLOOKUP(A379,'CAF BLS Adjustment'!$B$3:$J$440,6)</f>
        <v>681891</v>
      </c>
      <c r="G379" s="1">
        <f t="shared" si="24"/>
        <v>97182</v>
      </c>
      <c r="H379" s="1">
        <f t="shared" si="25"/>
        <v>402046</v>
      </c>
      <c r="I379" s="1">
        <f t="shared" si="26"/>
        <v>513226.82365848462</v>
      </c>
    </row>
    <row r="380" spans="1:9">
      <c r="A380" s="62">
        <v>462194</v>
      </c>
      <c r="B380" s="15" t="s">
        <v>409</v>
      </c>
      <c r="C380" s="1">
        <f>VLOOKUP(A380,Main!_xlnm.Print_Area,17,FALSE)+VLOOKUP(A380,Main!_xlnm.Print_Area,15,FALSE)</f>
        <v>466758.93856522784</v>
      </c>
      <c r="D380" s="1">
        <f>VLOOKUP(A380,Main!_xlnm.Print_Area,14,FALSE)</f>
        <v>25074</v>
      </c>
      <c r="E380" s="1">
        <f>VLOOKUP(A380,'CAF BLS Adjustment'!B380:J1004,5)</f>
        <v>519442</v>
      </c>
      <c r="F380" s="1">
        <f>VLOOKUP(A380,'CAF BLS Adjustment'!$B$3:$J$440,6)</f>
        <v>0</v>
      </c>
      <c r="G380" s="1">
        <f t="shared" si="24"/>
        <v>25074</v>
      </c>
      <c r="H380" s="1">
        <f t="shared" si="25"/>
        <v>441684.93856522784</v>
      </c>
      <c r="I380" s="1">
        <f t="shared" si="26"/>
        <v>0</v>
      </c>
    </row>
    <row r="381" spans="1:9">
      <c r="A381" s="62">
        <v>472213</v>
      </c>
      <c r="B381" s="15" t="s">
        <v>411</v>
      </c>
      <c r="C381" s="1">
        <f>VLOOKUP(A381,Main!_xlnm.Print_Area,17,FALSE)+VLOOKUP(A381,Main!_xlnm.Print_Area,15,FALSE)</f>
        <v>4447091.9130947534</v>
      </c>
      <c r="D381" s="1">
        <f>VLOOKUP(A381,Main!_xlnm.Print_Area,14,FALSE)</f>
        <v>79950</v>
      </c>
      <c r="E381" s="1">
        <f>VLOOKUP(A381,'CAF BLS Adjustment'!B381:J1014,5)</f>
        <v>1111582</v>
      </c>
      <c r="F381" s="1">
        <f>VLOOKUP(A381,'CAF BLS Adjustment'!$B$3:$J$440,6)</f>
        <v>3996398</v>
      </c>
      <c r="G381" s="1">
        <f t="shared" si="24"/>
        <v>79950</v>
      </c>
      <c r="H381" s="1">
        <f t="shared" si="25"/>
        <v>1111582</v>
      </c>
      <c r="I381" s="1">
        <f t="shared" si="26"/>
        <v>3255559.9130947534</v>
      </c>
    </row>
    <row r="382" spans="1:9">
      <c r="A382" s="62">
        <v>472218</v>
      </c>
      <c r="B382" s="15" t="s">
        <v>412</v>
      </c>
      <c r="C382" s="1">
        <f>VLOOKUP(A382,Main!_xlnm.Print_Area,17,FALSE)+VLOOKUP(A382,Main!_xlnm.Print_Area,15,FALSE)</f>
        <v>1635127.2396216467</v>
      </c>
      <c r="D382" s="1">
        <f>VLOOKUP(A382,Main!_xlnm.Print_Area,14,FALSE)</f>
        <v>81618</v>
      </c>
      <c r="E382" s="1">
        <f>VLOOKUP(A382,'CAF BLS Adjustment'!B382:J1015,5)</f>
        <v>808348</v>
      </c>
      <c r="F382" s="1">
        <f>VLOOKUP(A382,'CAF BLS Adjustment'!$B$3:$J$440,6)</f>
        <v>1017556</v>
      </c>
      <c r="G382" s="1">
        <f t="shared" si="24"/>
        <v>81618</v>
      </c>
      <c r="H382" s="1">
        <f t="shared" si="25"/>
        <v>808348</v>
      </c>
      <c r="I382" s="1">
        <f t="shared" si="26"/>
        <v>745161.2396216467</v>
      </c>
    </row>
    <row r="383" spans="1:9">
      <c r="A383" s="62">
        <v>472220</v>
      </c>
      <c r="B383" s="15" t="s">
        <v>413</v>
      </c>
      <c r="C383" s="1">
        <f>VLOOKUP(A383,Main!_xlnm.Print_Area,17,FALSE)+VLOOKUP(A383,Main!_xlnm.Print_Area,15,FALSE)</f>
        <v>2460916.5475196373</v>
      </c>
      <c r="D383" s="1">
        <f>VLOOKUP(A383,Main!_xlnm.Print_Area,14,FALSE)</f>
        <v>65778</v>
      </c>
      <c r="E383" s="1">
        <f>VLOOKUP(A383,'CAF BLS Adjustment'!B383:J1016,5)</f>
        <v>389976</v>
      </c>
      <c r="F383" s="1">
        <f>VLOOKUP(A383,'CAF BLS Adjustment'!$B$3:$J$440,6)</f>
        <v>2415125</v>
      </c>
      <c r="G383" s="1">
        <f t="shared" si="24"/>
        <v>65778</v>
      </c>
      <c r="H383" s="1">
        <f t="shared" si="25"/>
        <v>389976</v>
      </c>
      <c r="I383" s="1">
        <f t="shared" si="26"/>
        <v>2005162.5475196373</v>
      </c>
    </row>
    <row r="384" spans="1:9">
      <c r="A384" s="62">
        <v>472221</v>
      </c>
      <c r="B384" s="15" t="s">
        <v>149</v>
      </c>
      <c r="C384" s="1">
        <f>VLOOKUP(A384,Main!_xlnm.Print_Area,17,FALSE)+VLOOKUP(A384,Main!_xlnm.Print_Area,15,FALSE)</f>
        <v>3062876.4477210012</v>
      </c>
      <c r="D384" s="1">
        <f>VLOOKUP(A384,Main!_xlnm.Print_Area,14,FALSE)</f>
        <v>299346</v>
      </c>
      <c r="E384" s="1">
        <f>VLOOKUP(A384,'CAF BLS Adjustment'!B384:J1017,5)</f>
        <v>442426</v>
      </c>
      <c r="F384" s="1">
        <f>VLOOKUP(A384,'CAF BLS Adjustment'!$B$3:$J$440,6)</f>
        <v>2831347</v>
      </c>
      <c r="G384" s="1">
        <f t="shared" ref="G384:G428" si="27">MIN(D384,C384)</f>
        <v>299346</v>
      </c>
      <c r="H384" s="1">
        <f t="shared" ref="H384:H428" si="28">MAX(MIN(C384-G384,E384),0)</f>
        <v>442426</v>
      </c>
      <c r="I384" s="1">
        <f t="shared" ref="I384:I428" si="29">MIN(MAX(C384-G384-H384,0),F384)</f>
        <v>2321104.4477210012</v>
      </c>
    </row>
    <row r="385" spans="1:9">
      <c r="A385" s="62">
        <v>472226</v>
      </c>
      <c r="B385" s="15" t="s">
        <v>414</v>
      </c>
      <c r="C385" s="1">
        <f>VLOOKUP(A385,Main!_xlnm.Print_Area,17,FALSE)+VLOOKUP(A385,Main!_xlnm.Print_Area,15,FALSE)</f>
        <v>1691906.4317347959</v>
      </c>
      <c r="D385" s="1">
        <f>VLOOKUP(A385,Main!_xlnm.Print_Area,14,FALSE)</f>
        <v>198396</v>
      </c>
      <c r="E385" s="1">
        <f>VLOOKUP(A385,'CAF BLS Adjustment'!B385:J1018,5)</f>
        <v>719958</v>
      </c>
      <c r="F385" s="1">
        <f>VLOOKUP(A385,'CAF BLS Adjustment'!$B$3:$J$440,6)</f>
        <v>1055406</v>
      </c>
      <c r="G385" s="1">
        <f t="shared" si="27"/>
        <v>198396</v>
      </c>
      <c r="H385" s="1">
        <f t="shared" si="28"/>
        <v>719958</v>
      </c>
      <c r="I385" s="1">
        <f t="shared" si="29"/>
        <v>773552.43173479591</v>
      </c>
    </row>
    <row r="386" spans="1:9">
      <c r="A386" s="62">
        <v>472232</v>
      </c>
      <c r="B386" s="15" t="s">
        <v>415</v>
      </c>
      <c r="C386" s="1">
        <f>VLOOKUP(A386,Main!_xlnm.Print_Area,17,FALSE)+VLOOKUP(A386,Main!_xlnm.Print_Area,15,FALSE)</f>
        <v>1343684.4467214092</v>
      </c>
      <c r="D386" s="1">
        <f>VLOOKUP(A386,Main!_xlnm.Print_Area,14,FALSE)</f>
        <v>-89820</v>
      </c>
      <c r="E386" s="1">
        <f>VLOOKUP(A386,'CAF BLS Adjustment'!B386:J1019,5)</f>
        <v>284853</v>
      </c>
      <c r="F386" s="1">
        <f>VLOOKUP(A386,'CAF BLS Adjustment'!$B$3:$J$440,6)</f>
        <v>1387458</v>
      </c>
      <c r="G386" s="1">
        <f t="shared" si="27"/>
        <v>-89820</v>
      </c>
      <c r="H386" s="1">
        <f t="shared" si="28"/>
        <v>284853</v>
      </c>
      <c r="I386" s="1">
        <f t="shared" si="29"/>
        <v>1148651.4467214092</v>
      </c>
    </row>
    <row r="387" spans="1:9">
      <c r="A387" s="62">
        <v>482242</v>
      </c>
      <c r="B387" s="15" t="s">
        <v>417</v>
      </c>
      <c r="C387" s="1">
        <f>VLOOKUP(A387,Main!_xlnm.Print_Area,17,FALSE)+VLOOKUP(A387,Main!_xlnm.Print_Area,15,FALSE)</f>
        <v>3627038.7666071928</v>
      </c>
      <c r="D387" s="1">
        <f>VLOOKUP(A387,Main!_xlnm.Print_Area,14,FALSE)</f>
        <v>-61356</v>
      </c>
      <c r="E387" s="1">
        <f>VLOOKUP(A387,'CAF BLS Adjustment'!B387:J1021,5)</f>
        <v>1181518</v>
      </c>
      <c r="F387" s="1">
        <f>VLOOKUP(A387,'CAF BLS Adjustment'!$B$3:$J$440,6)</f>
        <v>3121324</v>
      </c>
      <c r="G387" s="1">
        <f t="shared" si="27"/>
        <v>-61356</v>
      </c>
      <c r="H387" s="1">
        <f t="shared" si="28"/>
        <v>1181518</v>
      </c>
      <c r="I387" s="1">
        <f t="shared" si="29"/>
        <v>2506876.7666071928</v>
      </c>
    </row>
    <row r="388" spans="1:9">
      <c r="A388" s="62">
        <v>482255</v>
      </c>
      <c r="B388" s="15" t="s">
        <v>418</v>
      </c>
      <c r="C388" s="1">
        <f>VLOOKUP(A388,Main!_xlnm.Print_Area,17,FALSE)+VLOOKUP(A388,Main!_xlnm.Print_Area,15,FALSE)</f>
        <v>1822260.7864050246</v>
      </c>
      <c r="D388" s="1">
        <f>VLOOKUP(A388,Main!_xlnm.Print_Area,14,FALSE)</f>
        <v>2125830</v>
      </c>
      <c r="E388" s="1">
        <f>VLOOKUP(A388,'CAF BLS Adjustment'!B388:J1025,5)</f>
        <v>0</v>
      </c>
      <c r="F388" s="1">
        <f>VLOOKUP(A388,'CAF BLS Adjustment'!$B$3:$J$440,6)</f>
        <v>0</v>
      </c>
      <c r="G388" s="1">
        <f t="shared" si="27"/>
        <v>1822260.7864050246</v>
      </c>
      <c r="H388" s="1">
        <f t="shared" si="28"/>
        <v>0</v>
      </c>
      <c r="I388" s="1">
        <f t="shared" si="29"/>
        <v>0</v>
      </c>
    </row>
    <row r="389" spans="1:9">
      <c r="A389" s="62">
        <v>482257</v>
      </c>
      <c r="B389" s="15" t="s">
        <v>419</v>
      </c>
      <c r="C389" s="1">
        <f>VLOOKUP(A389,Main!_xlnm.Print_Area,17,FALSE)+VLOOKUP(A389,Main!_xlnm.Print_Area,15,FALSE)</f>
        <v>10601973.310713707</v>
      </c>
      <c r="D389" s="1">
        <f>VLOOKUP(A389,Main!_xlnm.Print_Area,14,FALSE)</f>
        <v>48312</v>
      </c>
      <c r="E389" s="1">
        <f>VLOOKUP(A389,'CAF BLS Adjustment'!B389:J1026,5)</f>
        <v>4856656</v>
      </c>
      <c r="F389" s="1">
        <f>VLOOKUP(A389,'CAF BLS Adjustment'!$B$3:$J$440,6)</f>
        <v>7463181</v>
      </c>
      <c r="G389" s="1">
        <f t="shared" si="27"/>
        <v>48312</v>
      </c>
      <c r="H389" s="1">
        <f t="shared" si="28"/>
        <v>4856656</v>
      </c>
      <c r="I389" s="1">
        <f t="shared" si="29"/>
        <v>5697005.3107137065</v>
      </c>
    </row>
    <row r="390" spans="1:9">
      <c r="A390" s="62">
        <v>483310</v>
      </c>
      <c r="B390" s="15" t="s">
        <v>420</v>
      </c>
      <c r="C390" s="1">
        <f>VLOOKUP(A390,Main!_xlnm.Print_Area,17,FALSE)+VLOOKUP(A390,Main!_xlnm.Print_Area,15,FALSE)</f>
        <v>7080927.9223767808</v>
      </c>
      <c r="D390" s="1">
        <f>VLOOKUP(A390,Main!_xlnm.Print_Area,14,FALSE)</f>
        <v>186492</v>
      </c>
      <c r="E390" s="1">
        <f>VLOOKUP(A390,'CAF BLS Adjustment'!B390:J1027,5)</f>
        <v>2502510</v>
      </c>
      <c r="F390" s="1">
        <f>VLOOKUP(A390,'CAF BLS Adjustment'!$B$3:$J$440,6)</f>
        <v>5571533</v>
      </c>
      <c r="G390" s="1">
        <f t="shared" si="27"/>
        <v>186492</v>
      </c>
      <c r="H390" s="1">
        <f t="shared" si="28"/>
        <v>2502510</v>
      </c>
      <c r="I390" s="1">
        <f t="shared" si="29"/>
        <v>4391925.9223767808</v>
      </c>
    </row>
    <row r="391" spans="1:9">
      <c r="A391" s="62">
        <v>491231</v>
      </c>
      <c r="B391" s="15" t="s">
        <v>422</v>
      </c>
      <c r="C391" s="1">
        <f>VLOOKUP(A391,Main!_xlnm.Print_Area,17,FALSE)+VLOOKUP(A391,Main!_xlnm.Print_Area,15,FALSE)</f>
        <v>1823039.1237104796</v>
      </c>
      <c r="D391" s="1">
        <f>VLOOKUP(A391,Main!_xlnm.Print_Area,14,FALSE)</f>
        <v>231882</v>
      </c>
      <c r="E391" s="1">
        <f>VLOOKUP(A391,'CAF BLS Adjustment'!B391:J1028,5)</f>
        <v>915576</v>
      </c>
      <c r="F391" s="1">
        <f>VLOOKUP(A391,'CAF BLS Adjustment'!$B$3:$J$440,6)</f>
        <v>979280</v>
      </c>
      <c r="G391" s="1">
        <f t="shared" si="27"/>
        <v>231882</v>
      </c>
      <c r="H391" s="1">
        <f t="shared" si="28"/>
        <v>915576</v>
      </c>
      <c r="I391" s="1">
        <f t="shared" si="29"/>
        <v>675581.12371047959</v>
      </c>
    </row>
    <row r="392" spans="1:9">
      <c r="A392" s="62">
        <v>492066</v>
      </c>
      <c r="B392" s="15" t="s">
        <v>423</v>
      </c>
      <c r="C392" s="1">
        <f>VLOOKUP(A392,Main!_xlnm.Print_Area,17,FALSE)+VLOOKUP(A392,Main!_xlnm.Print_Area,15,FALSE)</f>
        <v>305788.84028086177</v>
      </c>
      <c r="D392" s="1">
        <f>VLOOKUP(A392,Main!_xlnm.Print_Area,14,FALSE)</f>
        <v>48276</v>
      </c>
      <c r="E392" s="1">
        <f>VLOOKUP(A392,'CAF BLS Adjustment'!B392:J1029,5)</f>
        <v>308454</v>
      </c>
      <c r="F392" s="1">
        <f>VLOOKUP(A392,'CAF BLS Adjustment'!$B$3:$J$440,6)</f>
        <v>0</v>
      </c>
      <c r="G392" s="1">
        <f t="shared" si="27"/>
        <v>48276</v>
      </c>
      <c r="H392" s="1">
        <f t="shared" si="28"/>
        <v>257512.84028086177</v>
      </c>
      <c r="I392" s="1">
        <f t="shared" si="29"/>
        <v>0</v>
      </c>
    </row>
    <row r="393" spans="1:9">
      <c r="A393" s="62">
        <v>492259</v>
      </c>
      <c r="B393" s="15" t="s">
        <v>424</v>
      </c>
      <c r="C393" s="1">
        <f>VLOOKUP(A393,Main!_xlnm.Print_Area,17,FALSE)+VLOOKUP(A393,Main!_xlnm.Print_Area,15,FALSE)</f>
        <v>430778.29121708899</v>
      </c>
      <c r="D393" s="1">
        <f>VLOOKUP(A393,Main!_xlnm.Print_Area,14,FALSE)</f>
        <v>-4662</v>
      </c>
      <c r="E393" s="1">
        <f>VLOOKUP(A393,'CAF BLS Adjustment'!B393:J1031,5)</f>
        <v>507980</v>
      </c>
      <c r="F393" s="1">
        <f>VLOOKUP(A393,'CAF BLS Adjustment'!$B$3:$J$440,6)</f>
        <v>0</v>
      </c>
      <c r="G393" s="1">
        <f t="shared" si="27"/>
        <v>-4662</v>
      </c>
      <c r="H393" s="1">
        <f t="shared" si="28"/>
        <v>435440.29121708899</v>
      </c>
      <c r="I393" s="1">
        <f t="shared" si="29"/>
        <v>0</v>
      </c>
    </row>
    <row r="394" spans="1:9">
      <c r="A394" s="62">
        <v>492262</v>
      </c>
      <c r="B394" s="15" t="s">
        <v>425</v>
      </c>
      <c r="C394" s="1">
        <f>VLOOKUP(A394,Main!_xlnm.Print_Area,17,FALSE)+VLOOKUP(A394,Main!_xlnm.Print_Area,15,FALSE)</f>
        <v>15988542.353083769</v>
      </c>
      <c r="D394" s="1">
        <f>VLOOKUP(A394,Main!_xlnm.Print_Area,14,FALSE)</f>
        <v>343128</v>
      </c>
      <c r="E394" s="1">
        <f>VLOOKUP(A394,'CAF BLS Adjustment'!B394:J1032,5)</f>
        <v>2873426</v>
      </c>
      <c r="F394" s="1">
        <f>VLOOKUP(A394,'CAF BLS Adjustment'!$B$3:$J$440,6)</f>
        <v>15435509</v>
      </c>
      <c r="G394" s="1">
        <f t="shared" si="27"/>
        <v>343128</v>
      </c>
      <c r="H394" s="1">
        <f t="shared" si="28"/>
        <v>2873426</v>
      </c>
      <c r="I394" s="1">
        <f t="shared" si="29"/>
        <v>12771988.353083769</v>
      </c>
    </row>
    <row r="395" spans="1:9">
      <c r="A395" s="62">
        <v>492263</v>
      </c>
      <c r="B395" s="15" t="s">
        <v>426</v>
      </c>
      <c r="C395" s="1">
        <f>VLOOKUP(A395,Main!_xlnm.Print_Area,17,FALSE)+VLOOKUP(A395,Main!_xlnm.Print_Area,15,FALSE)</f>
        <v>1134182.3207933598</v>
      </c>
      <c r="D395" s="1">
        <f>VLOOKUP(A395,Main!_xlnm.Print_Area,14,FALSE)</f>
        <v>71502</v>
      </c>
      <c r="E395" s="1">
        <f>VLOOKUP(A395,'CAF BLS Adjustment'!B395:J1033,5)</f>
        <v>1251623</v>
      </c>
      <c r="F395" s="1">
        <f>VLOOKUP(A395,'CAF BLS Adjustment'!$B$3:$J$440,6)</f>
        <v>0</v>
      </c>
      <c r="G395" s="1">
        <f t="shared" si="27"/>
        <v>71502</v>
      </c>
      <c r="H395" s="1">
        <f t="shared" si="28"/>
        <v>1062680.3207933598</v>
      </c>
      <c r="I395" s="1">
        <f t="shared" si="29"/>
        <v>0</v>
      </c>
    </row>
    <row r="396" spans="1:9">
      <c r="A396" s="62">
        <v>492264</v>
      </c>
      <c r="B396" s="15" t="s">
        <v>427</v>
      </c>
      <c r="C396" s="1">
        <f>VLOOKUP(A396,Main!_xlnm.Print_Area,17,FALSE)+VLOOKUP(A396,Main!_xlnm.Print_Area,15,FALSE)</f>
        <v>1344157.8290564397</v>
      </c>
      <c r="D396" s="1">
        <f>VLOOKUP(A396,Main!_xlnm.Print_Area,14,FALSE)</f>
        <v>-299862</v>
      </c>
      <c r="E396" s="1">
        <f>VLOOKUP(A396,'CAF BLS Adjustment'!B396:J1034,5)</f>
        <v>710648</v>
      </c>
      <c r="F396" s="1">
        <f>VLOOKUP(A396,'CAF BLS Adjustment'!$B$3:$J$440,6)</f>
        <v>1207248</v>
      </c>
      <c r="G396" s="1">
        <f t="shared" si="27"/>
        <v>-299862</v>
      </c>
      <c r="H396" s="1">
        <f t="shared" si="28"/>
        <v>710648</v>
      </c>
      <c r="I396" s="1">
        <f t="shared" si="29"/>
        <v>933371.82905643969</v>
      </c>
    </row>
    <row r="397" spans="1:9">
      <c r="A397" s="62">
        <v>492265</v>
      </c>
      <c r="B397" s="15" t="s">
        <v>428</v>
      </c>
      <c r="C397" s="1">
        <f>VLOOKUP(A397,Main!_xlnm.Print_Area,17,FALSE)+VLOOKUP(A397,Main!_xlnm.Print_Area,15,FALSE)</f>
        <v>1598991.9872962474</v>
      </c>
      <c r="D397" s="1">
        <f>VLOOKUP(A397,Main!_xlnm.Print_Area,14,FALSE)</f>
        <v>85056</v>
      </c>
      <c r="E397" s="1">
        <f>VLOOKUP(A397,'CAF BLS Adjustment'!B397:J1035,5)</f>
        <v>969418</v>
      </c>
      <c r="F397" s="1">
        <f>VLOOKUP(A397,'CAF BLS Adjustment'!$B$3:$J$440,6)</f>
        <v>810893</v>
      </c>
      <c r="G397" s="1">
        <f t="shared" si="27"/>
        <v>85056</v>
      </c>
      <c r="H397" s="1">
        <f t="shared" si="28"/>
        <v>969418</v>
      </c>
      <c r="I397" s="1">
        <f t="shared" si="29"/>
        <v>544517.98729624739</v>
      </c>
    </row>
    <row r="398" spans="1:9">
      <c r="A398" s="62">
        <v>492270</v>
      </c>
      <c r="B398" s="15" t="s">
        <v>429</v>
      </c>
      <c r="C398" s="1">
        <f>VLOOKUP(A398,Main!_xlnm.Print_Area,17,FALSE)+VLOOKUP(A398,Main!_xlnm.Print_Area,15,FALSE)</f>
        <v>3107855.4290996832</v>
      </c>
      <c r="D398" s="1">
        <f>VLOOKUP(A398,Main!_xlnm.Print_Area,14,FALSE)</f>
        <v>828948</v>
      </c>
      <c r="E398" s="1">
        <f>VLOOKUP(A398,'CAF BLS Adjustment'!B398:J1036,5)</f>
        <v>2792339</v>
      </c>
      <c r="F398" s="1">
        <f>VLOOKUP(A398,'CAF BLS Adjustment'!$B$3:$J$440,6)</f>
        <v>4304</v>
      </c>
      <c r="G398" s="1">
        <f t="shared" si="27"/>
        <v>828948</v>
      </c>
      <c r="H398" s="1">
        <f t="shared" si="28"/>
        <v>2278907.4290996832</v>
      </c>
      <c r="I398" s="1">
        <f t="shared" si="29"/>
        <v>0</v>
      </c>
    </row>
    <row r="399" spans="1:9">
      <c r="A399" s="62">
        <v>493403</v>
      </c>
      <c r="B399" s="15" t="s">
        <v>430</v>
      </c>
      <c r="C399" s="1">
        <f>VLOOKUP(A399,Main!_xlnm.Print_Area,17,FALSE)+VLOOKUP(A399,Main!_xlnm.Print_Area,15,FALSE)</f>
        <v>4542044.7783619063</v>
      </c>
      <c r="D399" s="1">
        <f>VLOOKUP(A399,Main!_xlnm.Print_Area,14,FALSE)</f>
        <v>268902</v>
      </c>
      <c r="E399" s="1">
        <f>VLOOKUP(A399,'CAF BLS Adjustment'!B399:J1037,5)</f>
        <v>3017824</v>
      </c>
      <c r="F399" s="1">
        <f>VLOOKUP(A399,'CAF BLS Adjustment'!$B$3:$J$440,6)</f>
        <v>2011975</v>
      </c>
      <c r="G399" s="1">
        <f t="shared" si="27"/>
        <v>268902</v>
      </c>
      <c r="H399" s="1">
        <f t="shared" si="28"/>
        <v>3017824</v>
      </c>
      <c r="I399" s="1">
        <f t="shared" si="29"/>
        <v>1255318.7783619063</v>
      </c>
    </row>
    <row r="400" spans="1:9">
      <c r="A400" s="62">
        <v>500758</v>
      </c>
      <c r="B400" s="15" t="s">
        <v>432</v>
      </c>
      <c r="C400" s="1">
        <f>VLOOKUP(A400,Main!_xlnm.Print_Area,17,FALSE)+VLOOKUP(A400,Main!_xlnm.Print_Area,15,FALSE)</f>
        <v>587420</v>
      </c>
      <c r="D400" s="1">
        <f>VLOOKUP(A400,Main!_xlnm.Print_Area,14,FALSE)</f>
        <v>-241302</v>
      </c>
      <c r="E400" s="1">
        <f>VLOOKUP(A400,'CAF BLS Adjustment'!B400:J1038,5)</f>
        <v>235516</v>
      </c>
      <c r="F400" s="1">
        <f>VLOOKUP(A400,'CAF BLS Adjustment'!$B$3:$J$440,6)</f>
        <v>593206</v>
      </c>
      <c r="G400" s="1">
        <f t="shared" si="27"/>
        <v>-241302</v>
      </c>
      <c r="H400" s="1">
        <f t="shared" si="28"/>
        <v>235516</v>
      </c>
      <c r="I400" s="1">
        <f t="shared" si="29"/>
        <v>593206</v>
      </c>
    </row>
    <row r="401" spans="1:9">
      <c r="A401" s="62">
        <v>502278</v>
      </c>
      <c r="B401" s="15" t="s">
        <v>433</v>
      </c>
      <c r="C401" s="1">
        <f>VLOOKUP(A401,Main!_xlnm.Print_Area,17,FALSE)+VLOOKUP(A401,Main!_xlnm.Print_Area,15,FALSE)</f>
        <v>2636033.8692502938</v>
      </c>
      <c r="D401" s="1">
        <f>VLOOKUP(A401,Main!_xlnm.Print_Area,14,FALSE)</f>
        <v>176466</v>
      </c>
      <c r="E401" s="1">
        <f>VLOOKUP(A401,'CAF BLS Adjustment'!B401:J1039,5)</f>
        <v>2148849</v>
      </c>
      <c r="F401" s="1">
        <f>VLOOKUP(A401,'CAF BLS Adjustment'!$B$3:$J$440,6)</f>
        <v>749854</v>
      </c>
      <c r="G401" s="1">
        <f t="shared" si="27"/>
        <v>176466</v>
      </c>
      <c r="H401" s="1">
        <f t="shared" si="28"/>
        <v>2148849</v>
      </c>
      <c r="I401" s="1">
        <f t="shared" si="29"/>
        <v>310718.86925029382</v>
      </c>
    </row>
    <row r="402" spans="1:9">
      <c r="A402" s="62">
        <v>502282</v>
      </c>
      <c r="B402" s="15" t="s">
        <v>434</v>
      </c>
      <c r="C402" s="1">
        <f>VLOOKUP(A402,Main!_xlnm.Print_Area,17,FALSE)+VLOOKUP(A402,Main!_xlnm.Print_Area,15,FALSE)</f>
        <v>772881.92315976671</v>
      </c>
      <c r="D402" s="1">
        <f>VLOOKUP(A402,Main!_xlnm.Print_Area,14,FALSE)</f>
        <v>-10464</v>
      </c>
      <c r="E402" s="1">
        <f>VLOOKUP(A402,'CAF BLS Adjustment'!B402:J1040,5)</f>
        <v>776111</v>
      </c>
      <c r="F402" s="1">
        <f>VLOOKUP(A402,'CAF BLS Adjustment'!$B$3:$J$440,6)</f>
        <v>137732</v>
      </c>
      <c r="G402" s="1">
        <f t="shared" si="27"/>
        <v>-10464</v>
      </c>
      <c r="H402" s="1">
        <f t="shared" si="28"/>
        <v>776111</v>
      </c>
      <c r="I402" s="1">
        <f t="shared" si="29"/>
        <v>7234.9231597667094</v>
      </c>
    </row>
    <row r="403" spans="1:9">
      <c r="A403" s="62">
        <v>502286</v>
      </c>
      <c r="B403" s="15" t="s">
        <v>435</v>
      </c>
      <c r="C403" s="1">
        <f>VLOOKUP(A403,Main!_xlnm.Print_Area,17,FALSE)+VLOOKUP(A403,Main!_xlnm.Print_Area,15,FALSE)</f>
        <v>3143170.2854250316</v>
      </c>
      <c r="D403" s="1">
        <f>VLOOKUP(A403,Main!_xlnm.Print_Area,14,FALSE)</f>
        <v>-141402</v>
      </c>
      <c r="E403" s="1">
        <f>VLOOKUP(A403,'CAF BLS Adjustment'!B403:J1042,5)</f>
        <v>3831747</v>
      </c>
      <c r="F403" s="1">
        <f>VLOOKUP(A403,'CAF BLS Adjustment'!$B$3:$J$440,6)</f>
        <v>0</v>
      </c>
      <c r="G403" s="1">
        <f t="shared" si="27"/>
        <v>-141402</v>
      </c>
      <c r="H403" s="1">
        <f t="shared" si="28"/>
        <v>3284572.2854250316</v>
      </c>
      <c r="I403" s="1">
        <f t="shared" si="29"/>
        <v>0</v>
      </c>
    </row>
    <row r="404" spans="1:9">
      <c r="A404" s="62">
        <v>512296</v>
      </c>
      <c r="B404" s="15" t="s">
        <v>437</v>
      </c>
      <c r="C404" s="1">
        <f>VLOOKUP(A404,Main!_xlnm.Print_Area,17,FALSE)+VLOOKUP(A404,Main!_xlnm.Print_Area,15,FALSE)</f>
        <v>1533574.2409290308</v>
      </c>
      <c r="D404" s="1">
        <f>VLOOKUP(A404,Main!_xlnm.Print_Area,14,FALSE)</f>
        <v>-30450</v>
      </c>
      <c r="E404" s="1">
        <f>VLOOKUP(A404,'CAF BLS Adjustment'!B404:J1048,5)</f>
        <v>1824574</v>
      </c>
      <c r="F404" s="1">
        <f>VLOOKUP(A404,'CAF BLS Adjustment'!$B$3:$J$440,6)</f>
        <v>0</v>
      </c>
      <c r="G404" s="1">
        <f t="shared" si="27"/>
        <v>-30450</v>
      </c>
      <c r="H404" s="1">
        <f t="shared" si="28"/>
        <v>1564024.2409290308</v>
      </c>
      <c r="I404" s="1">
        <f t="shared" si="29"/>
        <v>0</v>
      </c>
    </row>
    <row r="405" spans="1:9">
      <c r="A405" s="62">
        <v>520581</v>
      </c>
      <c r="B405" s="15" t="s">
        <v>439</v>
      </c>
      <c r="C405" s="1">
        <f>VLOOKUP(A405,Main!_xlnm.Print_Area,17,FALSE)+VLOOKUP(A405,Main!_xlnm.Print_Area,15,FALSE)</f>
        <v>76654.223791875615</v>
      </c>
      <c r="D405" s="1">
        <f>VLOOKUP(A405,Main!_xlnm.Print_Area,14,FALSE)</f>
        <v>3348</v>
      </c>
      <c r="E405" s="1">
        <f>VLOOKUP(A405,'CAF BLS Adjustment'!B405:J1050,5)</f>
        <v>86076</v>
      </c>
      <c r="F405" s="1">
        <f>VLOOKUP(A405,'CAF BLS Adjustment'!$B$3:$J$440,6)</f>
        <v>0</v>
      </c>
      <c r="G405" s="1">
        <f t="shared" si="27"/>
        <v>3348</v>
      </c>
      <c r="H405" s="1">
        <f t="shared" si="28"/>
        <v>73306.223791875615</v>
      </c>
      <c r="I405" s="1">
        <f t="shared" si="29"/>
        <v>0</v>
      </c>
    </row>
    <row r="406" spans="1:9">
      <c r="A406" s="62">
        <v>522417</v>
      </c>
      <c r="B406" s="15" t="s">
        <v>440</v>
      </c>
      <c r="C406" s="1">
        <f>VLOOKUP(A406,Main!_xlnm.Print_Area,17,FALSE)+VLOOKUP(A406,Main!_xlnm.Print_Area,15,FALSE)</f>
        <v>80823.643014049565</v>
      </c>
      <c r="D406" s="1">
        <f>VLOOKUP(A406,Main!_xlnm.Print_Area,14,FALSE)</f>
        <v>13908</v>
      </c>
      <c r="E406" s="1">
        <f>VLOOKUP(A406,'CAF BLS Adjustment'!B406:J1051,5)</f>
        <v>6821</v>
      </c>
      <c r="F406" s="1">
        <f>VLOOKUP(A406,'CAF BLS Adjustment'!$B$3:$J$440,6)</f>
        <v>73559</v>
      </c>
      <c r="G406" s="1">
        <f t="shared" si="27"/>
        <v>13908</v>
      </c>
      <c r="H406" s="1">
        <f t="shared" si="28"/>
        <v>6821</v>
      </c>
      <c r="I406" s="1">
        <f t="shared" si="29"/>
        <v>60094.643014049565</v>
      </c>
    </row>
    <row r="407" spans="1:9">
      <c r="A407" s="62">
        <v>522419</v>
      </c>
      <c r="B407" s="15" t="s">
        <v>441</v>
      </c>
      <c r="C407" s="1">
        <f>VLOOKUP(A407,Main!_xlnm.Print_Area,17,FALSE)+VLOOKUP(A407,Main!_xlnm.Print_Area,15,FALSE)</f>
        <v>1266249.3604154603</v>
      </c>
      <c r="D407" s="1">
        <f>VLOOKUP(A407,Main!_xlnm.Print_Area,14,FALSE)</f>
        <v>78636</v>
      </c>
      <c r="E407" s="1">
        <f>VLOOKUP(A407,'CAF BLS Adjustment'!B407:J1052,5)</f>
        <v>195505</v>
      </c>
      <c r="F407" s="1">
        <f>VLOOKUP(A407,'CAF BLS Adjustment'!$B$3:$J$440,6)</f>
        <v>1203052</v>
      </c>
      <c r="G407" s="1">
        <f t="shared" si="27"/>
        <v>78636</v>
      </c>
      <c r="H407" s="1">
        <f t="shared" si="28"/>
        <v>195505</v>
      </c>
      <c r="I407" s="1">
        <f t="shared" si="29"/>
        <v>992108.36041546031</v>
      </c>
    </row>
    <row r="408" spans="1:9">
      <c r="A408" s="62">
        <v>522426</v>
      </c>
      <c r="B408" s="15" t="s">
        <v>442</v>
      </c>
      <c r="C408" s="1">
        <f>VLOOKUP(A408,Main!_xlnm.Print_Area,17,FALSE)+VLOOKUP(A408,Main!_xlnm.Print_Area,15,FALSE)</f>
        <v>735710.4799863646</v>
      </c>
      <c r="D408" s="1">
        <f>VLOOKUP(A408,Main!_xlnm.Print_Area,14,FALSE)</f>
        <v>64686</v>
      </c>
      <c r="E408" s="1">
        <f>VLOOKUP(A408,'CAF BLS Adjustment'!B408:J1054,5)</f>
        <v>545923</v>
      </c>
      <c r="F408" s="1">
        <f>VLOOKUP(A408,'CAF BLS Adjustment'!$B$3:$J$440,6)</f>
        <v>247663</v>
      </c>
      <c r="G408" s="1">
        <f t="shared" si="27"/>
        <v>64686</v>
      </c>
      <c r="H408" s="1">
        <f t="shared" si="28"/>
        <v>545923</v>
      </c>
      <c r="I408" s="1">
        <f t="shared" si="29"/>
        <v>125101.4799863646</v>
      </c>
    </row>
    <row r="409" spans="1:9">
      <c r="A409" s="62">
        <v>522431</v>
      </c>
      <c r="B409" s="15" t="s">
        <v>443</v>
      </c>
      <c r="C409" s="1">
        <f>VLOOKUP(A409,Main!_xlnm.Print_Area,17,FALSE)+VLOOKUP(A409,Main!_xlnm.Print_Area,15,FALSE)</f>
        <v>3094368.2494036132</v>
      </c>
      <c r="D409" s="1">
        <f>VLOOKUP(A409,Main!_xlnm.Print_Area,14,FALSE)</f>
        <v>427170</v>
      </c>
      <c r="E409" s="1">
        <f>VLOOKUP(A409,'CAF BLS Adjustment'!B409:J1055,5)</f>
        <v>478597</v>
      </c>
      <c r="F409" s="1">
        <f>VLOOKUP(A409,'CAF BLS Adjustment'!$B$3:$J$440,6)</f>
        <v>2704090</v>
      </c>
      <c r="G409" s="1">
        <f t="shared" si="27"/>
        <v>427170</v>
      </c>
      <c r="H409" s="1">
        <f t="shared" si="28"/>
        <v>478597</v>
      </c>
      <c r="I409" s="1">
        <f t="shared" si="29"/>
        <v>2188601.2494036132</v>
      </c>
    </row>
    <row r="410" spans="1:9">
      <c r="A410" s="62">
        <v>522442</v>
      </c>
      <c r="B410" s="15" t="s">
        <v>444</v>
      </c>
      <c r="C410" s="1">
        <f>VLOOKUP(A410,Main!_xlnm.Print_Area,17,FALSE)+VLOOKUP(A410,Main!_xlnm.Print_Area,15,FALSE)</f>
        <v>540531.47729664168</v>
      </c>
      <c r="D410" s="1">
        <f>VLOOKUP(A410,Main!_xlnm.Print_Area,14,FALSE)</f>
        <v>-16254</v>
      </c>
      <c r="E410" s="1">
        <f>VLOOKUP(A410,'CAF BLS Adjustment'!B410:J1056,5)</f>
        <v>272863</v>
      </c>
      <c r="F410" s="1">
        <f>VLOOKUP(A410,'CAF BLS Adjustment'!$B$3:$J$440,6)</f>
        <v>376677</v>
      </c>
      <c r="G410" s="1">
        <f t="shared" si="27"/>
        <v>-16254</v>
      </c>
      <c r="H410" s="1">
        <f t="shared" si="28"/>
        <v>272863</v>
      </c>
      <c r="I410" s="1">
        <f t="shared" si="29"/>
        <v>283922.47729664168</v>
      </c>
    </row>
    <row r="411" spans="1:9">
      <c r="A411" s="62">
        <v>522446</v>
      </c>
      <c r="B411" s="15" t="s">
        <v>445</v>
      </c>
      <c r="C411" s="1">
        <f>VLOOKUP(A411,Main!_xlnm.Print_Area,17,FALSE)+VLOOKUP(A411,Main!_xlnm.Print_Area,15,FALSE)</f>
        <v>806869.3278154803</v>
      </c>
      <c r="D411" s="1">
        <f>VLOOKUP(A411,Main!_xlnm.Print_Area,14,FALSE)</f>
        <v>-14910</v>
      </c>
      <c r="E411" s="1">
        <f>VLOOKUP(A411,'CAF BLS Adjustment'!B411:J1057,5)</f>
        <v>696292</v>
      </c>
      <c r="F411" s="1">
        <f>VLOOKUP(A411,'CAF BLS Adjustment'!$B$3:$J$440,6)</f>
        <v>262387</v>
      </c>
      <c r="G411" s="1">
        <f t="shared" si="27"/>
        <v>-14910</v>
      </c>
      <c r="H411" s="1">
        <f t="shared" si="28"/>
        <v>696292</v>
      </c>
      <c r="I411" s="1">
        <f t="shared" si="29"/>
        <v>125487.3278154803</v>
      </c>
    </row>
    <row r="412" spans="1:9">
      <c r="A412" s="62">
        <v>522447</v>
      </c>
      <c r="B412" s="15" t="s">
        <v>446</v>
      </c>
      <c r="C412" s="1">
        <f>VLOOKUP(A412,Main!_xlnm.Print_Area,17,FALSE)+VLOOKUP(A412,Main!_xlnm.Print_Area,15,FALSE)</f>
        <v>2994868.9610485807</v>
      </c>
      <c r="D412" s="1">
        <f>VLOOKUP(A412,Main!_xlnm.Print_Area,14,FALSE)</f>
        <v>-261102</v>
      </c>
      <c r="E412" s="1">
        <f>VLOOKUP(A412,'CAF BLS Adjustment'!B412:J1058,5)</f>
        <v>159605</v>
      </c>
      <c r="F412" s="1">
        <f>VLOOKUP(A412,'CAF BLS Adjustment'!$B$3:$J$440,6)</f>
        <v>3638776</v>
      </c>
      <c r="G412" s="1">
        <f t="shared" si="27"/>
        <v>-261102</v>
      </c>
      <c r="H412" s="1">
        <f t="shared" si="28"/>
        <v>159605</v>
      </c>
      <c r="I412" s="1">
        <f t="shared" si="29"/>
        <v>3096365.9610485807</v>
      </c>
    </row>
    <row r="413" spans="1:9">
      <c r="A413" s="62">
        <v>522451</v>
      </c>
      <c r="B413" s="15" t="s">
        <v>447</v>
      </c>
      <c r="C413" s="1">
        <f>VLOOKUP(A413,Main!_xlnm.Print_Area,17,FALSE)+VLOOKUP(A413,Main!_xlnm.Print_Area,15,FALSE)</f>
        <v>906861.5388179674</v>
      </c>
      <c r="D413" s="1">
        <f>VLOOKUP(A413,Main!_xlnm.Print_Area,14,FALSE)</f>
        <v>28602</v>
      </c>
      <c r="E413" s="1">
        <f>VLOOKUP(A413,'CAF BLS Adjustment'!B413:J1059,5)</f>
        <v>561953</v>
      </c>
      <c r="F413" s="1">
        <f>VLOOKUP(A413,'CAF BLS Adjustment'!$B$3:$J$440,6)</f>
        <v>467380</v>
      </c>
      <c r="G413" s="1">
        <f t="shared" si="27"/>
        <v>28602</v>
      </c>
      <c r="H413" s="1">
        <f t="shared" si="28"/>
        <v>561953</v>
      </c>
      <c r="I413" s="1">
        <f t="shared" si="29"/>
        <v>316306.5388179674</v>
      </c>
    </row>
    <row r="414" spans="1:9">
      <c r="A414" s="62">
        <v>522452</v>
      </c>
      <c r="B414" s="15" t="s">
        <v>448</v>
      </c>
      <c r="C414" s="1">
        <f>VLOOKUP(A414,Main!_xlnm.Print_Area,17,FALSE)+VLOOKUP(A414,Main!_xlnm.Print_Area,15,FALSE)</f>
        <v>8566070.9347566962</v>
      </c>
      <c r="D414" s="1">
        <f>VLOOKUP(A414,Main!_xlnm.Print_Area,14,FALSE)</f>
        <v>3418548</v>
      </c>
      <c r="E414" s="1">
        <f>VLOOKUP(A414,'CAF BLS Adjustment'!B414:J1060,5)</f>
        <v>851618</v>
      </c>
      <c r="F414" s="1">
        <f>VLOOKUP(A414,'CAF BLS Adjustment'!$B$3:$J$440,6)</f>
        <v>5722921</v>
      </c>
      <c r="G414" s="1">
        <f t="shared" si="27"/>
        <v>3418548</v>
      </c>
      <c r="H414" s="1">
        <f t="shared" si="28"/>
        <v>851618</v>
      </c>
      <c r="I414" s="1">
        <f t="shared" si="29"/>
        <v>4295904.9347566962</v>
      </c>
    </row>
    <row r="415" spans="1:9">
      <c r="A415" s="62">
        <v>532359</v>
      </c>
      <c r="B415" s="15" t="s">
        <v>450</v>
      </c>
      <c r="C415" s="1">
        <f>VLOOKUP(A415,Main!_xlnm.Print_Area,17,FALSE)+VLOOKUP(A415,Main!_xlnm.Print_Area,15,FALSE)</f>
        <v>1023415.4364804358</v>
      </c>
      <c r="D415" s="1">
        <f>VLOOKUP(A415,Main!_xlnm.Print_Area,14,FALSE)</f>
        <v>-175014</v>
      </c>
      <c r="E415" s="1">
        <f>VLOOKUP(A415,'CAF BLS Adjustment'!B415:J1061,5)</f>
        <v>478840</v>
      </c>
      <c r="F415" s="1">
        <f>VLOOKUP(A415,'CAF BLS Adjustment'!$B$3:$J$440,6)</f>
        <v>919235</v>
      </c>
      <c r="G415" s="1">
        <f t="shared" si="27"/>
        <v>-175014</v>
      </c>
      <c r="H415" s="1">
        <f t="shared" si="28"/>
        <v>478840</v>
      </c>
      <c r="I415" s="1">
        <f t="shared" si="29"/>
        <v>719589.43648043578</v>
      </c>
    </row>
    <row r="416" spans="1:9">
      <c r="A416" s="62">
        <v>532362</v>
      </c>
      <c r="B416" s="15" t="s">
        <v>451</v>
      </c>
      <c r="C416" s="1">
        <f>VLOOKUP(A416,Main!_xlnm.Print_Area,17,FALSE)+VLOOKUP(A416,Main!_xlnm.Print_Area,15,FALSE)</f>
        <v>3551969.3153749164</v>
      </c>
      <c r="D416" s="1">
        <f>VLOOKUP(A416,Main!_xlnm.Print_Area,14,FALSE)</f>
        <v>-213672</v>
      </c>
      <c r="E416" s="1">
        <f>VLOOKUP(A416,'CAF BLS Adjustment'!B416:J1062,5)</f>
        <v>1533473</v>
      </c>
      <c r="F416" s="1">
        <f>VLOOKUP(A416,'CAF BLS Adjustment'!$B$3:$J$440,6)</f>
        <v>2859484</v>
      </c>
      <c r="G416" s="1">
        <f t="shared" si="27"/>
        <v>-213672</v>
      </c>
      <c r="H416" s="1">
        <f t="shared" si="28"/>
        <v>1533473</v>
      </c>
      <c r="I416" s="1">
        <f t="shared" si="29"/>
        <v>2232168.3153749164</v>
      </c>
    </row>
    <row r="417" spans="1:9">
      <c r="A417" s="62">
        <v>532363</v>
      </c>
      <c r="B417" s="15" t="s">
        <v>452</v>
      </c>
      <c r="C417" s="1">
        <f>VLOOKUP(A417,Main!_xlnm.Print_Area,17,FALSE)+VLOOKUP(A417,Main!_xlnm.Print_Area,15,FALSE)</f>
        <v>670306.57957381348</v>
      </c>
      <c r="D417" s="1">
        <f>VLOOKUP(A417,Main!_xlnm.Print_Area,14,FALSE)</f>
        <v>-45354</v>
      </c>
      <c r="E417" s="1">
        <f>VLOOKUP(A417,'CAF BLS Adjustment'!B417:J1063,5)</f>
        <v>336974</v>
      </c>
      <c r="F417" s="1">
        <f>VLOOKUP(A417,'CAF BLS Adjustment'!$B$3:$J$440,6)</f>
        <v>497908</v>
      </c>
      <c r="G417" s="1">
        <f t="shared" si="27"/>
        <v>-45354</v>
      </c>
      <c r="H417" s="1">
        <f t="shared" si="28"/>
        <v>336974</v>
      </c>
      <c r="I417" s="1">
        <f t="shared" si="29"/>
        <v>378686.57957381348</v>
      </c>
    </row>
    <row r="418" spans="1:9">
      <c r="A418" s="62">
        <v>532364</v>
      </c>
      <c r="B418" s="15" t="s">
        <v>453</v>
      </c>
      <c r="C418" s="1">
        <f>VLOOKUP(A418,Main!_xlnm.Print_Area,17,FALSE)+VLOOKUP(A418,Main!_xlnm.Print_Area,15,FALSE)</f>
        <v>1312213.26422142</v>
      </c>
      <c r="D418" s="1">
        <f>VLOOKUP(A418,Main!_xlnm.Print_Area,14,FALSE)</f>
        <v>154506</v>
      </c>
      <c r="E418" s="1">
        <f>VLOOKUP(A418,'CAF BLS Adjustment'!B418:J1064,5)</f>
        <v>348162</v>
      </c>
      <c r="F418" s="1">
        <f>VLOOKUP(A418,'CAF BLS Adjustment'!$B$3:$J$440,6)</f>
        <v>1028146</v>
      </c>
      <c r="G418" s="1">
        <f t="shared" si="27"/>
        <v>154506</v>
      </c>
      <c r="H418" s="1">
        <f t="shared" si="28"/>
        <v>348162</v>
      </c>
      <c r="I418" s="1">
        <f t="shared" si="29"/>
        <v>809545.26422142005</v>
      </c>
    </row>
    <row r="419" spans="1:9">
      <c r="A419" s="62">
        <v>532369</v>
      </c>
      <c r="B419" s="15" t="s">
        <v>454</v>
      </c>
      <c r="C419" s="1">
        <f>VLOOKUP(A419,Main!_xlnm.Print_Area,17,FALSE)+VLOOKUP(A419,Main!_xlnm.Print_Area,15,FALSE)</f>
        <v>417376.52245292952</v>
      </c>
      <c r="D419" s="1">
        <f>VLOOKUP(A419,Main!_xlnm.Print_Area,14,FALSE)</f>
        <v>12432</v>
      </c>
      <c r="E419" s="1">
        <f>VLOOKUP(A419,'CAF BLS Adjustment'!B419:J1065,5)</f>
        <v>474475</v>
      </c>
      <c r="F419" s="1">
        <f>VLOOKUP(A419,'CAF BLS Adjustment'!$B$3:$J$440,6)</f>
        <v>0</v>
      </c>
      <c r="G419" s="1">
        <f t="shared" si="27"/>
        <v>12432</v>
      </c>
      <c r="H419" s="1">
        <f t="shared" si="28"/>
        <v>404944.52245292952</v>
      </c>
      <c r="I419" s="1">
        <f t="shared" si="29"/>
        <v>0</v>
      </c>
    </row>
    <row r="420" spans="1:9">
      <c r="A420" s="62">
        <v>532373</v>
      </c>
      <c r="B420" s="15" t="s">
        <v>455</v>
      </c>
      <c r="C420" s="1">
        <f>VLOOKUP(A420,Main!_xlnm.Print_Area,17,FALSE)+VLOOKUP(A420,Main!_xlnm.Print_Area,15,FALSE)</f>
        <v>627135.85467407084</v>
      </c>
      <c r="D420" s="1">
        <f>VLOOKUP(A420,Main!_xlnm.Print_Area,14,FALSE)</f>
        <v>38592</v>
      </c>
      <c r="E420" s="1">
        <f>VLOOKUP(A420,'CAF BLS Adjustment'!B420:J1066,5)</f>
        <v>220179</v>
      </c>
      <c r="F420" s="1">
        <f>VLOOKUP(A420,'CAF BLS Adjustment'!$B$3:$J$440,6)</f>
        <v>472839</v>
      </c>
      <c r="G420" s="1">
        <f t="shared" si="27"/>
        <v>38592</v>
      </c>
      <c r="H420" s="1">
        <f t="shared" si="28"/>
        <v>220179</v>
      </c>
      <c r="I420" s="1">
        <f t="shared" si="29"/>
        <v>368364.85467407084</v>
      </c>
    </row>
    <row r="421" spans="1:9">
      <c r="A421" s="62">
        <v>532383</v>
      </c>
      <c r="B421" s="15" t="s">
        <v>456</v>
      </c>
      <c r="C421" s="1">
        <f>VLOOKUP(A421,Main!_xlnm.Print_Area,17,FALSE)+VLOOKUP(A421,Main!_xlnm.Print_Area,15,FALSE)</f>
        <v>9134563.188023163</v>
      </c>
      <c r="D421" s="1">
        <f>VLOOKUP(A421,Main!_xlnm.Print_Area,14,FALSE)</f>
        <v>2146584</v>
      </c>
      <c r="E421" s="1">
        <f>VLOOKUP(A421,'CAF BLS Adjustment'!B421:J1068,5)</f>
        <v>298230</v>
      </c>
      <c r="F421" s="1">
        <f>VLOOKUP(A421,'CAF BLS Adjustment'!$B$3:$J$440,6)</f>
        <v>8211470</v>
      </c>
      <c r="G421" s="1">
        <f t="shared" si="27"/>
        <v>2146584</v>
      </c>
      <c r="H421" s="1">
        <f t="shared" si="28"/>
        <v>298230</v>
      </c>
      <c r="I421" s="1">
        <f t="shared" si="29"/>
        <v>6689749.188023163</v>
      </c>
    </row>
    <row r="422" spans="1:9">
      <c r="A422" s="62">
        <v>532384</v>
      </c>
      <c r="B422" s="15" t="s">
        <v>457</v>
      </c>
      <c r="C422" s="1">
        <f>VLOOKUP(A422,Main!_xlnm.Print_Area,17,FALSE)+VLOOKUP(A422,Main!_xlnm.Print_Area,15,FALSE)</f>
        <v>570927.20625684725</v>
      </c>
      <c r="D422" s="1">
        <f>VLOOKUP(A422,Main!_xlnm.Print_Area,14,FALSE)</f>
        <v>-7632</v>
      </c>
      <c r="E422" s="1">
        <f>VLOOKUP(A422,'CAF BLS Adjustment'!B422:J1069,5)</f>
        <v>205467</v>
      </c>
      <c r="F422" s="1">
        <f>VLOOKUP(A422,'CAF BLS Adjustment'!$B$3:$J$440,6)</f>
        <v>469474</v>
      </c>
      <c r="G422" s="1">
        <f t="shared" si="27"/>
        <v>-7632</v>
      </c>
      <c r="H422" s="1">
        <f t="shared" si="28"/>
        <v>205467</v>
      </c>
      <c r="I422" s="1">
        <f t="shared" si="29"/>
        <v>373092.20625684725</v>
      </c>
    </row>
    <row r="423" spans="1:9">
      <c r="A423" s="62">
        <v>532386</v>
      </c>
      <c r="B423" s="15" t="s">
        <v>458</v>
      </c>
      <c r="C423" s="1">
        <f>VLOOKUP(A423,Main!_xlnm.Print_Area,17,FALSE)+VLOOKUP(A423,Main!_xlnm.Print_Area,15,FALSE)</f>
        <v>569990.63829943561</v>
      </c>
      <c r="D423" s="1">
        <f>VLOOKUP(A423,Main!_xlnm.Print_Area,14,FALSE)</f>
        <v>3966</v>
      </c>
      <c r="E423" s="1">
        <f>VLOOKUP(A423,'CAF BLS Adjustment'!B423:J1070,5)</f>
        <v>284632</v>
      </c>
      <c r="F423" s="1">
        <f>VLOOKUP(A423,'CAF BLS Adjustment'!$B$3:$J$440,6)</f>
        <v>376347</v>
      </c>
      <c r="G423" s="1">
        <f t="shared" si="27"/>
        <v>3966</v>
      </c>
      <c r="H423" s="1">
        <f t="shared" si="28"/>
        <v>284632</v>
      </c>
      <c r="I423" s="1">
        <f t="shared" si="29"/>
        <v>281392.63829943561</v>
      </c>
    </row>
    <row r="424" spans="1:9">
      <c r="A424" s="62">
        <v>532387</v>
      </c>
      <c r="B424" s="15" t="s">
        <v>459</v>
      </c>
      <c r="C424" s="1">
        <f>VLOOKUP(A424,Main!_xlnm.Print_Area,17,FALSE)+VLOOKUP(A424,Main!_xlnm.Print_Area,15,FALSE)</f>
        <v>413541.65337052371</v>
      </c>
      <c r="D424" s="1">
        <f>VLOOKUP(A424,Main!_xlnm.Print_Area,14,FALSE)</f>
        <v>91956</v>
      </c>
      <c r="E424" s="1">
        <f>VLOOKUP(A424,'CAF BLS Adjustment'!B424:J1071,5)</f>
        <v>217839</v>
      </c>
      <c r="F424" s="1">
        <f>VLOOKUP(A424,'CAF BLS Adjustment'!$B$3:$J$440,6)</f>
        <v>116878</v>
      </c>
      <c r="G424" s="1">
        <f t="shared" si="27"/>
        <v>91956</v>
      </c>
      <c r="H424" s="1">
        <f t="shared" si="28"/>
        <v>217839</v>
      </c>
      <c r="I424" s="1">
        <f t="shared" si="29"/>
        <v>103746.65337052371</v>
      </c>
    </row>
    <row r="425" spans="1:9">
      <c r="A425" s="62">
        <v>532390</v>
      </c>
      <c r="B425" s="15" t="s">
        <v>460</v>
      </c>
      <c r="C425" s="1">
        <f>VLOOKUP(A425,Main!_xlnm.Print_Area,17,FALSE)+VLOOKUP(A425,Main!_xlnm.Print_Area,15,FALSE)</f>
        <v>466235.49064449425</v>
      </c>
      <c r="D425" s="1">
        <f>VLOOKUP(A425,Main!_xlnm.Print_Area,14,FALSE)</f>
        <v>-4542</v>
      </c>
      <c r="E425" s="1">
        <f>VLOOKUP(A425,'CAF BLS Adjustment'!B425:J1074,5)</f>
        <v>549204</v>
      </c>
      <c r="F425" s="1">
        <f>VLOOKUP(A425,'CAF BLS Adjustment'!$B$3:$J$440,6)</f>
        <v>0</v>
      </c>
      <c r="G425" s="1">
        <f t="shared" si="27"/>
        <v>-4542</v>
      </c>
      <c r="H425" s="1">
        <f t="shared" si="28"/>
        <v>470777.49064449425</v>
      </c>
      <c r="I425" s="1">
        <f t="shared" si="29"/>
        <v>0</v>
      </c>
    </row>
    <row r="426" spans="1:9">
      <c r="A426" s="62">
        <v>532391</v>
      </c>
      <c r="B426" s="15" t="s">
        <v>461</v>
      </c>
      <c r="C426" s="1">
        <f>VLOOKUP(A426,Main!_xlnm.Print_Area,17,FALSE)+VLOOKUP(A426,Main!_xlnm.Print_Area,15,FALSE)</f>
        <v>981570.7765458806</v>
      </c>
      <c r="D426" s="1">
        <f>VLOOKUP(A426,Main!_xlnm.Print_Area,14,FALSE)</f>
        <v>94026</v>
      </c>
      <c r="E426" s="1">
        <f>VLOOKUP(A426,'CAF BLS Adjustment'!B426:J1075,5)</f>
        <v>251478</v>
      </c>
      <c r="F426" s="1">
        <f>VLOOKUP(A426,'CAF BLS Adjustment'!$B$3:$J$440,6)</f>
        <v>799586</v>
      </c>
      <c r="G426" s="1">
        <f t="shared" si="27"/>
        <v>94026</v>
      </c>
      <c r="H426" s="1">
        <f t="shared" si="28"/>
        <v>251478</v>
      </c>
      <c r="I426" s="1">
        <f t="shared" si="29"/>
        <v>636066.7765458806</v>
      </c>
    </row>
    <row r="427" spans="1:9">
      <c r="A427" s="62">
        <v>532397</v>
      </c>
      <c r="B427" s="15" t="s">
        <v>462</v>
      </c>
      <c r="C427" s="1">
        <f>VLOOKUP(A427,Main!_xlnm.Print_Area,17,FALSE)+VLOOKUP(A427,Main!_xlnm.Print_Area,15,FALSE)</f>
        <v>1942161</v>
      </c>
      <c r="D427" s="1">
        <f>VLOOKUP(A427,Main!_xlnm.Print_Area,14,FALSE)</f>
        <v>-108804</v>
      </c>
      <c r="E427" s="1">
        <f>VLOOKUP(A427,'CAF BLS Adjustment'!B427:J1078,5)</f>
        <v>73132</v>
      </c>
      <c r="F427" s="1">
        <f>VLOOKUP(A427,'CAF BLS Adjustment'!$B$3:$J$440,6)</f>
        <v>1977833</v>
      </c>
      <c r="G427" s="1">
        <f t="shared" si="27"/>
        <v>-108804</v>
      </c>
      <c r="H427" s="1">
        <f t="shared" si="28"/>
        <v>73132</v>
      </c>
      <c r="I427" s="1">
        <f t="shared" si="29"/>
        <v>1977833</v>
      </c>
    </row>
    <row r="428" spans="1:9">
      <c r="A428" s="62">
        <v>532399</v>
      </c>
      <c r="B428" s="15" t="s">
        <v>463</v>
      </c>
      <c r="C428" s="1">
        <f>VLOOKUP(A428,Main!_xlnm.Print_Area,17,FALSE)+VLOOKUP(A428,Main!_xlnm.Print_Area,15,FALSE)</f>
        <v>2853006.5367417056</v>
      </c>
      <c r="D428" s="1">
        <f>VLOOKUP(A428,Main!_xlnm.Print_Area,14,FALSE)</f>
        <v>52422</v>
      </c>
      <c r="E428" s="1">
        <f>VLOOKUP(A428,'CAF BLS Adjustment'!B428:J1079,5)</f>
        <v>1043943</v>
      </c>
      <c r="F428" s="1">
        <f>VLOOKUP(A428,'CAF BLS Adjustment'!$B$3:$J$440,6)</f>
        <v>2231922</v>
      </c>
      <c r="G428" s="1">
        <f t="shared" si="27"/>
        <v>52422</v>
      </c>
      <c r="H428" s="1">
        <f t="shared" si="28"/>
        <v>1043943</v>
      </c>
      <c r="I428" s="1">
        <f t="shared" si="29"/>
        <v>1756641.5367417056</v>
      </c>
    </row>
    <row r="429" spans="1:9">
      <c r="A429" s="62">
        <v>542301</v>
      </c>
      <c r="B429" s="15" t="s">
        <v>465</v>
      </c>
      <c r="C429" s="1">
        <f>VLOOKUP(A429,Main!_xlnm.Print_Area,17,FALSE)+VLOOKUP(A429,Main!_xlnm.Print_Area,15,FALSE)</f>
        <v>1223666.2521301117</v>
      </c>
      <c r="D429" s="1">
        <f>VLOOKUP(A429,Main!_xlnm.Print_Area,14,FALSE)</f>
        <v>8562</v>
      </c>
      <c r="E429" s="1">
        <f>VLOOKUP(A429,'CAF BLS Adjustment'!B429:J1081,5)</f>
        <v>1418954</v>
      </c>
      <c r="F429" s="1">
        <f>VLOOKUP(A429,'CAF BLS Adjustment'!$B$3:$J$440,6)</f>
        <v>0</v>
      </c>
      <c r="G429" s="1">
        <f t="shared" ref="G429:G438" si="30">MIN(D429,C429)</f>
        <v>8562</v>
      </c>
      <c r="H429" s="1">
        <f t="shared" ref="H429:H438" si="31">MAX(MIN(C429-G429,E429),0)</f>
        <v>1215104.2521301117</v>
      </c>
      <c r="I429" s="1">
        <f t="shared" ref="I429:I438" si="32">MIN(MAX(C429-G429-H429,0),F429)</f>
        <v>0</v>
      </c>
    </row>
    <row r="430" spans="1:9">
      <c r="A430" s="62">
        <v>542318</v>
      </c>
      <c r="B430" s="15" t="s">
        <v>466</v>
      </c>
      <c r="C430" s="1">
        <f>VLOOKUP(A430,Main!_xlnm.Print_Area,17,FALSE)+VLOOKUP(A430,Main!_xlnm.Print_Area,15,FALSE)</f>
        <v>1914179.164820513</v>
      </c>
      <c r="D430" s="1">
        <f>VLOOKUP(A430,Main!_xlnm.Print_Area,14,FALSE)</f>
        <v>501612</v>
      </c>
      <c r="E430" s="1">
        <f>VLOOKUP(A430,'CAF BLS Adjustment'!B430:J1083,5)</f>
        <v>697850</v>
      </c>
      <c r="F430" s="1">
        <f>VLOOKUP(A430,'CAF BLS Adjustment'!$B$3:$J$440,6)</f>
        <v>1033599</v>
      </c>
      <c r="G430" s="1">
        <f t="shared" si="30"/>
        <v>501612</v>
      </c>
      <c r="H430" s="1">
        <f t="shared" si="31"/>
        <v>697850</v>
      </c>
      <c r="I430" s="1">
        <f t="shared" si="32"/>
        <v>714717.16482051299</v>
      </c>
    </row>
    <row r="431" spans="1:9">
      <c r="A431" s="62">
        <v>542324</v>
      </c>
      <c r="B431" s="15" t="s">
        <v>467</v>
      </c>
      <c r="C431" s="1">
        <f>VLOOKUP(A431,Main!_xlnm.Print_Area,17,FALSE)+VLOOKUP(A431,Main!_xlnm.Print_Area,15,FALSE)</f>
        <v>2475945.8294321327</v>
      </c>
      <c r="D431" s="1">
        <f>VLOOKUP(A431,Main!_xlnm.Print_Area,14,FALSE)</f>
        <v>130956</v>
      </c>
      <c r="E431" s="1">
        <f>VLOOKUP(A431,'CAF BLS Adjustment'!B431:J1084,5)</f>
        <v>1937212</v>
      </c>
      <c r="F431" s="1">
        <f>VLOOKUP(A431,'CAF BLS Adjustment'!$B$3:$J$440,6)</f>
        <v>820244</v>
      </c>
      <c r="G431" s="1">
        <f t="shared" si="30"/>
        <v>130956</v>
      </c>
      <c r="H431" s="1">
        <f t="shared" si="31"/>
        <v>1937212</v>
      </c>
      <c r="I431" s="1">
        <f t="shared" si="32"/>
        <v>407777.82943213265</v>
      </c>
    </row>
    <row r="432" spans="1:9">
      <c r="A432" s="62">
        <v>542332</v>
      </c>
      <c r="B432" s="15" t="s">
        <v>468</v>
      </c>
      <c r="C432" s="1">
        <f>VLOOKUP(A432,Main!_xlnm.Print_Area,17,FALSE)+VLOOKUP(A432,Main!_xlnm.Print_Area,15,FALSE)</f>
        <v>2976155.2709387448</v>
      </c>
      <c r="D432" s="1">
        <f>VLOOKUP(A432,Main!_xlnm.Print_Area,14,FALSE)</f>
        <v>115734</v>
      </c>
      <c r="E432" s="1">
        <f>VLOOKUP(A432,'CAF BLS Adjustment'!B432:J1085,5)</f>
        <v>3356217</v>
      </c>
      <c r="F432" s="1">
        <f>VLOOKUP(A432,'CAF BLS Adjustment'!$B$3:$J$440,6)</f>
        <v>0</v>
      </c>
      <c r="G432" s="1">
        <f t="shared" si="30"/>
        <v>115734</v>
      </c>
      <c r="H432" s="1">
        <f t="shared" si="31"/>
        <v>2860421.2709387448</v>
      </c>
      <c r="I432" s="1">
        <f t="shared" si="32"/>
        <v>0</v>
      </c>
    </row>
    <row r="433" spans="1:9">
      <c r="A433" s="62">
        <v>542338</v>
      </c>
      <c r="B433" s="15" t="s">
        <v>469</v>
      </c>
      <c r="C433" s="1">
        <f>VLOOKUP(A433,Main!_xlnm.Print_Area,17,FALSE)+VLOOKUP(A433,Main!_xlnm.Print_Area,15,FALSE)</f>
        <v>5144759.804565887</v>
      </c>
      <c r="D433" s="1">
        <f>VLOOKUP(A433,Main!_xlnm.Print_Area,14,FALSE)</f>
        <v>-11922</v>
      </c>
      <c r="E433" s="1">
        <f>VLOOKUP(A433,'CAF BLS Adjustment'!B433:J1086,5)</f>
        <v>5966058</v>
      </c>
      <c r="F433" s="1">
        <f>VLOOKUP(A433,'CAF BLS Adjustment'!$B$3:$J$440,6)</f>
        <v>49672</v>
      </c>
      <c r="G433" s="1">
        <f t="shared" si="30"/>
        <v>-11922</v>
      </c>
      <c r="H433" s="1">
        <f t="shared" si="31"/>
        <v>5156681.804565887</v>
      </c>
      <c r="I433" s="1">
        <f t="shared" si="32"/>
        <v>0</v>
      </c>
    </row>
    <row r="434" spans="1:9">
      <c r="A434" s="62">
        <v>542339</v>
      </c>
      <c r="B434" s="15" t="s">
        <v>470</v>
      </c>
      <c r="C434" s="1">
        <f>VLOOKUP(A434,Main!_xlnm.Print_Area,17,FALSE)+VLOOKUP(A434,Main!_xlnm.Print_Area,15,FALSE)</f>
        <v>3353685.2462601024</v>
      </c>
      <c r="D434" s="1">
        <f>VLOOKUP(A434,Main!_xlnm.Print_Area,14,FALSE)</f>
        <v>-122112</v>
      </c>
      <c r="E434" s="1">
        <f>VLOOKUP(A434,'CAF BLS Adjustment'!B434:J1087,5)</f>
        <v>4051528</v>
      </c>
      <c r="F434" s="1">
        <f>VLOOKUP(A434,'CAF BLS Adjustment'!$B$3:$J$440,6)</f>
        <v>3300</v>
      </c>
      <c r="G434" s="1">
        <f t="shared" si="30"/>
        <v>-122112</v>
      </c>
      <c r="H434" s="1">
        <f t="shared" si="31"/>
        <v>3475797.2462601024</v>
      </c>
      <c r="I434" s="1">
        <f t="shared" si="32"/>
        <v>0</v>
      </c>
    </row>
    <row r="435" spans="1:9">
      <c r="A435" s="62">
        <v>542343</v>
      </c>
      <c r="B435" s="15" t="s">
        <v>471</v>
      </c>
      <c r="C435" s="1">
        <f>VLOOKUP(A435,Main!_xlnm.Print_Area,17,FALSE)+VLOOKUP(A435,Main!_xlnm.Print_Area,15,FALSE)</f>
        <v>2906689.5236265468</v>
      </c>
      <c r="D435" s="1">
        <f>VLOOKUP(A435,Main!_xlnm.Print_Area,14,FALSE)</f>
        <v>34596</v>
      </c>
      <c r="E435" s="1">
        <f>VLOOKUP(A435,'CAF BLS Adjustment'!B435:J1088,5)</f>
        <v>3270475</v>
      </c>
      <c r="F435" s="1">
        <f>VLOOKUP(A435,'CAF BLS Adjustment'!$B$3:$J$440,6)</f>
        <v>85842</v>
      </c>
      <c r="G435" s="1">
        <f t="shared" si="30"/>
        <v>34596</v>
      </c>
      <c r="H435" s="1">
        <f t="shared" si="31"/>
        <v>2872093.5236265468</v>
      </c>
      <c r="I435" s="1">
        <f t="shared" si="32"/>
        <v>0</v>
      </c>
    </row>
    <row r="436" spans="1:9">
      <c r="A436" s="62">
        <v>552349</v>
      </c>
      <c r="B436" s="15" t="s">
        <v>473</v>
      </c>
      <c r="C436" s="1">
        <f>VLOOKUP(A436,Main!_xlnm.Print_Area,17,FALSE)+VLOOKUP(A436,Main!_xlnm.Print_Area,15,FALSE)</f>
        <v>3946664.2719168314</v>
      </c>
      <c r="D436" s="1">
        <f>VLOOKUP(A436,Main!_xlnm.Print_Area,14,FALSE)</f>
        <v>-109278</v>
      </c>
      <c r="E436" s="1">
        <f>VLOOKUP(A436,'CAF BLS Adjustment'!B436:J1090,5)</f>
        <v>1485165</v>
      </c>
      <c r="F436" s="1">
        <f>VLOOKUP(A436,'CAF BLS Adjustment'!$B$3:$J$440,6)</f>
        <v>3246454</v>
      </c>
      <c r="G436" s="1">
        <f t="shared" si="30"/>
        <v>-109278</v>
      </c>
      <c r="H436" s="1">
        <f t="shared" si="31"/>
        <v>1485165</v>
      </c>
      <c r="I436" s="1">
        <f t="shared" si="32"/>
        <v>2570777.2719168314</v>
      </c>
    </row>
    <row r="437" spans="1:9">
      <c r="A437" s="62">
        <v>553304</v>
      </c>
      <c r="B437" s="15" t="s">
        <v>474</v>
      </c>
      <c r="C437" s="1">
        <f>VLOOKUP(A437,Main!_xlnm.Print_Area,17,FALSE)+VLOOKUP(A437,Main!_xlnm.Print_Area,15,FALSE)</f>
        <v>384256.9954461208</v>
      </c>
      <c r="D437" s="1">
        <f>VLOOKUP(A437,Main!_xlnm.Print_Area,14,FALSE)</f>
        <v>-27324</v>
      </c>
      <c r="E437" s="1">
        <f>VLOOKUP(A437,'CAF BLS Adjustment'!B437:J1091,5)</f>
        <v>480146</v>
      </c>
      <c r="F437" s="1">
        <f>VLOOKUP(A437,'CAF BLS Adjustment'!$B$3:$J$440,6)</f>
        <v>0</v>
      </c>
      <c r="G437" s="1">
        <f t="shared" si="30"/>
        <v>-27324</v>
      </c>
      <c r="H437" s="1">
        <f t="shared" si="31"/>
        <v>411580.9954461208</v>
      </c>
      <c r="I437" s="1">
        <f t="shared" si="32"/>
        <v>0</v>
      </c>
    </row>
    <row r="438" spans="1:9">
      <c r="A438" s="62">
        <v>663800</v>
      </c>
      <c r="B438" s="15" t="s">
        <v>476</v>
      </c>
      <c r="C438" s="1">
        <f>VLOOKUP(A438,Main!_xlnm.Print_Area,17,FALSE)+VLOOKUP(A438,Main!_xlnm.Print_Area,15,FALSE)</f>
        <v>7612355.2868341636</v>
      </c>
      <c r="D438" s="1">
        <f>VLOOKUP(A438,Main!_xlnm.Print_Area,14,FALSE)</f>
        <v>42186</v>
      </c>
      <c r="E438" s="1">
        <f>VLOOKUP(A438,'CAF BLS Adjustment'!B438:J1092,5)</f>
        <v>6451491</v>
      </c>
      <c r="F438" s="1">
        <f>VLOOKUP(A438,'CAF BLS Adjustment'!$B$3:$J$440,6)</f>
        <v>2253148</v>
      </c>
      <c r="G438" s="1">
        <f t="shared" si="30"/>
        <v>42186</v>
      </c>
      <c r="H438" s="1">
        <f t="shared" si="31"/>
        <v>6451491</v>
      </c>
      <c r="I438" s="1">
        <f t="shared" si="32"/>
        <v>1118678.2868341636</v>
      </c>
    </row>
    <row r="439" spans="1:9">
      <c r="C439" s="3"/>
    </row>
    <row r="440" spans="1:9">
      <c r="A440" s="12" t="s">
        <v>480</v>
      </c>
      <c r="C440" s="3">
        <f t="shared" ref="C440:I440" si="33">SUM(C3:C438)</f>
        <v>913053363.70235264</v>
      </c>
      <c r="D440" s="3">
        <f t="shared" si="33"/>
        <v>48449049</v>
      </c>
      <c r="E440" s="3">
        <f t="shared" si="33"/>
        <v>419274727</v>
      </c>
      <c r="F440" s="3">
        <f t="shared" si="33"/>
        <v>592370259</v>
      </c>
      <c r="G440" s="3">
        <f t="shared" si="33"/>
        <v>48007041.155124575</v>
      </c>
      <c r="H440" s="3">
        <f t="shared" si="33"/>
        <v>407722031.81928462</v>
      </c>
      <c r="I440" s="3">
        <f t="shared" si="33"/>
        <v>457324290.7279436</v>
      </c>
    </row>
    <row r="442" spans="1:9">
      <c r="C442" s="3"/>
      <c r="D442" s="3"/>
      <c r="E442" s="3"/>
      <c r="F442" s="3"/>
      <c r="G442" s="3"/>
      <c r="H442" s="3"/>
      <c r="I442" s="3"/>
    </row>
    <row r="443" spans="1:9" ht="47.25" customHeight="1">
      <c r="A443" s="102" t="s">
        <v>491</v>
      </c>
      <c r="B443" s="102"/>
      <c r="C443" s="102"/>
      <c r="D443" s="102"/>
      <c r="E443" s="102"/>
      <c r="F443" s="102"/>
      <c r="G443" s="102"/>
      <c r="H443" s="102"/>
      <c r="I443" s="102"/>
    </row>
  </sheetData>
  <mergeCells count="2">
    <mergeCell ref="A1:I1"/>
    <mergeCell ref="A443:I443"/>
  </mergeCells>
  <pageMargins left="0.7" right="0.7" top="0.75" bottom="0.75" header="0.3" footer="0.3"/>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2"/>
  <sheetViews>
    <sheetView zoomScale="110" zoomScaleNormal="110" workbookViewId="0">
      <pane ySplit="2" topLeftCell="A3" activePane="bottomLeft" state="frozen"/>
      <selection activeCell="J4" sqref="J4"/>
      <selection pane="bottomLeft" sqref="A1:J1"/>
    </sheetView>
  </sheetViews>
  <sheetFormatPr defaultRowHeight="15"/>
  <cols>
    <col min="1" max="1" width="11.140625" bestFit="1" customWidth="1"/>
    <col min="2" max="2" width="7.85546875" bestFit="1" customWidth="1"/>
    <col min="3" max="3" width="28.85546875" customWidth="1"/>
    <col min="4" max="4" width="17.42578125" customWidth="1"/>
    <col min="5" max="5" width="15.28515625" style="12" customWidth="1"/>
    <col min="6" max="6" width="15.42578125" style="11" customWidth="1"/>
    <col min="7" max="7" width="20.85546875" style="11" customWidth="1"/>
    <col min="8" max="8" width="20.42578125" customWidth="1"/>
    <col min="9" max="9" width="13.42578125" bestFit="1" customWidth="1"/>
    <col min="10" max="10" width="16.5703125" customWidth="1"/>
    <col min="11" max="11" width="12" hidden="1" customWidth="1"/>
    <col min="12" max="12" width="9.85546875" hidden="1" customWidth="1"/>
  </cols>
  <sheetData>
    <row r="1" spans="1:12" s="14" customFormat="1" ht="45.6" customHeight="1">
      <c r="A1" s="99" t="s">
        <v>558</v>
      </c>
      <c r="B1" s="99"/>
      <c r="C1" s="99"/>
      <c r="D1" s="99"/>
      <c r="E1" s="99"/>
      <c r="F1" s="99"/>
      <c r="G1" s="99"/>
      <c r="H1" s="99"/>
      <c r="I1" s="99"/>
      <c r="J1" s="99"/>
    </row>
    <row r="2" spans="1:12" ht="47.25">
      <c r="A2" s="8" t="s">
        <v>0</v>
      </c>
      <c r="B2" s="8" t="s">
        <v>1</v>
      </c>
      <c r="C2" s="8" t="s">
        <v>2</v>
      </c>
      <c r="D2" s="8" t="s">
        <v>477</v>
      </c>
      <c r="E2" s="8" t="s">
        <v>574</v>
      </c>
      <c r="F2" s="8" t="s">
        <v>493</v>
      </c>
      <c r="G2" s="8" t="s">
        <v>492</v>
      </c>
      <c r="H2" s="9" t="s">
        <v>484</v>
      </c>
      <c r="I2" s="9" t="s">
        <v>482</v>
      </c>
      <c r="J2" s="9" t="s">
        <v>498</v>
      </c>
      <c r="K2" s="97" t="s">
        <v>583</v>
      </c>
      <c r="L2" s="97" t="s">
        <v>584</v>
      </c>
    </row>
    <row r="3" spans="1:12" ht="14.45" customHeight="1">
      <c r="A3" s="22" t="s">
        <v>3</v>
      </c>
      <c r="B3" s="12">
        <v>100002</v>
      </c>
      <c r="C3" s="88" t="s">
        <v>4</v>
      </c>
      <c r="D3" s="22" t="s">
        <v>478</v>
      </c>
      <c r="E3" s="23" t="s">
        <v>495</v>
      </c>
      <c r="F3" s="3">
        <v>507156</v>
      </c>
      <c r="G3" s="3">
        <v>256105</v>
      </c>
      <c r="H3" s="3">
        <f>F3+G3</f>
        <v>763261</v>
      </c>
      <c r="I3" s="1">
        <v>58458</v>
      </c>
      <c r="J3" s="1">
        <f>H3+I3</f>
        <v>821719</v>
      </c>
      <c r="K3" t="e">
        <f>VLOOKUP(B3,#REF!,9,FALSE)</f>
        <v>#REF!</v>
      </c>
      <c r="L3" t="e">
        <f>VLOOKUP(B3,#REF!,6,FALSE)</f>
        <v>#REF!</v>
      </c>
    </row>
    <row r="4" spans="1:12" ht="14.45" customHeight="1">
      <c r="A4" s="22" t="s">
        <v>3</v>
      </c>
      <c r="B4" s="12">
        <v>100019</v>
      </c>
      <c r="C4" s="88" t="s">
        <v>5</v>
      </c>
      <c r="D4" s="22" t="s">
        <v>478</v>
      </c>
      <c r="E4" s="23" t="s">
        <v>495</v>
      </c>
      <c r="F4" s="3">
        <v>732863</v>
      </c>
      <c r="G4" s="3">
        <v>956801</v>
      </c>
      <c r="H4" s="3">
        <f t="shared" ref="H4:H66" si="0">F4+G4</f>
        <v>1689664</v>
      </c>
      <c r="I4" s="1">
        <v>61314</v>
      </c>
      <c r="J4" s="1">
        <f t="shared" ref="J4:J53" si="1">H4+I4</f>
        <v>1750978</v>
      </c>
      <c r="K4" s="12" t="e">
        <f>VLOOKUP(B4,#REF!,9,FALSE)</f>
        <v>#REF!</v>
      </c>
      <c r="L4" s="12" t="e">
        <f>VLOOKUP(B4,#REF!,6,FALSE)</f>
        <v>#REF!</v>
      </c>
    </row>
    <row r="5" spans="1:12" ht="14.45" customHeight="1">
      <c r="A5" s="22" t="s">
        <v>3</v>
      </c>
      <c r="B5" s="12">
        <v>100029</v>
      </c>
      <c r="C5" s="88" t="s">
        <v>6</v>
      </c>
      <c r="D5" s="22" t="s">
        <v>478</v>
      </c>
      <c r="E5" s="23" t="s">
        <v>495</v>
      </c>
      <c r="F5" s="3">
        <v>720240</v>
      </c>
      <c r="G5" s="3">
        <v>204687</v>
      </c>
      <c r="H5" s="3">
        <f t="shared" si="0"/>
        <v>924927</v>
      </c>
      <c r="I5" s="1">
        <v>81714</v>
      </c>
      <c r="J5" s="1">
        <f t="shared" si="1"/>
        <v>1006641</v>
      </c>
      <c r="K5" s="12" t="e">
        <f>VLOOKUP(B5,#REF!,9,FALSE)</f>
        <v>#REF!</v>
      </c>
      <c r="L5" s="12" t="e">
        <f>VLOOKUP(B5,#REF!,6,FALSE)</f>
        <v>#REF!</v>
      </c>
    </row>
    <row r="6" spans="1:12" ht="14.45" customHeight="1">
      <c r="A6" s="22" t="s">
        <v>7</v>
      </c>
      <c r="B6" s="12">
        <v>120039</v>
      </c>
      <c r="C6" s="88" t="s">
        <v>8</v>
      </c>
      <c r="D6" s="22" t="s">
        <v>478</v>
      </c>
      <c r="E6" s="23" t="s">
        <v>495</v>
      </c>
      <c r="F6" s="3">
        <v>904940</v>
      </c>
      <c r="G6" s="3">
        <v>497073</v>
      </c>
      <c r="H6" s="3">
        <f t="shared" si="0"/>
        <v>1402013</v>
      </c>
      <c r="I6" s="1">
        <v>-96024</v>
      </c>
      <c r="J6" s="1">
        <f t="shared" si="1"/>
        <v>1305989</v>
      </c>
      <c r="K6" s="12" t="e">
        <f>VLOOKUP(B6,#REF!,9,FALSE)</f>
        <v>#REF!</v>
      </c>
      <c r="L6" s="12" t="e">
        <f>VLOOKUP(B6,#REF!,6,FALSE)</f>
        <v>#REF!</v>
      </c>
    </row>
    <row r="7" spans="1:12" ht="14.45" customHeight="1">
      <c r="A7" s="22" t="s">
        <v>7</v>
      </c>
      <c r="B7" s="12">
        <v>120043</v>
      </c>
      <c r="C7" s="88" t="s">
        <v>10</v>
      </c>
      <c r="D7" s="22" t="s">
        <v>478</v>
      </c>
      <c r="E7" s="23" t="s">
        <v>495</v>
      </c>
      <c r="F7" s="3">
        <v>484663</v>
      </c>
      <c r="G7" s="3">
        <v>0</v>
      </c>
      <c r="H7" s="3">
        <f t="shared" si="0"/>
        <v>484663</v>
      </c>
      <c r="I7" s="1">
        <v>8676</v>
      </c>
      <c r="J7" s="1">
        <f t="shared" si="1"/>
        <v>493339</v>
      </c>
      <c r="K7" s="12" t="e">
        <f>VLOOKUP(B7,#REF!,9,FALSE)</f>
        <v>#REF!</v>
      </c>
      <c r="L7" s="12" t="e">
        <f>VLOOKUP(B7,#REF!,6,FALSE)</f>
        <v>#REF!</v>
      </c>
    </row>
    <row r="8" spans="1:12" ht="14.45" customHeight="1">
      <c r="A8" s="22" t="s">
        <v>11</v>
      </c>
      <c r="B8" s="12">
        <v>140053</v>
      </c>
      <c r="C8" s="88" t="s">
        <v>12</v>
      </c>
      <c r="D8" s="22" t="s">
        <v>478</v>
      </c>
      <c r="E8" s="23" t="s">
        <v>495</v>
      </c>
      <c r="F8" s="3">
        <v>308264</v>
      </c>
      <c r="G8" s="3">
        <v>920</v>
      </c>
      <c r="H8" s="3">
        <f t="shared" si="0"/>
        <v>309184</v>
      </c>
      <c r="I8" s="1">
        <v>10170</v>
      </c>
      <c r="J8" s="1">
        <f t="shared" si="1"/>
        <v>319354</v>
      </c>
      <c r="K8" s="12" t="e">
        <f>VLOOKUP(B8,#REF!,9,FALSE)</f>
        <v>#REF!</v>
      </c>
      <c r="L8" s="12" t="e">
        <f>VLOOKUP(B8,#REF!,6,FALSE)</f>
        <v>#REF!</v>
      </c>
    </row>
    <row r="9" spans="1:12" ht="14.45" customHeight="1">
      <c r="A9" s="22" t="s">
        <v>11</v>
      </c>
      <c r="B9" s="12">
        <v>140068</v>
      </c>
      <c r="C9" s="88" t="s">
        <v>13</v>
      </c>
      <c r="D9" s="22" t="s">
        <v>478</v>
      </c>
      <c r="E9" s="23" t="s">
        <v>495</v>
      </c>
      <c r="F9" s="3">
        <v>452217</v>
      </c>
      <c r="G9" s="3">
        <v>110943</v>
      </c>
      <c r="H9" s="3">
        <f t="shared" si="0"/>
        <v>563160</v>
      </c>
      <c r="I9" s="1">
        <v>-24918</v>
      </c>
      <c r="J9" s="1">
        <f t="shared" si="1"/>
        <v>538242</v>
      </c>
      <c r="K9" s="12" t="e">
        <f>VLOOKUP(B9,#REF!,9,FALSE)</f>
        <v>#REF!</v>
      </c>
      <c r="L9" s="12" t="e">
        <f>VLOOKUP(B9,#REF!,6,FALSE)</f>
        <v>#REF!</v>
      </c>
    </row>
    <row r="10" spans="1:12" ht="14.45" customHeight="1">
      <c r="A10" s="22" t="s">
        <v>11</v>
      </c>
      <c r="B10" s="12">
        <v>140069</v>
      </c>
      <c r="C10" s="88" t="s">
        <v>14</v>
      </c>
      <c r="D10" s="22" t="s">
        <v>478</v>
      </c>
      <c r="E10" s="23" t="s">
        <v>495</v>
      </c>
      <c r="F10" s="3">
        <v>2548783</v>
      </c>
      <c r="G10" s="3">
        <v>1427372</v>
      </c>
      <c r="H10" s="3">
        <f t="shared" si="0"/>
        <v>3976155</v>
      </c>
      <c r="I10" s="1">
        <v>-189276</v>
      </c>
      <c r="J10" s="1">
        <f t="shared" si="1"/>
        <v>3786879</v>
      </c>
      <c r="K10" s="12" t="e">
        <f>VLOOKUP(B10,#REF!,9,FALSE)</f>
        <v>#REF!</v>
      </c>
      <c r="L10" s="12" t="e">
        <f>VLOOKUP(B10,#REF!,6,FALSE)</f>
        <v>#REF!</v>
      </c>
    </row>
    <row r="11" spans="1:12" ht="14.45" customHeight="1">
      <c r="A11" s="22" t="s">
        <v>11</v>
      </c>
      <c r="B11" s="12">
        <v>147332</v>
      </c>
      <c r="C11" s="88" t="s">
        <v>15</v>
      </c>
      <c r="D11" s="22" t="s">
        <v>478</v>
      </c>
      <c r="E11" s="23" t="s">
        <v>495</v>
      </c>
      <c r="F11" s="3">
        <v>2034436</v>
      </c>
      <c r="G11" s="3">
        <v>588329</v>
      </c>
      <c r="H11" s="3">
        <f t="shared" si="0"/>
        <v>2622765</v>
      </c>
      <c r="I11" s="1">
        <v>88878</v>
      </c>
      <c r="J11" s="1">
        <f t="shared" si="1"/>
        <v>2711643</v>
      </c>
      <c r="K11" s="12" t="e">
        <f>VLOOKUP(B11,#REF!,9,FALSE)</f>
        <v>#REF!</v>
      </c>
      <c r="L11" s="12" t="e">
        <f>VLOOKUP(B11,#REF!,6,FALSE)</f>
        <v>#REF!</v>
      </c>
    </row>
    <row r="12" spans="1:12" ht="14.45" customHeight="1">
      <c r="A12" s="22" t="s">
        <v>16</v>
      </c>
      <c r="B12" s="12">
        <v>150076</v>
      </c>
      <c r="C12" s="88" t="s">
        <v>17</v>
      </c>
      <c r="D12" s="22" t="s">
        <v>478</v>
      </c>
      <c r="E12" s="23" t="s">
        <v>495</v>
      </c>
      <c r="F12" s="3">
        <v>193059</v>
      </c>
      <c r="G12" s="3">
        <v>0</v>
      </c>
      <c r="H12" s="3">
        <f t="shared" si="0"/>
        <v>193059</v>
      </c>
      <c r="I12" s="1">
        <v>480</v>
      </c>
      <c r="J12" s="1">
        <f t="shared" si="1"/>
        <v>193539</v>
      </c>
      <c r="K12" s="12" t="e">
        <f>VLOOKUP(B12,#REF!,9,FALSE)</f>
        <v>#REF!</v>
      </c>
      <c r="L12" s="12" t="e">
        <f>VLOOKUP(B12,#REF!,6,FALSE)</f>
        <v>#REF!</v>
      </c>
    </row>
    <row r="13" spans="1:12" ht="14.45" customHeight="1">
      <c r="A13" s="22" t="s">
        <v>16</v>
      </c>
      <c r="B13" s="12">
        <v>150077</v>
      </c>
      <c r="C13" s="88" t="s">
        <v>18</v>
      </c>
      <c r="D13" s="22" t="s">
        <v>478</v>
      </c>
      <c r="E13" s="23" t="s">
        <v>495</v>
      </c>
      <c r="F13" s="3">
        <v>707740</v>
      </c>
      <c r="G13" s="3">
        <v>0</v>
      </c>
      <c r="H13" s="3">
        <f t="shared" si="0"/>
        <v>707740</v>
      </c>
      <c r="I13" s="1">
        <v>16602</v>
      </c>
      <c r="J13" s="1">
        <f t="shared" si="1"/>
        <v>724342</v>
      </c>
      <c r="K13" s="12" t="e">
        <f>VLOOKUP(B13,#REF!,9,FALSE)</f>
        <v>#REF!</v>
      </c>
      <c r="L13" s="12" t="e">
        <f>VLOOKUP(B13,#REF!,6,FALSE)</f>
        <v>#REF!</v>
      </c>
    </row>
    <row r="14" spans="1:12" ht="14.45" customHeight="1">
      <c r="A14" s="22" t="s">
        <v>16</v>
      </c>
      <c r="B14" s="12">
        <v>150085</v>
      </c>
      <c r="C14" s="88" t="s">
        <v>19</v>
      </c>
      <c r="D14" s="22" t="s">
        <v>478</v>
      </c>
      <c r="E14" s="23" t="s">
        <v>495</v>
      </c>
      <c r="F14" s="3">
        <v>241888</v>
      </c>
      <c r="G14" s="3">
        <v>16423</v>
      </c>
      <c r="H14" s="3">
        <f t="shared" si="0"/>
        <v>258311</v>
      </c>
      <c r="I14" s="1">
        <v>31356</v>
      </c>
      <c r="J14" s="1">
        <f t="shared" si="1"/>
        <v>289667</v>
      </c>
      <c r="K14" s="12" t="e">
        <f>VLOOKUP(B14,#REF!,9,FALSE)</f>
        <v>#REF!</v>
      </c>
      <c r="L14" s="12" t="e">
        <f>VLOOKUP(B14,#REF!,6,FALSE)</f>
        <v>#REF!</v>
      </c>
    </row>
    <row r="15" spans="1:12" ht="14.45" customHeight="1">
      <c r="A15" s="22" t="s">
        <v>16</v>
      </c>
      <c r="B15" s="12">
        <v>150091</v>
      </c>
      <c r="C15" s="88" t="s">
        <v>20</v>
      </c>
      <c r="D15" s="22" t="s">
        <v>478</v>
      </c>
      <c r="E15" s="23" t="s">
        <v>495</v>
      </c>
      <c r="F15" s="3">
        <v>352994</v>
      </c>
      <c r="G15" s="3">
        <v>513237</v>
      </c>
      <c r="H15" s="3">
        <f t="shared" si="0"/>
        <v>866231</v>
      </c>
      <c r="I15" s="1">
        <v>-9426</v>
      </c>
      <c r="J15" s="1">
        <f t="shared" si="1"/>
        <v>856805</v>
      </c>
      <c r="K15" s="12" t="e">
        <f>VLOOKUP(B15,#REF!,9,FALSE)</f>
        <v>#REF!</v>
      </c>
      <c r="L15" s="12" t="e">
        <f>VLOOKUP(B15,#REF!,6,FALSE)</f>
        <v>#REF!</v>
      </c>
    </row>
    <row r="16" spans="1:12" ht="14.45" customHeight="1">
      <c r="A16" s="22" t="s">
        <v>16</v>
      </c>
      <c r="B16" s="12">
        <v>150097</v>
      </c>
      <c r="C16" s="88" t="s">
        <v>21</v>
      </c>
      <c r="D16" s="22" t="s">
        <v>478</v>
      </c>
      <c r="E16" s="23" t="s">
        <v>495</v>
      </c>
      <c r="F16" s="3">
        <v>420136</v>
      </c>
      <c r="G16" s="3">
        <v>212264</v>
      </c>
      <c r="H16" s="3">
        <f t="shared" si="0"/>
        <v>632400</v>
      </c>
      <c r="I16" s="1">
        <v>-70620</v>
      </c>
      <c r="J16" s="1">
        <f t="shared" si="1"/>
        <v>561780</v>
      </c>
      <c r="K16" s="12" t="e">
        <f>VLOOKUP(B16,#REF!,9,FALSE)</f>
        <v>#REF!</v>
      </c>
      <c r="L16" s="12" t="e">
        <f>VLOOKUP(B16,#REF!,6,FALSE)</f>
        <v>#REF!</v>
      </c>
    </row>
    <row r="17" spans="1:12" ht="14.45" customHeight="1">
      <c r="A17" s="22" t="s">
        <v>16</v>
      </c>
      <c r="B17" s="12">
        <v>150111</v>
      </c>
      <c r="C17" s="88" t="s">
        <v>22</v>
      </c>
      <c r="D17" s="22" t="s">
        <v>478</v>
      </c>
      <c r="E17" s="23" t="s">
        <v>495</v>
      </c>
      <c r="F17" s="3">
        <v>293329</v>
      </c>
      <c r="G17" s="3">
        <v>0</v>
      </c>
      <c r="H17" s="3">
        <f t="shared" si="0"/>
        <v>293329</v>
      </c>
      <c r="I17" s="1">
        <v>-141642</v>
      </c>
      <c r="J17" s="1">
        <f t="shared" si="1"/>
        <v>151687</v>
      </c>
      <c r="K17" s="12" t="e">
        <f>VLOOKUP(B17,#REF!,9,FALSE)</f>
        <v>#REF!</v>
      </c>
      <c r="L17" s="12" t="e">
        <f>VLOOKUP(B17,#REF!,6,FALSE)</f>
        <v>#REF!</v>
      </c>
    </row>
    <row r="18" spans="1:12" ht="14.45" customHeight="1">
      <c r="A18" s="22" t="s">
        <v>16</v>
      </c>
      <c r="B18" s="12">
        <v>150112</v>
      </c>
      <c r="C18" s="88" t="s">
        <v>23</v>
      </c>
      <c r="D18" s="22" t="s">
        <v>478</v>
      </c>
      <c r="E18" s="23" t="s">
        <v>495</v>
      </c>
      <c r="F18" s="3">
        <v>535695</v>
      </c>
      <c r="G18" s="3">
        <v>475714</v>
      </c>
      <c r="H18" s="3">
        <f t="shared" si="0"/>
        <v>1011409</v>
      </c>
      <c r="I18" s="1">
        <v>22464</v>
      </c>
      <c r="J18" s="1">
        <f t="shared" si="1"/>
        <v>1033873</v>
      </c>
      <c r="K18" s="12" t="e">
        <f>VLOOKUP(B18,#REF!,9,FALSE)</f>
        <v>#REF!</v>
      </c>
      <c r="L18" s="12" t="e">
        <f>VLOOKUP(B18,#REF!,6,FALSE)</f>
        <v>#REF!</v>
      </c>
    </row>
    <row r="19" spans="1:12" ht="14.45" customHeight="1">
      <c r="A19" s="22" t="s">
        <v>16</v>
      </c>
      <c r="B19" s="12">
        <v>150125</v>
      </c>
      <c r="C19" s="88" t="s">
        <v>24</v>
      </c>
      <c r="D19" s="22" t="s">
        <v>478</v>
      </c>
      <c r="E19" s="23" t="s">
        <v>495</v>
      </c>
      <c r="F19" s="3">
        <v>703079</v>
      </c>
      <c r="G19" s="3">
        <v>556261</v>
      </c>
      <c r="H19" s="3">
        <f t="shared" si="0"/>
        <v>1259340</v>
      </c>
      <c r="I19" s="1">
        <v>0</v>
      </c>
      <c r="J19" s="1">
        <f t="shared" si="1"/>
        <v>1259340</v>
      </c>
      <c r="K19" s="12" t="e">
        <f>VLOOKUP(B19,#REF!,9,FALSE)</f>
        <v>#REF!</v>
      </c>
      <c r="L19" s="12">
        <v>0</v>
      </c>
    </row>
    <row r="20" spans="1:12" ht="14.45" customHeight="1">
      <c r="A20" s="22" t="s">
        <v>16</v>
      </c>
      <c r="B20" s="12">
        <v>150131</v>
      </c>
      <c r="C20" s="88" t="s">
        <v>25</v>
      </c>
      <c r="D20" s="22" t="s">
        <v>478</v>
      </c>
      <c r="E20" s="23" t="s">
        <v>495</v>
      </c>
      <c r="F20" s="3">
        <v>752656</v>
      </c>
      <c r="G20" s="3">
        <v>407992</v>
      </c>
      <c r="H20" s="3">
        <f t="shared" si="0"/>
        <v>1160648</v>
      </c>
      <c r="I20" s="1">
        <v>-242784</v>
      </c>
      <c r="J20" s="1">
        <f t="shared" si="1"/>
        <v>917864</v>
      </c>
      <c r="K20" s="12" t="e">
        <f>VLOOKUP(B20,#REF!,9,FALSE)</f>
        <v>#REF!</v>
      </c>
      <c r="L20" s="12" t="e">
        <f>VLOOKUP(B20,#REF!,6,FALSE)</f>
        <v>#REF!</v>
      </c>
    </row>
    <row r="21" spans="1:12" ht="14.45" customHeight="1">
      <c r="A21" s="22" t="s">
        <v>26</v>
      </c>
      <c r="B21" s="12">
        <v>160135</v>
      </c>
      <c r="C21" s="88" t="s">
        <v>27</v>
      </c>
      <c r="D21" s="22" t="s">
        <v>478</v>
      </c>
      <c r="E21" s="23" t="s">
        <v>495</v>
      </c>
      <c r="F21" s="3">
        <v>170334</v>
      </c>
      <c r="G21" s="3">
        <v>0</v>
      </c>
      <c r="H21" s="3">
        <f t="shared" si="0"/>
        <v>170334</v>
      </c>
      <c r="I21" s="1">
        <v>5190</v>
      </c>
      <c r="J21" s="1">
        <f t="shared" si="1"/>
        <v>175524</v>
      </c>
      <c r="K21" s="12" t="e">
        <f>VLOOKUP(B21,#REF!,9,FALSE)</f>
        <v>#REF!</v>
      </c>
      <c r="L21" s="12" t="e">
        <f>VLOOKUP(B21,#REF!,6,FALSE)</f>
        <v>#REF!</v>
      </c>
    </row>
    <row r="22" spans="1:12" ht="14.45" customHeight="1">
      <c r="A22" s="22" t="s">
        <v>28</v>
      </c>
      <c r="B22" s="12">
        <v>170156</v>
      </c>
      <c r="C22" s="88" t="s">
        <v>29</v>
      </c>
      <c r="D22" s="22" t="s">
        <v>478</v>
      </c>
      <c r="E22" s="23" t="s">
        <v>495</v>
      </c>
      <c r="F22" s="3">
        <v>464923</v>
      </c>
      <c r="G22" s="3">
        <v>59338</v>
      </c>
      <c r="H22" s="3">
        <f t="shared" si="0"/>
        <v>524261</v>
      </c>
      <c r="I22" s="1">
        <v>-12168</v>
      </c>
      <c r="J22" s="1">
        <f t="shared" si="1"/>
        <v>512093</v>
      </c>
      <c r="K22" s="12" t="e">
        <f>VLOOKUP(B22,#REF!,9,FALSE)</f>
        <v>#REF!</v>
      </c>
      <c r="L22" s="12" t="e">
        <f>VLOOKUP(B22,#REF!,6,FALSE)</f>
        <v>#REF!</v>
      </c>
    </row>
    <row r="23" spans="1:12" ht="14.45" customHeight="1">
      <c r="A23" s="22" t="s">
        <v>28</v>
      </c>
      <c r="B23" s="12">
        <v>170171</v>
      </c>
      <c r="C23" s="88" t="s">
        <v>30</v>
      </c>
      <c r="D23" s="22" t="s">
        <v>478</v>
      </c>
      <c r="E23" s="23" t="s">
        <v>495</v>
      </c>
      <c r="F23" s="3">
        <v>297959</v>
      </c>
      <c r="G23" s="3">
        <v>0</v>
      </c>
      <c r="H23" s="3">
        <f t="shared" si="0"/>
        <v>297959</v>
      </c>
      <c r="I23" s="1">
        <v>-13794</v>
      </c>
      <c r="J23" s="1">
        <f t="shared" si="1"/>
        <v>284165</v>
      </c>
      <c r="K23" s="12" t="e">
        <f>VLOOKUP(B23,#REF!,9,FALSE)</f>
        <v>#REF!</v>
      </c>
      <c r="L23" s="12" t="e">
        <f>VLOOKUP(B23,#REF!,6,FALSE)</f>
        <v>#REF!</v>
      </c>
    </row>
    <row r="24" spans="1:12">
      <c r="A24" s="22" t="s">
        <v>28</v>
      </c>
      <c r="B24" s="12">
        <v>170175</v>
      </c>
      <c r="C24" s="88" t="s">
        <v>31</v>
      </c>
      <c r="D24" s="22" t="s">
        <v>478</v>
      </c>
      <c r="E24" s="23" t="s">
        <v>495</v>
      </c>
      <c r="F24" s="3">
        <v>502602</v>
      </c>
      <c r="G24" s="3">
        <v>83934</v>
      </c>
      <c r="H24" s="3">
        <f t="shared" si="0"/>
        <v>586536</v>
      </c>
      <c r="I24" s="1">
        <v>-9048</v>
      </c>
      <c r="J24" s="1">
        <f t="shared" si="1"/>
        <v>577488</v>
      </c>
      <c r="K24" s="12" t="e">
        <f>VLOOKUP(B24,#REF!,9,FALSE)</f>
        <v>#REF!</v>
      </c>
      <c r="L24" s="12" t="e">
        <f>VLOOKUP(B24,#REF!,6,FALSE)</f>
        <v>#REF!</v>
      </c>
    </row>
    <row r="25" spans="1:12" ht="14.45" customHeight="1">
      <c r="A25" s="22" t="s">
        <v>28</v>
      </c>
      <c r="B25" s="12">
        <v>170177</v>
      </c>
      <c r="C25" s="88" t="s">
        <v>32</v>
      </c>
      <c r="D25" s="22" t="s">
        <v>478</v>
      </c>
      <c r="E25" s="23" t="s">
        <v>495</v>
      </c>
      <c r="F25" s="3">
        <v>384729</v>
      </c>
      <c r="G25" s="3">
        <v>49301</v>
      </c>
      <c r="H25" s="3">
        <f t="shared" si="0"/>
        <v>434030</v>
      </c>
      <c r="I25" s="1">
        <v>34746</v>
      </c>
      <c r="J25" s="1">
        <f t="shared" si="1"/>
        <v>468776</v>
      </c>
      <c r="K25" s="12" t="e">
        <f>VLOOKUP(B25,#REF!,9,FALSE)</f>
        <v>#REF!</v>
      </c>
      <c r="L25" s="12" t="e">
        <f>VLOOKUP(B25,#REF!,6,FALSE)</f>
        <v>#REF!</v>
      </c>
    </row>
    <row r="26" spans="1:12" ht="14.45" customHeight="1">
      <c r="A26" s="22" t="s">
        <v>28</v>
      </c>
      <c r="B26" s="12">
        <v>170179</v>
      </c>
      <c r="C26" s="88" t="s">
        <v>33</v>
      </c>
      <c r="D26" s="22" t="s">
        <v>478</v>
      </c>
      <c r="E26" s="23" t="s">
        <v>495</v>
      </c>
      <c r="F26" s="3">
        <v>723043</v>
      </c>
      <c r="G26" s="3">
        <v>256328</v>
      </c>
      <c r="H26" s="3">
        <f t="shared" si="0"/>
        <v>979371</v>
      </c>
      <c r="I26" s="1">
        <v>25956</v>
      </c>
      <c r="J26" s="1">
        <f t="shared" si="1"/>
        <v>1005327</v>
      </c>
      <c r="K26" s="12" t="e">
        <f>VLOOKUP(B26,#REF!,9,FALSE)</f>
        <v>#REF!</v>
      </c>
      <c r="L26" s="12" t="e">
        <f>VLOOKUP(B26,#REF!,6,FALSE)</f>
        <v>#REF!</v>
      </c>
    </row>
    <row r="27" spans="1:12" ht="14.45" customHeight="1">
      <c r="A27" s="22" t="s">
        <v>28</v>
      </c>
      <c r="B27" s="12">
        <v>170189</v>
      </c>
      <c r="C27" s="88" t="s">
        <v>34</v>
      </c>
      <c r="D27" s="22" t="s">
        <v>478</v>
      </c>
      <c r="E27" s="23" t="s">
        <v>495</v>
      </c>
      <c r="F27" s="3">
        <v>307277</v>
      </c>
      <c r="G27" s="3">
        <v>168229</v>
      </c>
      <c r="H27" s="3">
        <f t="shared" si="0"/>
        <v>475506</v>
      </c>
      <c r="I27" s="1">
        <v>-148326</v>
      </c>
      <c r="J27" s="1">
        <f t="shared" si="1"/>
        <v>327180</v>
      </c>
      <c r="K27" s="12" t="e">
        <f>VLOOKUP(B27,#REF!,9,FALSE)</f>
        <v>#REF!</v>
      </c>
      <c r="L27" s="12" t="e">
        <f>VLOOKUP(B27,#REF!,6,FALSE)</f>
        <v>#REF!</v>
      </c>
    </row>
    <row r="28" spans="1:12" ht="14.45" customHeight="1">
      <c r="A28" s="22" t="s">
        <v>28</v>
      </c>
      <c r="B28" s="12">
        <v>170195</v>
      </c>
      <c r="C28" s="88" t="s">
        <v>35</v>
      </c>
      <c r="D28" s="22" t="s">
        <v>478</v>
      </c>
      <c r="E28" s="23" t="s">
        <v>495</v>
      </c>
      <c r="F28" s="3">
        <v>136558</v>
      </c>
      <c r="G28" s="3">
        <v>0</v>
      </c>
      <c r="H28" s="3">
        <f t="shared" si="0"/>
        <v>136558</v>
      </c>
      <c r="I28" s="1">
        <v>2484</v>
      </c>
      <c r="J28" s="1">
        <f t="shared" si="1"/>
        <v>139042</v>
      </c>
      <c r="K28" s="12" t="e">
        <f>VLOOKUP(B28,#REF!,9,FALSE)</f>
        <v>#REF!</v>
      </c>
      <c r="L28" s="12" t="e">
        <f>VLOOKUP(B28,#REF!,6,FALSE)</f>
        <v>#REF!</v>
      </c>
    </row>
    <row r="29" spans="1:12" ht="14.45" customHeight="1">
      <c r="A29" s="22" t="s">
        <v>28</v>
      </c>
      <c r="B29" s="12">
        <v>170196</v>
      </c>
      <c r="C29" s="88" t="s">
        <v>36</v>
      </c>
      <c r="D29" s="22" t="s">
        <v>478</v>
      </c>
      <c r="E29" s="23" t="s">
        <v>495</v>
      </c>
      <c r="F29" s="3">
        <v>1060296</v>
      </c>
      <c r="G29" s="3">
        <v>73750</v>
      </c>
      <c r="H29" s="3">
        <f t="shared" si="0"/>
        <v>1134046</v>
      </c>
      <c r="I29" s="1">
        <v>-7236</v>
      </c>
      <c r="J29" s="1">
        <f t="shared" si="1"/>
        <v>1126810</v>
      </c>
      <c r="K29" s="12" t="e">
        <f>VLOOKUP(B29,#REF!,9,FALSE)</f>
        <v>#REF!</v>
      </c>
      <c r="L29" s="12" t="e">
        <f>VLOOKUP(B29,#REF!,6,FALSE)</f>
        <v>#REF!</v>
      </c>
    </row>
    <row r="30" spans="1:12" ht="14.45" customHeight="1">
      <c r="A30" s="22" t="s">
        <v>28</v>
      </c>
      <c r="B30" s="12">
        <v>170197</v>
      </c>
      <c r="C30" s="88" t="s">
        <v>37</v>
      </c>
      <c r="D30" s="22" t="s">
        <v>478</v>
      </c>
      <c r="E30" s="23" t="s">
        <v>495</v>
      </c>
      <c r="F30" s="3">
        <v>271368</v>
      </c>
      <c r="G30" s="3">
        <v>100788</v>
      </c>
      <c r="H30" s="3">
        <f t="shared" si="0"/>
        <v>372156</v>
      </c>
      <c r="I30" s="1">
        <v>-23622</v>
      </c>
      <c r="J30" s="1">
        <f t="shared" si="1"/>
        <v>348534</v>
      </c>
      <c r="K30" s="12" t="e">
        <f>VLOOKUP(B30,#REF!,9,FALSE)</f>
        <v>#REF!</v>
      </c>
      <c r="L30" s="12" t="e">
        <f>VLOOKUP(B30,#REF!,6,FALSE)</f>
        <v>#REF!</v>
      </c>
    </row>
    <row r="31" spans="1:12" ht="14.45" customHeight="1">
      <c r="A31" s="22" t="s">
        <v>28</v>
      </c>
      <c r="B31" s="12">
        <v>170205</v>
      </c>
      <c r="C31" s="88" t="s">
        <v>38</v>
      </c>
      <c r="D31" s="22" t="s">
        <v>478</v>
      </c>
      <c r="E31" s="23" t="s">
        <v>495</v>
      </c>
      <c r="F31" s="3">
        <v>496611</v>
      </c>
      <c r="G31" s="3">
        <v>40403</v>
      </c>
      <c r="H31" s="3">
        <f t="shared" si="0"/>
        <v>537014</v>
      </c>
      <c r="I31" s="1">
        <v>10440</v>
      </c>
      <c r="J31" s="1">
        <f t="shared" si="1"/>
        <v>547454</v>
      </c>
      <c r="K31" s="12" t="e">
        <f>VLOOKUP(B31,#REF!,9,FALSE)</f>
        <v>#REF!</v>
      </c>
      <c r="L31" s="12" t="e">
        <f>VLOOKUP(B31,#REF!,6,FALSE)</f>
        <v>#REF!</v>
      </c>
    </row>
    <row r="32" spans="1:12" ht="14.45" customHeight="1">
      <c r="A32" s="22" t="s">
        <v>28</v>
      </c>
      <c r="B32" s="12">
        <v>170215</v>
      </c>
      <c r="C32" s="88" t="s">
        <v>39</v>
      </c>
      <c r="D32" s="22" t="s">
        <v>478</v>
      </c>
      <c r="E32" s="23" t="s">
        <v>495</v>
      </c>
      <c r="F32" s="3">
        <v>113045</v>
      </c>
      <c r="G32" s="3">
        <v>7428</v>
      </c>
      <c r="H32" s="3">
        <f t="shared" si="0"/>
        <v>120473</v>
      </c>
      <c r="I32" s="1">
        <v>-20532</v>
      </c>
      <c r="J32" s="1">
        <f t="shared" si="1"/>
        <v>99941</v>
      </c>
      <c r="K32" s="12" t="e">
        <f>VLOOKUP(B32,#REF!,9,FALSE)</f>
        <v>#REF!</v>
      </c>
      <c r="L32" s="12" t="e">
        <f>VLOOKUP(B32,#REF!,6,FALSE)</f>
        <v>#REF!</v>
      </c>
    </row>
    <row r="33" spans="1:12" ht="14.45" customHeight="1">
      <c r="A33" s="22" t="s">
        <v>40</v>
      </c>
      <c r="B33" s="12">
        <v>180216</v>
      </c>
      <c r="C33" s="88" t="s">
        <v>41</v>
      </c>
      <c r="D33" s="22" t="s">
        <v>478</v>
      </c>
      <c r="E33" s="23" t="s">
        <v>495</v>
      </c>
      <c r="F33" s="3">
        <v>463442</v>
      </c>
      <c r="G33" s="3">
        <v>0</v>
      </c>
      <c r="H33" s="3">
        <f t="shared" si="0"/>
        <v>463442</v>
      </c>
      <c r="I33" s="1">
        <v>-348474</v>
      </c>
      <c r="J33" s="1">
        <f t="shared" si="1"/>
        <v>114968</v>
      </c>
      <c r="K33" s="12" t="e">
        <f>VLOOKUP(B33,#REF!,9,FALSE)</f>
        <v>#REF!</v>
      </c>
      <c r="L33" s="12" t="e">
        <f>VLOOKUP(B33,#REF!,6,FALSE)</f>
        <v>#REF!</v>
      </c>
    </row>
    <row r="34" spans="1:12" ht="14.45" customHeight="1">
      <c r="A34" s="22" t="s">
        <v>42</v>
      </c>
      <c r="B34" s="12">
        <v>190219</v>
      </c>
      <c r="C34" s="88" t="s">
        <v>43</v>
      </c>
      <c r="D34" s="22" t="s">
        <v>478</v>
      </c>
      <c r="E34" s="23" t="s">
        <v>495</v>
      </c>
      <c r="F34" s="3">
        <v>212010</v>
      </c>
      <c r="G34" s="3">
        <v>70752</v>
      </c>
      <c r="H34" s="3">
        <f t="shared" si="0"/>
        <v>282762</v>
      </c>
      <c r="I34" s="1">
        <v>29784</v>
      </c>
      <c r="J34" s="1">
        <f t="shared" si="1"/>
        <v>312546</v>
      </c>
      <c r="K34" s="12" t="e">
        <f>VLOOKUP(B34,#REF!,9,FALSE)</f>
        <v>#REF!</v>
      </c>
      <c r="L34" s="12" t="e">
        <f>VLOOKUP(B34,#REF!,6,FALSE)</f>
        <v>#REF!</v>
      </c>
    </row>
    <row r="35" spans="1:12" ht="14.45" customHeight="1">
      <c r="A35" s="22" t="s">
        <v>42</v>
      </c>
      <c r="B35" s="12">
        <v>190220</v>
      </c>
      <c r="C35" s="88" t="s">
        <v>44</v>
      </c>
      <c r="D35" s="22" t="s">
        <v>478</v>
      </c>
      <c r="E35" s="23" t="s">
        <v>495</v>
      </c>
      <c r="F35" s="3">
        <v>88802</v>
      </c>
      <c r="G35" s="3">
        <v>0</v>
      </c>
      <c r="H35" s="3">
        <f t="shared" si="0"/>
        <v>88802</v>
      </c>
      <c r="I35" s="1">
        <v>1980</v>
      </c>
      <c r="J35" s="1">
        <f t="shared" si="1"/>
        <v>90782</v>
      </c>
      <c r="K35" s="12" t="e">
        <f>VLOOKUP(B35,#REF!,9,FALSE)</f>
        <v>#REF!</v>
      </c>
      <c r="L35" s="12" t="e">
        <f>VLOOKUP(B35,#REF!,6,FALSE)</f>
        <v>#REF!</v>
      </c>
    </row>
    <row r="36" spans="1:12" ht="14.45" customHeight="1">
      <c r="A36" s="22" t="s">
        <v>42</v>
      </c>
      <c r="B36" s="12">
        <v>190239</v>
      </c>
      <c r="C36" s="88" t="s">
        <v>45</v>
      </c>
      <c r="D36" s="22" t="s">
        <v>478</v>
      </c>
      <c r="E36" s="23" t="s">
        <v>495</v>
      </c>
      <c r="F36" s="3">
        <v>264362</v>
      </c>
      <c r="G36" s="3">
        <v>523909</v>
      </c>
      <c r="H36" s="3">
        <f t="shared" si="0"/>
        <v>788271</v>
      </c>
      <c r="I36" s="1">
        <v>163782</v>
      </c>
      <c r="J36" s="1">
        <f t="shared" si="1"/>
        <v>952053</v>
      </c>
      <c r="K36" s="12" t="e">
        <f>VLOOKUP(B36,#REF!,9,FALSE)</f>
        <v>#REF!</v>
      </c>
      <c r="L36" s="12" t="e">
        <f>VLOOKUP(B36,#REF!,6,FALSE)</f>
        <v>#REF!</v>
      </c>
    </row>
    <row r="37" spans="1:12" ht="14.45" customHeight="1">
      <c r="A37" s="22" t="s">
        <v>42</v>
      </c>
      <c r="B37" s="12">
        <v>190250</v>
      </c>
      <c r="C37" s="88" t="s">
        <v>46</v>
      </c>
      <c r="D37" s="22" t="s">
        <v>478</v>
      </c>
      <c r="E37" s="23" t="s">
        <v>495</v>
      </c>
      <c r="F37" s="3">
        <v>3272383</v>
      </c>
      <c r="G37" s="3">
        <v>2009654</v>
      </c>
      <c r="H37" s="3">
        <f t="shared" si="0"/>
        <v>5282037</v>
      </c>
      <c r="I37" s="1">
        <v>-66576</v>
      </c>
      <c r="J37" s="1">
        <f t="shared" si="1"/>
        <v>5215461</v>
      </c>
      <c r="K37" s="12" t="e">
        <f>VLOOKUP(B37,#REF!,9,FALSE)</f>
        <v>#REF!</v>
      </c>
      <c r="L37" s="12" t="e">
        <f>VLOOKUP(B37,#REF!,6,FALSE)</f>
        <v>#REF!</v>
      </c>
    </row>
    <row r="38" spans="1:12" ht="14.45" customHeight="1">
      <c r="A38" s="22" t="s">
        <v>42</v>
      </c>
      <c r="B38" s="12">
        <v>197251</v>
      </c>
      <c r="C38" s="88" t="s">
        <v>47</v>
      </c>
      <c r="D38" s="22" t="s">
        <v>478</v>
      </c>
      <c r="E38" s="23" t="s">
        <v>495</v>
      </c>
      <c r="F38" s="3">
        <v>138539</v>
      </c>
      <c r="G38" s="3">
        <v>313504</v>
      </c>
      <c r="H38" s="3">
        <f t="shared" si="0"/>
        <v>452043</v>
      </c>
      <c r="I38" s="1">
        <v>30558</v>
      </c>
      <c r="J38" s="1">
        <f t="shared" si="1"/>
        <v>482601</v>
      </c>
      <c r="K38" s="12" t="e">
        <f>VLOOKUP(B38,#REF!,9,FALSE)</f>
        <v>#REF!</v>
      </c>
      <c r="L38" s="12" t="e">
        <f>VLOOKUP(B38,#REF!,6,FALSE)</f>
        <v>#REF!</v>
      </c>
    </row>
    <row r="39" spans="1:12" ht="14.45" customHeight="1">
      <c r="A39" s="22" t="s">
        <v>48</v>
      </c>
      <c r="B39" s="12">
        <v>210331</v>
      </c>
      <c r="C39" s="88" t="s">
        <v>49</v>
      </c>
      <c r="D39" s="22" t="s">
        <v>478</v>
      </c>
      <c r="E39" s="23" t="s">
        <v>495</v>
      </c>
      <c r="F39" s="3">
        <v>520195</v>
      </c>
      <c r="G39" s="3">
        <v>2722223</v>
      </c>
      <c r="H39" s="3">
        <f t="shared" si="0"/>
        <v>3242418</v>
      </c>
      <c r="I39" s="1">
        <v>441264</v>
      </c>
      <c r="J39" s="1">
        <f t="shared" si="1"/>
        <v>3683682</v>
      </c>
      <c r="K39" s="12" t="e">
        <f>VLOOKUP(B39,#REF!,9,FALSE)</f>
        <v>#REF!</v>
      </c>
      <c r="L39" s="12" t="e">
        <f>VLOOKUP(B39,#REF!,6,FALSE)</f>
        <v>#REF!</v>
      </c>
    </row>
    <row r="40" spans="1:12" ht="14.45" customHeight="1">
      <c r="A40" s="22" t="s">
        <v>50</v>
      </c>
      <c r="B40" s="12">
        <v>220324</v>
      </c>
      <c r="C40" s="88" t="s">
        <v>51</v>
      </c>
      <c r="D40" s="22" t="s">
        <v>478</v>
      </c>
      <c r="E40" s="23" t="s">
        <v>495</v>
      </c>
      <c r="F40" s="3">
        <v>240621</v>
      </c>
      <c r="G40" s="3">
        <v>7026</v>
      </c>
      <c r="H40" s="3">
        <f t="shared" si="0"/>
        <v>247647</v>
      </c>
      <c r="I40" s="1">
        <v>-45798</v>
      </c>
      <c r="J40" s="1">
        <f t="shared" si="1"/>
        <v>201849</v>
      </c>
      <c r="K40" s="12" t="e">
        <f>VLOOKUP(B40,#REF!,9,FALSE)</f>
        <v>#REF!</v>
      </c>
      <c r="L40" s="12" t="e">
        <f>VLOOKUP(B40,#REF!,6,FALSE)</f>
        <v>#REF!</v>
      </c>
    </row>
    <row r="41" spans="1:12" ht="14.45" customHeight="1">
      <c r="A41" s="22" t="s">
        <v>50</v>
      </c>
      <c r="B41" s="12">
        <v>220347</v>
      </c>
      <c r="C41" s="88" t="s">
        <v>52</v>
      </c>
      <c r="D41" s="22" t="s">
        <v>478</v>
      </c>
      <c r="E41" s="23" t="s">
        <v>495</v>
      </c>
      <c r="F41" s="3">
        <v>616487</v>
      </c>
      <c r="G41" s="3">
        <v>2139444</v>
      </c>
      <c r="H41" s="3">
        <f t="shared" si="0"/>
        <v>2755931</v>
      </c>
      <c r="I41" s="1">
        <v>-73944</v>
      </c>
      <c r="J41" s="1">
        <f t="shared" si="1"/>
        <v>2681987</v>
      </c>
      <c r="K41" s="12" t="e">
        <f>VLOOKUP(B41,#REF!,9,FALSE)</f>
        <v>#REF!</v>
      </c>
      <c r="L41" s="12" t="e">
        <f>VLOOKUP(B41,#REF!,6,FALSE)</f>
        <v>#REF!</v>
      </c>
    </row>
    <row r="42" spans="1:12" ht="14.45" customHeight="1">
      <c r="A42" s="22" t="s">
        <v>50</v>
      </c>
      <c r="B42" s="12">
        <v>220348</v>
      </c>
      <c r="C42" s="88" t="s">
        <v>53</v>
      </c>
      <c r="D42" s="22" t="s">
        <v>478</v>
      </c>
      <c r="E42" s="23" t="s">
        <v>495</v>
      </c>
      <c r="F42" s="3">
        <v>1150511</v>
      </c>
      <c r="G42" s="3">
        <v>2312025</v>
      </c>
      <c r="H42" s="3">
        <f t="shared" si="0"/>
        <v>3462536</v>
      </c>
      <c r="I42" s="1">
        <v>1133166</v>
      </c>
      <c r="J42" s="1">
        <f t="shared" si="1"/>
        <v>4595702</v>
      </c>
      <c r="K42" s="12" t="e">
        <f>VLOOKUP(B42,#REF!,9,FALSE)</f>
        <v>#REF!</v>
      </c>
      <c r="L42" s="12" t="e">
        <f>VLOOKUP(B42,#REF!,6,FALSE)</f>
        <v>#REF!</v>
      </c>
    </row>
    <row r="43" spans="1:12" ht="14.45" customHeight="1">
      <c r="A43" s="22" t="s">
        <v>50</v>
      </c>
      <c r="B43" s="12">
        <v>220358</v>
      </c>
      <c r="C43" s="88" t="s">
        <v>54</v>
      </c>
      <c r="D43" s="22" t="s">
        <v>478</v>
      </c>
      <c r="E43" s="23" t="s">
        <v>495</v>
      </c>
      <c r="F43" s="3">
        <v>981612</v>
      </c>
      <c r="G43" s="3">
        <v>1618763</v>
      </c>
      <c r="H43" s="3">
        <f t="shared" si="0"/>
        <v>2600375</v>
      </c>
      <c r="I43" s="1">
        <v>251526</v>
      </c>
      <c r="J43" s="1">
        <f t="shared" si="1"/>
        <v>2851901</v>
      </c>
      <c r="K43" s="12" t="e">
        <f>VLOOKUP(B43,#REF!,9,FALSE)</f>
        <v>#REF!</v>
      </c>
      <c r="L43" s="12" t="e">
        <f>VLOOKUP(B43,#REF!,6,FALSE)</f>
        <v>#REF!</v>
      </c>
    </row>
    <row r="44" spans="1:12" ht="14.45" customHeight="1">
      <c r="A44" s="22" t="s">
        <v>50</v>
      </c>
      <c r="B44" s="12">
        <v>220360</v>
      </c>
      <c r="C44" s="88" t="s">
        <v>55</v>
      </c>
      <c r="D44" s="22" t="s">
        <v>478</v>
      </c>
      <c r="E44" s="23" t="s">
        <v>495</v>
      </c>
      <c r="F44" s="3">
        <v>2409079</v>
      </c>
      <c r="G44" s="3">
        <v>1959339</v>
      </c>
      <c r="H44" s="3">
        <f t="shared" si="0"/>
        <v>4368418</v>
      </c>
      <c r="I44" s="1">
        <v>447582</v>
      </c>
      <c r="J44" s="1">
        <f t="shared" si="1"/>
        <v>4816000</v>
      </c>
      <c r="K44" s="12" t="e">
        <f>VLOOKUP(B44,#REF!,9,FALSE)</f>
        <v>#REF!</v>
      </c>
      <c r="L44" s="12" t="e">
        <f>VLOOKUP(B44,#REF!,6,FALSE)</f>
        <v>#REF!</v>
      </c>
    </row>
    <row r="45" spans="1:12" ht="14.45" customHeight="1">
      <c r="A45" s="22" t="s">
        <v>50</v>
      </c>
      <c r="B45" s="12">
        <v>220365</v>
      </c>
      <c r="C45" s="88" t="s">
        <v>56</v>
      </c>
      <c r="D45" s="22" t="s">
        <v>478</v>
      </c>
      <c r="E45" s="23" t="s">
        <v>495</v>
      </c>
      <c r="F45" s="3">
        <v>270850</v>
      </c>
      <c r="G45" s="3">
        <v>451343</v>
      </c>
      <c r="H45" s="3">
        <f t="shared" si="0"/>
        <v>722193</v>
      </c>
      <c r="I45" s="1">
        <v>99222</v>
      </c>
      <c r="J45" s="1">
        <f t="shared" si="1"/>
        <v>821415</v>
      </c>
      <c r="K45" s="12" t="e">
        <f>VLOOKUP(B45,#REF!,9,FALSE)</f>
        <v>#REF!</v>
      </c>
      <c r="L45" s="12" t="e">
        <f>VLOOKUP(B45,#REF!,6,FALSE)</f>
        <v>#REF!</v>
      </c>
    </row>
    <row r="46" spans="1:12" ht="14.45" customHeight="1">
      <c r="A46" s="22" t="s">
        <v>50</v>
      </c>
      <c r="B46" s="12">
        <v>220368</v>
      </c>
      <c r="C46" s="88" t="s">
        <v>57</v>
      </c>
      <c r="D46" s="22" t="s">
        <v>478</v>
      </c>
      <c r="E46" s="23" t="s">
        <v>495</v>
      </c>
      <c r="F46" s="3">
        <v>1339738</v>
      </c>
      <c r="G46" s="3">
        <v>2066535</v>
      </c>
      <c r="H46" s="3">
        <f t="shared" si="0"/>
        <v>3406273</v>
      </c>
      <c r="I46" s="1">
        <v>98706</v>
      </c>
      <c r="J46" s="1">
        <f t="shared" si="1"/>
        <v>3504979</v>
      </c>
      <c r="K46" s="12" t="e">
        <f>VLOOKUP(B46,#REF!,9,FALSE)</f>
        <v>#REF!</v>
      </c>
      <c r="L46" s="12" t="e">
        <f>VLOOKUP(B46,#REF!,6,FALSE)</f>
        <v>#REF!</v>
      </c>
    </row>
    <row r="47" spans="1:12" ht="14.45" customHeight="1">
      <c r="A47" s="22" t="s">
        <v>50</v>
      </c>
      <c r="B47" s="12">
        <v>220371</v>
      </c>
      <c r="C47" s="88" t="s">
        <v>58</v>
      </c>
      <c r="D47" s="22" t="s">
        <v>478</v>
      </c>
      <c r="E47" s="23" t="s">
        <v>495</v>
      </c>
      <c r="F47" s="3">
        <v>651083</v>
      </c>
      <c r="G47" s="3">
        <v>37602</v>
      </c>
      <c r="H47" s="3">
        <f t="shared" si="0"/>
        <v>688685</v>
      </c>
      <c r="I47" s="1">
        <v>129366</v>
      </c>
      <c r="J47" s="1">
        <f t="shared" si="1"/>
        <v>818051</v>
      </c>
      <c r="K47" s="12" t="e">
        <f>VLOOKUP(B47,#REF!,9,FALSE)</f>
        <v>#REF!</v>
      </c>
      <c r="L47" s="12" t="e">
        <f>VLOOKUP(B47,#REF!,6,FALSE)</f>
        <v>#REF!</v>
      </c>
    </row>
    <row r="48" spans="1:12" ht="14.45" customHeight="1">
      <c r="A48" s="22" t="s">
        <v>50</v>
      </c>
      <c r="B48" s="12">
        <v>220376</v>
      </c>
      <c r="C48" s="88" t="s">
        <v>59</v>
      </c>
      <c r="D48" s="22" t="s">
        <v>478</v>
      </c>
      <c r="E48" s="23" t="s">
        <v>495</v>
      </c>
      <c r="F48" s="3">
        <v>531364</v>
      </c>
      <c r="G48" s="3">
        <v>1503329</v>
      </c>
      <c r="H48" s="3">
        <f t="shared" si="0"/>
        <v>2034693</v>
      </c>
      <c r="I48" s="1">
        <v>141252</v>
      </c>
      <c r="J48" s="1">
        <f t="shared" si="1"/>
        <v>2175945</v>
      </c>
      <c r="K48" s="12" t="e">
        <f>VLOOKUP(B48,#REF!,9,FALSE)</f>
        <v>#REF!</v>
      </c>
      <c r="L48" s="12" t="e">
        <f>VLOOKUP(B48,#REF!,6,FALSE)</f>
        <v>#REF!</v>
      </c>
    </row>
    <row r="49" spans="1:12" ht="14.45" customHeight="1">
      <c r="A49" s="22" t="s">
        <v>50</v>
      </c>
      <c r="B49" s="12">
        <v>220378</v>
      </c>
      <c r="C49" s="88" t="s">
        <v>60</v>
      </c>
      <c r="D49" s="22" t="s">
        <v>478</v>
      </c>
      <c r="E49" s="23" t="s">
        <v>495</v>
      </c>
      <c r="F49" s="3">
        <v>1752158</v>
      </c>
      <c r="G49" s="3">
        <v>3512419</v>
      </c>
      <c r="H49" s="3">
        <f t="shared" si="0"/>
        <v>5264577</v>
      </c>
      <c r="I49" s="1">
        <v>454614</v>
      </c>
      <c r="J49" s="1">
        <f t="shared" si="1"/>
        <v>5719191</v>
      </c>
      <c r="K49" s="12" t="e">
        <f>VLOOKUP(B49,#REF!,9,FALSE)</f>
        <v>#REF!</v>
      </c>
      <c r="L49" s="12" t="e">
        <f>VLOOKUP(B49,#REF!,6,FALSE)</f>
        <v>#REF!</v>
      </c>
    </row>
    <row r="50" spans="1:12" ht="14.45" customHeight="1">
      <c r="A50" s="22" t="s">
        <v>50</v>
      </c>
      <c r="B50" s="12">
        <v>220381</v>
      </c>
      <c r="C50" s="88" t="s">
        <v>61</v>
      </c>
      <c r="D50" s="22" t="s">
        <v>478</v>
      </c>
      <c r="E50" s="23" t="s">
        <v>495</v>
      </c>
      <c r="F50" s="3">
        <v>2000070</v>
      </c>
      <c r="G50" s="3">
        <v>1903110</v>
      </c>
      <c r="H50" s="3">
        <f t="shared" si="0"/>
        <v>3903180</v>
      </c>
      <c r="I50" s="1">
        <v>684348</v>
      </c>
      <c r="J50" s="1">
        <f t="shared" si="1"/>
        <v>4587528</v>
      </c>
      <c r="K50" s="12" t="e">
        <f>VLOOKUP(B50,#REF!,9,FALSE)</f>
        <v>#REF!</v>
      </c>
      <c r="L50" s="12" t="e">
        <f>VLOOKUP(B50,#REF!,6,FALSE)</f>
        <v>#REF!</v>
      </c>
    </row>
    <row r="51" spans="1:12" ht="14.45" customHeight="1">
      <c r="A51" s="22" t="s">
        <v>50</v>
      </c>
      <c r="B51" s="12">
        <v>220382</v>
      </c>
      <c r="C51" s="88" t="s">
        <v>62</v>
      </c>
      <c r="D51" s="22" t="s">
        <v>478</v>
      </c>
      <c r="E51" s="23" t="s">
        <v>495</v>
      </c>
      <c r="F51" s="3">
        <v>1630750</v>
      </c>
      <c r="G51" s="3">
        <v>0</v>
      </c>
      <c r="H51" s="3">
        <f t="shared" si="0"/>
        <v>1630750</v>
      </c>
      <c r="I51" s="1">
        <v>10998</v>
      </c>
      <c r="J51" s="1">
        <f t="shared" si="1"/>
        <v>1641748</v>
      </c>
      <c r="K51" s="12" t="e">
        <f>VLOOKUP(B51,#REF!,9,FALSE)</f>
        <v>#REF!</v>
      </c>
      <c r="L51" s="12" t="e">
        <f>VLOOKUP(B51,#REF!,6,FALSE)</f>
        <v>#REF!</v>
      </c>
    </row>
    <row r="52" spans="1:12" ht="14.45" customHeight="1">
      <c r="A52" s="22" t="s">
        <v>50</v>
      </c>
      <c r="B52" s="12">
        <v>220389</v>
      </c>
      <c r="C52" s="88" t="s">
        <v>63</v>
      </c>
      <c r="D52" s="22" t="s">
        <v>478</v>
      </c>
      <c r="E52" s="23" t="s">
        <v>495</v>
      </c>
      <c r="F52" s="3">
        <v>1145281</v>
      </c>
      <c r="G52" s="3">
        <v>381078</v>
      </c>
      <c r="H52" s="3">
        <f t="shared" si="0"/>
        <v>1526359</v>
      </c>
      <c r="I52" s="1">
        <v>-65742</v>
      </c>
      <c r="J52" s="1">
        <f t="shared" si="1"/>
        <v>1460617</v>
      </c>
      <c r="K52" s="12" t="e">
        <f>VLOOKUP(B52,#REF!,9,FALSE)</f>
        <v>#REF!</v>
      </c>
      <c r="L52" s="12" t="e">
        <f>VLOOKUP(B52,#REF!,6,FALSE)</f>
        <v>#REF!</v>
      </c>
    </row>
    <row r="53" spans="1:12" ht="14.45" customHeight="1">
      <c r="A53" s="22" t="s">
        <v>50</v>
      </c>
      <c r="B53" s="12">
        <v>220392</v>
      </c>
      <c r="C53" s="88" t="s">
        <v>64</v>
      </c>
      <c r="D53" s="22" t="s">
        <v>478</v>
      </c>
      <c r="E53" s="23" t="s">
        <v>495</v>
      </c>
      <c r="F53" s="3">
        <v>203886</v>
      </c>
      <c r="G53" s="3">
        <v>554332</v>
      </c>
      <c r="H53" s="3">
        <f t="shared" si="0"/>
        <v>758218</v>
      </c>
      <c r="I53" s="1">
        <v>46944</v>
      </c>
      <c r="J53" s="1">
        <f t="shared" si="1"/>
        <v>805162</v>
      </c>
      <c r="K53" s="12" t="e">
        <f>VLOOKUP(B53,#REF!,9,FALSE)</f>
        <v>#REF!</v>
      </c>
      <c r="L53" s="12" t="e">
        <f>VLOOKUP(B53,#REF!,6,FALSE)</f>
        <v>#REF!</v>
      </c>
    </row>
    <row r="54" spans="1:12" ht="14.45" customHeight="1">
      <c r="A54" s="22" t="s">
        <v>65</v>
      </c>
      <c r="B54" s="12">
        <v>230468</v>
      </c>
      <c r="C54" s="88" t="s">
        <v>66</v>
      </c>
      <c r="D54" s="22" t="s">
        <v>478</v>
      </c>
      <c r="E54" s="23" t="s">
        <v>495</v>
      </c>
      <c r="F54" s="3">
        <v>2353723</v>
      </c>
      <c r="G54" s="3">
        <v>12718415</v>
      </c>
      <c r="H54" s="3">
        <f t="shared" si="0"/>
        <v>15072138</v>
      </c>
      <c r="I54" s="1">
        <v>1668780</v>
      </c>
      <c r="J54" s="1">
        <f t="shared" ref="J54:J111" si="2">H54+I54</f>
        <v>16740918</v>
      </c>
      <c r="K54" s="12" t="e">
        <f>VLOOKUP(B54,#REF!,9,FALSE)</f>
        <v>#REF!</v>
      </c>
      <c r="L54" s="12" t="e">
        <f>VLOOKUP(B54,#REF!,6,FALSE)</f>
        <v>#REF!</v>
      </c>
    </row>
    <row r="55" spans="1:12" ht="14.45" customHeight="1">
      <c r="A55" s="22" t="s">
        <v>65</v>
      </c>
      <c r="B55" s="12">
        <v>230469</v>
      </c>
      <c r="C55" s="88" t="s">
        <v>67</v>
      </c>
      <c r="D55" s="22" t="s">
        <v>478</v>
      </c>
      <c r="E55" s="23" t="s">
        <v>495</v>
      </c>
      <c r="F55" s="3">
        <v>171243</v>
      </c>
      <c r="G55" s="3">
        <v>160277</v>
      </c>
      <c r="H55" s="3">
        <f t="shared" si="0"/>
        <v>331520</v>
      </c>
      <c r="I55" s="1">
        <v>-22236</v>
      </c>
      <c r="J55" s="1">
        <f t="shared" si="2"/>
        <v>309284</v>
      </c>
      <c r="K55" s="12" t="e">
        <f>VLOOKUP(B55,#REF!,9,FALSE)</f>
        <v>#REF!</v>
      </c>
      <c r="L55" s="12" t="e">
        <f>VLOOKUP(B55,#REF!,6,FALSE)</f>
        <v>#REF!</v>
      </c>
    </row>
    <row r="56" spans="1:12" ht="14.45" customHeight="1">
      <c r="A56" s="22" t="s">
        <v>65</v>
      </c>
      <c r="B56" s="12">
        <v>230473</v>
      </c>
      <c r="C56" s="88" t="s">
        <v>68</v>
      </c>
      <c r="D56" s="22" t="s">
        <v>478</v>
      </c>
      <c r="E56" s="23" t="s">
        <v>495</v>
      </c>
      <c r="F56" s="3">
        <v>1614061</v>
      </c>
      <c r="G56" s="3">
        <v>128268</v>
      </c>
      <c r="H56" s="3">
        <f t="shared" si="0"/>
        <v>1742329</v>
      </c>
      <c r="I56" s="1">
        <v>186768</v>
      </c>
      <c r="J56" s="1">
        <f t="shared" si="2"/>
        <v>1929097</v>
      </c>
      <c r="K56" s="12" t="e">
        <f>VLOOKUP(B56,#REF!,9,FALSE)</f>
        <v>#REF!</v>
      </c>
      <c r="L56" s="12" t="e">
        <f>VLOOKUP(B56,#REF!,6,FALSE)</f>
        <v>#REF!</v>
      </c>
    </row>
    <row r="57" spans="1:12" ht="14.45" customHeight="1">
      <c r="A57" s="22" t="s">
        <v>65</v>
      </c>
      <c r="B57" s="12">
        <v>230478</v>
      </c>
      <c r="C57" s="88" t="s">
        <v>69</v>
      </c>
      <c r="D57" s="22" t="s">
        <v>478</v>
      </c>
      <c r="E57" s="23" t="s">
        <v>495</v>
      </c>
      <c r="F57" s="3">
        <v>259068</v>
      </c>
      <c r="G57" s="3">
        <v>48949</v>
      </c>
      <c r="H57" s="3">
        <f t="shared" si="0"/>
        <v>308017</v>
      </c>
      <c r="I57" s="1">
        <v>-31392</v>
      </c>
      <c r="J57" s="1">
        <f t="shared" si="2"/>
        <v>276625</v>
      </c>
      <c r="K57" s="12" t="e">
        <f>VLOOKUP(B57,#REF!,9,FALSE)</f>
        <v>#REF!</v>
      </c>
      <c r="L57" s="12" t="e">
        <f>VLOOKUP(B57,#REF!,6,FALSE)</f>
        <v>#REF!</v>
      </c>
    </row>
    <row r="58" spans="1:12" ht="14.45" customHeight="1">
      <c r="A58" s="22" t="s">
        <v>65</v>
      </c>
      <c r="B58" s="12">
        <v>230496</v>
      </c>
      <c r="C58" s="88" t="s">
        <v>70</v>
      </c>
      <c r="D58" s="22" t="s">
        <v>478</v>
      </c>
      <c r="E58" s="23" t="s">
        <v>495</v>
      </c>
      <c r="F58" s="3">
        <v>2915145</v>
      </c>
      <c r="G58" s="3">
        <v>2067368</v>
      </c>
      <c r="H58" s="3">
        <f t="shared" si="0"/>
        <v>4982513</v>
      </c>
      <c r="I58" s="1">
        <v>-56172</v>
      </c>
      <c r="J58" s="1">
        <f t="shared" si="2"/>
        <v>4926341</v>
      </c>
      <c r="K58" s="12" t="e">
        <f>VLOOKUP(B58,#REF!,9,FALSE)</f>
        <v>#REF!</v>
      </c>
      <c r="L58" s="12" t="e">
        <f>VLOOKUP(B58,#REF!,6,FALSE)</f>
        <v>#REF!</v>
      </c>
    </row>
    <row r="59" spans="1:12" ht="14.45" customHeight="1">
      <c r="A59" s="22" t="s">
        <v>65</v>
      </c>
      <c r="B59" s="12">
        <v>230497</v>
      </c>
      <c r="C59" s="88" t="s">
        <v>71</v>
      </c>
      <c r="D59" s="22" t="s">
        <v>478</v>
      </c>
      <c r="E59" s="23" t="s">
        <v>495</v>
      </c>
      <c r="F59" s="3">
        <v>604821</v>
      </c>
      <c r="G59" s="3">
        <v>0</v>
      </c>
      <c r="H59" s="3">
        <f t="shared" si="0"/>
        <v>604821</v>
      </c>
      <c r="I59" s="1">
        <v>14292</v>
      </c>
      <c r="J59" s="1">
        <f t="shared" si="2"/>
        <v>619113</v>
      </c>
      <c r="K59" s="12" t="e">
        <f>VLOOKUP(B59,#REF!,9,FALSE)</f>
        <v>#REF!</v>
      </c>
      <c r="L59" s="12" t="e">
        <f>VLOOKUP(B59,#REF!,6,FALSE)</f>
        <v>#REF!</v>
      </c>
    </row>
    <row r="60" spans="1:12" ht="14.45" customHeight="1">
      <c r="A60" s="22" t="s">
        <v>65</v>
      </c>
      <c r="B60" s="12">
        <v>230498</v>
      </c>
      <c r="C60" s="88" t="s">
        <v>72</v>
      </c>
      <c r="D60" s="22" t="s">
        <v>478</v>
      </c>
      <c r="E60" s="23" t="s">
        <v>495</v>
      </c>
      <c r="F60" s="3">
        <v>283914</v>
      </c>
      <c r="G60" s="3">
        <v>375170</v>
      </c>
      <c r="H60" s="3">
        <f t="shared" si="0"/>
        <v>659084</v>
      </c>
      <c r="I60" s="1">
        <v>68526</v>
      </c>
      <c r="J60" s="1">
        <f t="shared" si="2"/>
        <v>727610</v>
      </c>
      <c r="K60" s="12" t="e">
        <f>VLOOKUP(B60,#REF!,9,FALSE)</f>
        <v>#REF!</v>
      </c>
      <c r="L60" s="12" t="e">
        <f>VLOOKUP(B60,#REF!,6,FALSE)</f>
        <v>#REF!</v>
      </c>
    </row>
    <row r="61" spans="1:12" ht="14.45" customHeight="1">
      <c r="A61" s="22" t="s">
        <v>65</v>
      </c>
      <c r="B61" s="12">
        <v>230500</v>
      </c>
      <c r="C61" s="88" t="s">
        <v>73</v>
      </c>
      <c r="D61" s="22" t="s">
        <v>478</v>
      </c>
      <c r="E61" s="23" t="s">
        <v>495</v>
      </c>
      <c r="F61" s="3">
        <v>154512</v>
      </c>
      <c r="G61" s="3">
        <v>133586</v>
      </c>
      <c r="H61" s="3">
        <f t="shared" si="0"/>
        <v>288098</v>
      </c>
      <c r="I61" s="1">
        <v>-3450</v>
      </c>
      <c r="J61" s="1">
        <f t="shared" si="2"/>
        <v>284648</v>
      </c>
      <c r="K61" s="12" t="e">
        <f>VLOOKUP(B61,#REF!,9,FALSE)</f>
        <v>#REF!</v>
      </c>
      <c r="L61" s="12" t="e">
        <f>VLOOKUP(B61,#REF!,6,FALSE)</f>
        <v>#REF!</v>
      </c>
    </row>
    <row r="62" spans="1:12" ht="14.45" customHeight="1">
      <c r="A62" s="22" t="s">
        <v>65</v>
      </c>
      <c r="B62" s="12">
        <v>230501</v>
      </c>
      <c r="C62" s="88" t="s">
        <v>74</v>
      </c>
      <c r="D62" s="22" t="s">
        <v>478</v>
      </c>
      <c r="E62" s="23" t="s">
        <v>495</v>
      </c>
      <c r="F62" s="3">
        <v>4323863</v>
      </c>
      <c r="G62" s="3">
        <v>4735446</v>
      </c>
      <c r="H62" s="3">
        <f t="shared" si="0"/>
        <v>9059309</v>
      </c>
      <c r="I62" s="1">
        <v>320826</v>
      </c>
      <c r="J62" s="1">
        <f t="shared" si="2"/>
        <v>9380135</v>
      </c>
      <c r="K62" s="12" t="e">
        <f>VLOOKUP(B62,#REF!,9,FALSE)</f>
        <v>#REF!</v>
      </c>
      <c r="L62" s="12" t="e">
        <f>VLOOKUP(B62,#REF!,6,FALSE)</f>
        <v>#REF!</v>
      </c>
    </row>
    <row r="63" spans="1:12" ht="14.45" customHeight="1">
      <c r="A63" s="22" t="s">
        <v>65</v>
      </c>
      <c r="B63" s="12">
        <v>230502</v>
      </c>
      <c r="C63" s="88" t="s">
        <v>75</v>
      </c>
      <c r="D63" s="22" t="s">
        <v>478</v>
      </c>
      <c r="E63" s="23" t="s">
        <v>495</v>
      </c>
      <c r="F63" s="3">
        <v>1850880</v>
      </c>
      <c r="G63" s="3">
        <v>699126</v>
      </c>
      <c r="H63" s="3">
        <f t="shared" si="0"/>
        <v>2550006</v>
      </c>
      <c r="I63" s="1">
        <v>-168222</v>
      </c>
      <c r="J63" s="1">
        <f t="shared" si="2"/>
        <v>2381784</v>
      </c>
      <c r="K63" s="12" t="e">
        <f>VLOOKUP(B63,#REF!,9,FALSE)</f>
        <v>#REF!</v>
      </c>
      <c r="L63" s="12" t="e">
        <f>VLOOKUP(B63,#REF!,6,FALSE)</f>
        <v>#REF!</v>
      </c>
    </row>
    <row r="64" spans="1:12" ht="14.45" customHeight="1">
      <c r="A64" s="22" t="s">
        <v>65</v>
      </c>
      <c r="B64" s="12">
        <v>230503</v>
      </c>
      <c r="C64" s="88" t="s">
        <v>76</v>
      </c>
      <c r="D64" s="22" t="s">
        <v>478</v>
      </c>
      <c r="E64" s="23" t="s">
        <v>495</v>
      </c>
      <c r="F64" s="3">
        <v>2805483</v>
      </c>
      <c r="G64" s="3">
        <v>0</v>
      </c>
      <c r="H64" s="3">
        <f t="shared" si="0"/>
        <v>2805483</v>
      </c>
      <c r="I64" s="1">
        <v>51330</v>
      </c>
      <c r="J64" s="1">
        <f t="shared" si="2"/>
        <v>2856813</v>
      </c>
      <c r="K64" s="12" t="e">
        <f>VLOOKUP(B64,#REF!,9,FALSE)</f>
        <v>#REF!</v>
      </c>
      <c r="L64" s="12" t="e">
        <f>VLOOKUP(B64,#REF!,6,FALSE)</f>
        <v>#REF!</v>
      </c>
    </row>
    <row r="65" spans="1:12" ht="14.45" customHeight="1">
      <c r="A65" s="22" t="s">
        <v>65</v>
      </c>
      <c r="B65" s="12">
        <v>230505</v>
      </c>
      <c r="C65" s="88" t="s">
        <v>77</v>
      </c>
      <c r="D65" s="22" t="s">
        <v>478</v>
      </c>
      <c r="E65" s="23" t="s">
        <v>495</v>
      </c>
      <c r="F65" s="3">
        <v>624812</v>
      </c>
      <c r="G65" s="3">
        <v>5881</v>
      </c>
      <c r="H65" s="3">
        <f t="shared" si="0"/>
        <v>630693</v>
      </c>
      <c r="I65" s="1">
        <v>195882</v>
      </c>
      <c r="J65" s="1">
        <f t="shared" si="2"/>
        <v>826575</v>
      </c>
      <c r="K65" s="12" t="e">
        <f>VLOOKUP(B65,#REF!,9,FALSE)</f>
        <v>#REF!</v>
      </c>
      <c r="L65" s="12" t="e">
        <f>VLOOKUP(B65,#REF!,6,FALSE)</f>
        <v>#REF!</v>
      </c>
    </row>
    <row r="66" spans="1:12" ht="14.45" customHeight="1">
      <c r="A66" s="22" t="s">
        <v>65</v>
      </c>
      <c r="B66" s="12">
        <v>230510</v>
      </c>
      <c r="C66" s="88" t="s">
        <v>78</v>
      </c>
      <c r="D66" s="22" t="s">
        <v>478</v>
      </c>
      <c r="E66" s="23" t="s">
        <v>495</v>
      </c>
      <c r="F66" s="3">
        <v>1605602</v>
      </c>
      <c r="G66" s="3">
        <v>3439946</v>
      </c>
      <c r="H66" s="3">
        <f t="shared" si="0"/>
        <v>5045548</v>
      </c>
      <c r="I66" s="1">
        <v>1510122</v>
      </c>
      <c r="J66" s="1">
        <f t="shared" si="2"/>
        <v>6555670</v>
      </c>
      <c r="K66" s="12" t="e">
        <f>VLOOKUP(B66,#REF!,9,FALSE)</f>
        <v>#REF!</v>
      </c>
      <c r="L66" s="12" t="e">
        <f>VLOOKUP(B66,#REF!,6,FALSE)</f>
        <v>#REF!</v>
      </c>
    </row>
    <row r="67" spans="1:12" ht="14.45" customHeight="1">
      <c r="A67" s="22" t="s">
        <v>65</v>
      </c>
      <c r="B67" s="12">
        <v>230511</v>
      </c>
      <c r="C67" s="88" t="s">
        <v>79</v>
      </c>
      <c r="D67" s="22" t="s">
        <v>478</v>
      </c>
      <c r="E67" s="23" t="s">
        <v>495</v>
      </c>
      <c r="F67" s="3">
        <v>2911700</v>
      </c>
      <c r="G67" s="3">
        <v>4269826</v>
      </c>
      <c r="H67" s="3">
        <f t="shared" ref="H67:H130" si="3">F67+G67</f>
        <v>7181526</v>
      </c>
      <c r="I67" s="1">
        <v>-39372</v>
      </c>
      <c r="J67" s="1">
        <f t="shared" si="2"/>
        <v>7142154</v>
      </c>
      <c r="K67" s="12" t="e">
        <f>VLOOKUP(B67,#REF!,9,FALSE)</f>
        <v>#REF!</v>
      </c>
      <c r="L67" s="12" t="e">
        <f>VLOOKUP(B67,#REF!,6,FALSE)</f>
        <v>#REF!</v>
      </c>
    </row>
    <row r="68" spans="1:12" ht="14.45" customHeight="1">
      <c r="A68" s="22" t="s">
        <v>80</v>
      </c>
      <c r="B68" s="12">
        <v>240512</v>
      </c>
      <c r="C68" s="88" t="s">
        <v>81</v>
      </c>
      <c r="D68" s="22" t="s">
        <v>478</v>
      </c>
      <c r="E68" s="23" t="s">
        <v>495</v>
      </c>
      <c r="F68" s="3">
        <v>2992504</v>
      </c>
      <c r="G68" s="3">
        <v>4973981</v>
      </c>
      <c r="H68" s="3">
        <f t="shared" si="3"/>
        <v>7966485</v>
      </c>
      <c r="I68" s="1">
        <v>138858</v>
      </c>
      <c r="J68" s="1">
        <f t="shared" si="2"/>
        <v>8105343</v>
      </c>
      <c r="K68" s="12" t="e">
        <f>VLOOKUP(B68,#REF!,9,FALSE)</f>
        <v>#REF!</v>
      </c>
      <c r="L68" s="12" t="e">
        <f>VLOOKUP(B68,#REF!,6,FALSE)</f>
        <v>#REF!</v>
      </c>
    </row>
    <row r="69" spans="1:12" ht="14.45" customHeight="1">
      <c r="A69" s="22" t="s">
        <v>80</v>
      </c>
      <c r="B69" s="12">
        <v>240515</v>
      </c>
      <c r="C69" s="88" t="s">
        <v>82</v>
      </c>
      <c r="D69" s="22" t="s">
        <v>478</v>
      </c>
      <c r="E69" s="23" t="s">
        <v>495</v>
      </c>
      <c r="F69" s="3">
        <v>427144</v>
      </c>
      <c r="G69" s="3">
        <v>381303</v>
      </c>
      <c r="H69" s="3">
        <f t="shared" si="3"/>
        <v>808447</v>
      </c>
      <c r="I69" s="1">
        <v>1146</v>
      </c>
      <c r="J69" s="1">
        <f t="shared" si="2"/>
        <v>809593</v>
      </c>
      <c r="K69" s="12" t="e">
        <f>VLOOKUP(B69,#REF!,9,FALSE)</f>
        <v>#REF!</v>
      </c>
      <c r="L69" s="12" t="e">
        <f>VLOOKUP(B69,#REF!,6,FALSE)</f>
        <v>#REF!</v>
      </c>
    </row>
    <row r="70" spans="1:12" ht="14.45" customHeight="1">
      <c r="A70" s="22" t="s">
        <v>80</v>
      </c>
      <c r="B70" s="12">
        <v>240516</v>
      </c>
      <c r="C70" s="88" t="s">
        <v>83</v>
      </c>
      <c r="D70" s="22" t="s">
        <v>478</v>
      </c>
      <c r="E70" s="23" t="s">
        <v>495</v>
      </c>
      <c r="F70" s="3">
        <v>1961790</v>
      </c>
      <c r="G70" s="3">
        <v>1683671</v>
      </c>
      <c r="H70" s="3">
        <f t="shared" si="3"/>
        <v>3645461</v>
      </c>
      <c r="I70" s="1">
        <v>140778</v>
      </c>
      <c r="J70" s="1">
        <f t="shared" si="2"/>
        <v>3786239</v>
      </c>
      <c r="K70" s="12" t="e">
        <f>VLOOKUP(B70,#REF!,9,FALSE)</f>
        <v>#REF!</v>
      </c>
      <c r="L70" s="12" t="e">
        <f>VLOOKUP(B70,#REF!,6,FALSE)</f>
        <v>#REF!</v>
      </c>
    </row>
    <row r="71" spans="1:12" ht="14.45" customHeight="1">
      <c r="A71" s="22" t="s">
        <v>80</v>
      </c>
      <c r="B71" s="12">
        <v>240520</v>
      </c>
      <c r="C71" s="88" t="s">
        <v>84</v>
      </c>
      <c r="D71" s="22" t="s">
        <v>478</v>
      </c>
      <c r="E71" s="23" t="s">
        <v>495</v>
      </c>
      <c r="F71" s="3">
        <v>4167318</v>
      </c>
      <c r="G71" s="3">
        <v>11845025</v>
      </c>
      <c r="H71" s="3">
        <f t="shared" si="3"/>
        <v>16012343</v>
      </c>
      <c r="I71" s="1">
        <v>172062</v>
      </c>
      <c r="J71" s="1">
        <f t="shared" si="2"/>
        <v>16184405</v>
      </c>
      <c r="K71" s="12" t="e">
        <f>VLOOKUP(B71,#REF!,9,FALSE)</f>
        <v>#REF!</v>
      </c>
      <c r="L71" s="12" t="e">
        <f>VLOOKUP(B71,#REF!,6,FALSE)</f>
        <v>#REF!</v>
      </c>
    </row>
    <row r="72" spans="1:12" ht="14.45" customHeight="1">
      <c r="A72" s="22" t="s">
        <v>80</v>
      </c>
      <c r="B72" s="12">
        <v>240521</v>
      </c>
      <c r="C72" s="88" t="s">
        <v>85</v>
      </c>
      <c r="D72" s="22" t="s">
        <v>478</v>
      </c>
      <c r="E72" s="23" t="s">
        <v>495</v>
      </c>
      <c r="F72" s="3">
        <v>1156373</v>
      </c>
      <c r="G72" s="3">
        <v>0</v>
      </c>
      <c r="H72" s="3">
        <f t="shared" si="3"/>
        <v>1156373</v>
      </c>
      <c r="I72" s="1">
        <v>-284376</v>
      </c>
      <c r="J72" s="1">
        <f t="shared" si="2"/>
        <v>871997</v>
      </c>
      <c r="K72" s="12" t="e">
        <f>VLOOKUP(B72,#REF!,9,FALSE)</f>
        <v>#REF!</v>
      </c>
      <c r="L72" s="12" t="e">
        <f>VLOOKUP(B72,#REF!,6,FALSE)</f>
        <v>#REF!</v>
      </c>
    </row>
    <row r="73" spans="1:12" ht="14.45" customHeight="1">
      <c r="A73" s="22" t="s">
        <v>80</v>
      </c>
      <c r="B73" s="12">
        <v>240523</v>
      </c>
      <c r="C73" s="88" t="s">
        <v>86</v>
      </c>
      <c r="D73" s="22" t="s">
        <v>478</v>
      </c>
      <c r="E73" s="23" t="s">
        <v>495</v>
      </c>
      <c r="F73" s="3">
        <v>6017652</v>
      </c>
      <c r="G73" s="3">
        <v>7253972</v>
      </c>
      <c r="H73" s="3">
        <f t="shared" si="3"/>
        <v>13271624</v>
      </c>
      <c r="I73" s="1">
        <v>250020</v>
      </c>
      <c r="J73" s="1">
        <f t="shared" si="2"/>
        <v>13521644</v>
      </c>
      <c r="K73" s="12" t="e">
        <f>VLOOKUP(B73,#REF!,9,FALSE)</f>
        <v>#REF!</v>
      </c>
      <c r="L73" s="12" t="e">
        <f>VLOOKUP(B73,#REF!,6,FALSE)</f>
        <v>#REF!</v>
      </c>
    </row>
    <row r="74" spans="1:12" ht="14.45" customHeight="1">
      <c r="A74" s="22" t="s">
        <v>80</v>
      </c>
      <c r="B74" s="12">
        <v>240528</v>
      </c>
      <c r="C74" s="88" t="s">
        <v>88</v>
      </c>
      <c r="D74" s="22" t="s">
        <v>478</v>
      </c>
      <c r="E74" s="23" t="s">
        <v>495</v>
      </c>
      <c r="F74" s="3">
        <v>7095139</v>
      </c>
      <c r="G74" s="3">
        <v>5577138</v>
      </c>
      <c r="H74" s="3">
        <f t="shared" si="3"/>
        <v>12672277</v>
      </c>
      <c r="I74" s="1">
        <v>1459848</v>
      </c>
      <c r="J74" s="1">
        <f t="shared" si="2"/>
        <v>14132125</v>
      </c>
      <c r="K74" s="12" t="e">
        <f>VLOOKUP(B74,#REF!,9,FALSE)</f>
        <v>#REF!</v>
      </c>
      <c r="L74" s="12" t="e">
        <f>VLOOKUP(B74,#REF!,6,FALSE)</f>
        <v>#REF!</v>
      </c>
    </row>
    <row r="75" spans="1:12" ht="14.45" customHeight="1">
      <c r="A75" s="22" t="s">
        <v>80</v>
      </c>
      <c r="B75" s="12">
        <v>240531</v>
      </c>
      <c r="C75" s="88" t="s">
        <v>89</v>
      </c>
      <c r="D75" s="22" t="s">
        <v>478</v>
      </c>
      <c r="E75" s="23" t="s">
        <v>495</v>
      </c>
      <c r="F75" s="3">
        <v>1505139</v>
      </c>
      <c r="G75" s="3">
        <v>278906</v>
      </c>
      <c r="H75" s="3">
        <f t="shared" si="3"/>
        <v>1784045</v>
      </c>
      <c r="I75" s="1">
        <v>285402</v>
      </c>
      <c r="J75" s="1">
        <f t="shared" si="2"/>
        <v>2069447</v>
      </c>
      <c r="K75" s="12" t="e">
        <f>VLOOKUP(B75,#REF!,9,FALSE)</f>
        <v>#REF!</v>
      </c>
      <c r="L75" s="12" t="e">
        <f>VLOOKUP(B75,#REF!,6,FALSE)</f>
        <v>#REF!</v>
      </c>
    </row>
    <row r="76" spans="1:12" ht="14.45" customHeight="1">
      <c r="A76" s="22" t="s">
        <v>80</v>
      </c>
      <c r="B76" s="12">
        <v>240532</v>
      </c>
      <c r="C76" s="88" t="s">
        <v>90</v>
      </c>
      <c r="D76" s="22" t="s">
        <v>478</v>
      </c>
      <c r="E76" s="23" t="s">
        <v>495</v>
      </c>
      <c r="F76" s="3">
        <v>94518</v>
      </c>
      <c r="G76" s="3">
        <v>17283</v>
      </c>
      <c r="H76" s="3">
        <f t="shared" si="3"/>
        <v>111801</v>
      </c>
      <c r="I76" s="1">
        <v>-1080</v>
      </c>
      <c r="J76" s="1">
        <f t="shared" si="2"/>
        <v>110721</v>
      </c>
      <c r="K76" s="12" t="e">
        <f>VLOOKUP(B76,#REF!,9,FALSE)</f>
        <v>#REF!</v>
      </c>
      <c r="L76" s="12" t="e">
        <f>VLOOKUP(B76,#REF!,6,FALSE)</f>
        <v>#REF!</v>
      </c>
    </row>
    <row r="77" spans="1:12" ht="14.45" customHeight="1">
      <c r="A77" s="22" t="s">
        <v>80</v>
      </c>
      <c r="B77" s="12">
        <v>240536</v>
      </c>
      <c r="C77" s="88" t="s">
        <v>91</v>
      </c>
      <c r="D77" s="22" t="s">
        <v>478</v>
      </c>
      <c r="E77" s="23" t="s">
        <v>495</v>
      </c>
      <c r="F77" s="3">
        <v>2757695</v>
      </c>
      <c r="G77" s="3">
        <v>3377163</v>
      </c>
      <c r="H77" s="3">
        <f t="shared" si="3"/>
        <v>6134858</v>
      </c>
      <c r="I77" s="1">
        <v>415494</v>
      </c>
      <c r="J77" s="1">
        <f t="shared" si="2"/>
        <v>6550352</v>
      </c>
      <c r="K77" s="12" t="e">
        <f>VLOOKUP(B77,#REF!,9,FALSE)</f>
        <v>#REF!</v>
      </c>
      <c r="L77" s="12" t="e">
        <f>VLOOKUP(B77,#REF!,6,FALSE)</f>
        <v>#REF!</v>
      </c>
    </row>
    <row r="78" spans="1:12" ht="14.45" customHeight="1">
      <c r="A78" s="22" t="s">
        <v>80</v>
      </c>
      <c r="B78" s="12">
        <v>240538</v>
      </c>
      <c r="C78" s="88" t="s">
        <v>92</v>
      </c>
      <c r="D78" s="22" t="s">
        <v>478</v>
      </c>
      <c r="E78" s="23" t="s">
        <v>495</v>
      </c>
      <c r="F78" s="3">
        <v>2237235</v>
      </c>
      <c r="G78" s="3">
        <v>1097541</v>
      </c>
      <c r="H78" s="3">
        <f t="shared" si="3"/>
        <v>3334776</v>
      </c>
      <c r="I78" s="1">
        <v>264756</v>
      </c>
      <c r="J78" s="1">
        <f t="shared" si="2"/>
        <v>3599532</v>
      </c>
      <c r="K78" s="12" t="e">
        <f>VLOOKUP(B78,#REF!,9,FALSE)</f>
        <v>#REF!</v>
      </c>
      <c r="L78" s="12" t="e">
        <f>VLOOKUP(B78,#REF!,6,FALSE)</f>
        <v>#REF!</v>
      </c>
    </row>
    <row r="79" spans="1:12" ht="14.45" customHeight="1">
      <c r="A79" s="22" t="s">
        <v>80</v>
      </c>
      <c r="B79" s="12">
        <v>240539</v>
      </c>
      <c r="C79" s="88" t="s">
        <v>93</v>
      </c>
      <c r="D79" s="22" t="s">
        <v>478</v>
      </c>
      <c r="E79" s="23" t="s">
        <v>495</v>
      </c>
      <c r="F79" s="3">
        <v>1444066</v>
      </c>
      <c r="G79" s="3">
        <v>2824834</v>
      </c>
      <c r="H79" s="3">
        <f t="shared" si="3"/>
        <v>4268900</v>
      </c>
      <c r="I79" s="1">
        <v>462186</v>
      </c>
      <c r="J79" s="1">
        <f t="shared" si="2"/>
        <v>4731086</v>
      </c>
      <c r="K79" s="12" t="e">
        <f>VLOOKUP(B79,#REF!,9,FALSE)</f>
        <v>#REF!</v>
      </c>
      <c r="L79" s="12" t="e">
        <f>VLOOKUP(B79,#REF!,6,FALSE)</f>
        <v>#REF!</v>
      </c>
    </row>
    <row r="80" spans="1:12" ht="14.45" customHeight="1">
      <c r="A80" s="22" t="s">
        <v>80</v>
      </c>
      <c r="B80" s="12">
        <v>240541</v>
      </c>
      <c r="C80" s="88" t="s">
        <v>94</v>
      </c>
      <c r="D80" s="22" t="s">
        <v>478</v>
      </c>
      <c r="E80" s="23" t="s">
        <v>495</v>
      </c>
      <c r="F80" s="3">
        <v>394974</v>
      </c>
      <c r="G80" s="3">
        <v>252985</v>
      </c>
      <c r="H80" s="3">
        <f t="shared" si="3"/>
        <v>647959</v>
      </c>
      <c r="I80" s="1">
        <v>23154</v>
      </c>
      <c r="J80" s="1">
        <f t="shared" si="2"/>
        <v>671113</v>
      </c>
      <c r="K80" s="12" t="e">
        <f>VLOOKUP(B80,#REF!,9,FALSE)</f>
        <v>#REF!</v>
      </c>
      <c r="L80" s="12" t="e">
        <f>VLOOKUP(B80,#REF!,6,FALSE)</f>
        <v>#REF!</v>
      </c>
    </row>
    <row r="81" spans="1:12" ht="14.45" customHeight="1">
      <c r="A81" s="22" t="s">
        <v>80</v>
      </c>
      <c r="B81" s="12">
        <v>240542</v>
      </c>
      <c r="C81" s="88" t="s">
        <v>95</v>
      </c>
      <c r="D81" s="22" t="s">
        <v>478</v>
      </c>
      <c r="E81" s="23" t="s">
        <v>495</v>
      </c>
      <c r="F81" s="3">
        <v>2751658</v>
      </c>
      <c r="G81" s="3">
        <v>2396047</v>
      </c>
      <c r="H81" s="3">
        <f t="shared" si="3"/>
        <v>5147705</v>
      </c>
      <c r="I81" s="1">
        <v>970026</v>
      </c>
      <c r="J81" s="1">
        <f t="shared" si="2"/>
        <v>6117731</v>
      </c>
      <c r="K81" s="12" t="e">
        <f>VLOOKUP(B81,#REF!,9,FALSE)</f>
        <v>#REF!</v>
      </c>
      <c r="L81" s="12" t="e">
        <f>VLOOKUP(B81,#REF!,6,FALSE)</f>
        <v>#REF!</v>
      </c>
    </row>
    <row r="82" spans="1:12" ht="14.45" customHeight="1">
      <c r="A82" s="22" t="s">
        <v>80</v>
      </c>
      <c r="B82" s="12">
        <v>240546</v>
      </c>
      <c r="C82" s="88" t="s">
        <v>96</v>
      </c>
      <c r="D82" s="22" t="s">
        <v>478</v>
      </c>
      <c r="E82" s="23" t="s">
        <v>495</v>
      </c>
      <c r="F82" s="3">
        <v>1911458</v>
      </c>
      <c r="G82" s="3">
        <v>3202127</v>
      </c>
      <c r="H82" s="3">
        <f t="shared" si="3"/>
        <v>5113585</v>
      </c>
      <c r="I82" s="1">
        <v>-18384</v>
      </c>
      <c r="J82" s="1">
        <f t="shared" si="2"/>
        <v>5095201</v>
      </c>
      <c r="K82" s="12" t="e">
        <f>VLOOKUP(B82,#REF!,9,FALSE)</f>
        <v>#REF!</v>
      </c>
      <c r="L82" s="12" t="e">
        <f>VLOOKUP(B82,#REF!,6,FALSE)</f>
        <v>#REF!</v>
      </c>
    </row>
    <row r="83" spans="1:12" ht="14.45" customHeight="1">
      <c r="A83" s="22" t="s">
        <v>97</v>
      </c>
      <c r="B83" s="12">
        <v>250285</v>
      </c>
      <c r="C83" s="88" t="s">
        <v>98</v>
      </c>
      <c r="D83" s="22" t="s">
        <v>478</v>
      </c>
      <c r="E83" s="23" t="s">
        <v>495</v>
      </c>
      <c r="F83" s="3">
        <v>244455</v>
      </c>
      <c r="G83" s="3">
        <v>0</v>
      </c>
      <c r="H83" s="3">
        <f t="shared" si="3"/>
        <v>244455</v>
      </c>
      <c r="I83" s="1">
        <v>8718</v>
      </c>
      <c r="J83" s="1">
        <f t="shared" si="2"/>
        <v>253173</v>
      </c>
      <c r="K83" s="12" t="e">
        <f>VLOOKUP(B83,#REF!,9,FALSE)</f>
        <v>#REF!</v>
      </c>
      <c r="L83" s="12" t="e">
        <f>VLOOKUP(B83,#REF!,6,FALSE)</f>
        <v>#REF!</v>
      </c>
    </row>
    <row r="84" spans="1:12" ht="14.45" customHeight="1">
      <c r="A84" s="22" t="s">
        <v>97</v>
      </c>
      <c r="B84" s="12">
        <v>250290</v>
      </c>
      <c r="C84" s="88" t="s">
        <v>99</v>
      </c>
      <c r="D84" s="22" t="s">
        <v>478</v>
      </c>
      <c r="E84" s="23" t="s">
        <v>495</v>
      </c>
      <c r="F84" s="3">
        <v>2631944</v>
      </c>
      <c r="G84" s="3">
        <v>3473886</v>
      </c>
      <c r="H84" s="3">
        <f t="shared" si="3"/>
        <v>6105830</v>
      </c>
      <c r="I84" s="1">
        <v>258036</v>
      </c>
      <c r="J84" s="1">
        <f t="shared" si="2"/>
        <v>6363866</v>
      </c>
      <c r="K84" s="12" t="e">
        <f>VLOOKUP(B84,#REF!,9,FALSE)</f>
        <v>#REF!</v>
      </c>
      <c r="L84" s="12" t="e">
        <f>VLOOKUP(B84,#REF!,6,FALSE)</f>
        <v>#REF!</v>
      </c>
    </row>
    <row r="85" spans="1:12" ht="14.45" customHeight="1">
      <c r="A85" s="22" t="s">
        <v>97</v>
      </c>
      <c r="B85" s="12">
        <v>250295</v>
      </c>
      <c r="C85" s="88" t="s">
        <v>100</v>
      </c>
      <c r="D85" s="22" t="s">
        <v>478</v>
      </c>
      <c r="E85" s="23" t="s">
        <v>495</v>
      </c>
      <c r="F85" s="3">
        <v>548112</v>
      </c>
      <c r="G85" s="3">
        <v>501731</v>
      </c>
      <c r="H85" s="3">
        <f t="shared" si="3"/>
        <v>1049843</v>
      </c>
      <c r="I85" s="1">
        <v>256746</v>
      </c>
      <c r="J85" s="1">
        <f t="shared" si="2"/>
        <v>1306589</v>
      </c>
      <c r="K85" s="12" t="e">
        <f>VLOOKUP(B85,#REF!,9,FALSE)</f>
        <v>#REF!</v>
      </c>
      <c r="L85" s="12" t="e">
        <f>VLOOKUP(B85,#REF!,6,FALSE)</f>
        <v>#REF!</v>
      </c>
    </row>
    <row r="86" spans="1:12" ht="14.45" customHeight="1">
      <c r="A86" s="22" t="s">
        <v>97</v>
      </c>
      <c r="B86" s="12">
        <v>250299</v>
      </c>
      <c r="C86" s="88" t="s">
        <v>101</v>
      </c>
      <c r="D86" s="22" t="s">
        <v>478</v>
      </c>
      <c r="E86" s="23" t="s">
        <v>495</v>
      </c>
      <c r="F86" s="3">
        <v>237885</v>
      </c>
      <c r="G86" s="3">
        <v>283301</v>
      </c>
      <c r="H86" s="3">
        <f t="shared" si="3"/>
        <v>521186</v>
      </c>
      <c r="I86" s="1">
        <v>97038</v>
      </c>
      <c r="J86" s="1">
        <f t="shared" si="2"/>
        <v>618224</v>
      </c>
      <c r="K86" s="12" t="e">
        <f>VLOOKUP(B86,#REF!,9,FALSE)</f>
        <v>#REF!</v>
      </c>
      <c r="L86" s="12" t="e">
        <f>VLOOKUP(B86,#REF!,6,FALSE)</f>
        <v>#REF!</v>
      </c>
    </row>
    <row r="87" spans="1:12" ht="14.45" customHeight="1">
      <c r="A87" s="22" t="s">
        <v>97</v>
      </c>
      <c r="B87" s="12">
        <v>250305</v>
      </c>
      <c r="C87" s="88" t="s">
        <v>102</v>
      </c>
      <c r="D87" s="22" t="s">
        <v>478</v>
      </c>
      <c r="E87" s="23" t="s">
        <v>495</v>
      </c>
      <c r="F87" s="3">
        <v>653081</v>
      </c>
      <c r="G87" s="3">
        <v>1338618</v>
      </c>
      <c r="H87" s="3">
        <f t="shared" si="3"/>
        <v>1991699</v>
      </c>
      <c r="I87" s="1">
        <v>273396</v>
      </c>
      <c r="J87" s="1">
        <f t="shared" si="2"/>
        <v>2265095</v>
      </c>
      <c r="K87" s="12" t="e">
        <f>VLOOKUP(B87,#REF!,9,FALSE)</f>
        <v>#REF!</v>
      </c>
      <c r="L87" s="12" t="e">
        <f>VLOOKUP(B87,#REF!,6,FALSE)</f>
        <v>#REF!</v>
      </c>
    </row>
    <row r="88" spans="1:12" ht="14.45" customHeight="1">
      <c r="A88" s="22" t="s">
        <v>97</v>
      </c>
      <c r="B88" s="12">
        <v>250307</v>
      </c>
      <c r="C88" s="88" t="s">
        <v>103</v>
      </c>
      <c r="D88" s="22" t="s">
        <v>478</v>
      </c>
      <c r="E88" s="23" t="s">
        <v>495</v>
      </c>
      <c r="F88" s="3">
        <v>313822</v>
      </c>
      <c r="G88" s="3">
        <v>183734</v>
      </c>
      <c r="H88" s="3">
        <f t="shared" si="3"/>
        <v>497556</v>
      </c>
      <c r="I88" s="1">
        <v>79890</v>
      </c>
      <c r="J88" s="1">
        <f t="shared" si="2"/>
        <v>577446</v>
      </c>
      <c r="K88" s="12" t="e">
        <f>VLOOKUP(B88,#REF!,9,FALSE)</f>
        <v>#REF!</v>
      </c>
      <c r="L88" s="12" t="e">
        <f>VLOOKUP(B88,#REF!,6,FALSE)</f>
        <v>#REF!</v>
      </c>
    </row>
    <row r="89" spans="1:12" ht="14.45" customHeight="1">
      <c r="A89" s="22" t="s">
        <v>97</v>
      </c>
      <c r="B89" s="12">
        <v>250308</v>
      </c>
      <c r="C89" s="88" t="s">
        <v>45</v>
      </c>
      <c r="D89" s="22" t="s">
        <v>478</v>
      </c>
      <c r="E89" s="23" t="s">
        <v>495</v>
      </c>
      <c r="F89" s="3">
        <v>1034036</v>
      </c>
      <c r="G89" s="3">
        <v>1940670</v>
      </c>
      <c r="H89" s="3">
        <f t="shared" si="3"/>
        <v>2974706</v>
      </c>
      <c r="I89" s="1">
        <v>-391224</v>
      </c>
      <c r="J89" s="1">
        <f t="shared" si="2"/>
        <v>2583482</v>
      </c>
      <c r="K89" s="12" t="e">
        <f>VLOOKUP(B89,#REF!,9,FALSE)</f>
        <v>#REF!</v>
      </c>
      <c r="L89" s="12" t="e">
        <f>VLOOKUP(B89,#REF!,6,FALSE)</f>
        <v>#REF!</v>
      </c>
    </row>
    <row r="90" spans="1:12" ht="14.45" customHeight="1">
      <c r="A90" s="22" t="s">
        <v>97</v>
      </c>
      <c r="B90" s="12">
        <v>250315</v>
      </c>
      <c r="C90" s="88" t="s">
        <v>104</v>
      </c>
      <c r="D90" s="22" t="s">
        <v>478</v>
      </c>
      <c r="E90" s="23" t="s">
        <v>495</v>
      </c>
      <c r="F90" s="3">
        <v>878019</v>
      </c>
      <c r="G90" s="3">
        <v>527423</v>
      </c>
      <c r="H90" s="3">
        <f t="shared" si="3"/>
        <v>1405442</v>
      </c>
      <c r="I90" s="1">
        <v>-672</v>
      </c>
      <c r="J90" s="1">
        <f t="shared" si="2"/>
        <v>1404770</v>
      </c>
      <c r="K90" s="12" t="e">
        <f>VLOOKUP(B90,#REF!,9,FALSE)</f>
        <v>#REF!</v>
      </c>
      <c r="L90" s="12" t="e">
        <f>VLOOKUP(B90,#REF!,6,FALSE)</f>
        <v>#REF!</v>
      </c>
    </row>
    <row r="91" spans="1:12" ht="14.45" customHeight="1">
      <c r="A91" s="22" t="s">
        <v>97</v>
      </c>
      <c r="B91" s="12">
        <v>250316</v>
      </c>
      <c r="C91" s="88" t="s">
        <v>105</v>
      </c>
      <c r="D91" s="22" t="s">
        <v>478</v>
      </c>
      <c r="E91" s="23" t="s">
        <v>495</v>
      </c>
      <c r="F91" s="3">
        <v>360747</v>
      </c>
      <c r="G91" s="3">
        <v>0</v>
      </c>
      <c r="H91" s="3">
        <f t="shared" si="3"/>
        <v>360747</v>
      </c>
      <c r="I91" s="1">
        <v>-4224</v>
      </c>
      <c r="J91" s="1">
        <f t="shared" si="2"/>
        <v>356523</v>
      </c>
      <c r="K91" s="12" t="e">
        <f>VLOOKUP(B91,#REF!,9,FALSE)</f>
        <v>#REF!</v>
      </c>
      <c r="L91" s="12" t="e">
        <f>VLOOKUP(B91,#REF!,6,FALSE)</f>
        <v>#REF!</v>
      </c>
    </row>
    <row r="92" spans="1:12" ht="14.45" customHeight="1">
      <c r="A92" s="22" t="s">
        <v>106</v>
      </c>
      <c r="B92" s="12">
        <v>260396</v>
      </c>
      <c r="C92" s="88" t="s">
        <v>107</v>
      </c>
      <c r="D92" s="22" t="s">
        <v>478</v>
      </c>
      <c r="E92" s="23" t="s">
        <v>495</v>
      </c>
      <c r="F92" s="3">
        <v>964349</v>
      </c>
      <c r="G92" s="3">
        <v>2127858</v>
      </c>
      <c r="H92" s="3">
        <f t="shared" si="3"/>
        <v>3092207</v>
      </c>
      <c r="I92" s="1">
        <v>22722</v>
      </c>
      <c r="J92" s="1">
        <f t="shared" si="2"/>
        <v>3114929</v>
      </c>
      <c r="K92" s="12" t="e">
        <f>VLOOKUP(B92,#REF!,9,FALSE)</f>
        <v>#REF!</v>
      </c>
      <c r="L92" s="12" t="e">
        <f>VLOOKUP(B92,#REF!,6,FALSE)</f>
        <v>#REF!</v>
      </c>
    </row>
    <row r="93" spans="1:12" ht="14.45" customHeight="1">
      <c r="A93" s="22" t="s">
        <v>106</v>
      </c>
      <c r="B93" s="12">
        <v>260398</v>
      </c>
      <c r="C93" s="88" t="s">
        <v>108</v>
      </c>
      <c r="D93" s="22" t="s">
        <v>478</v>
      </c>
      <c r="E93" s="23" t="s">
        <v>495</v>
      </c>
      <c r="F93" s="3">
        <v>2365406</v>
      </c>
      <c r="G93" s="3">
        <v>3232081</v>
      </c>
      <c r="H93" s="3">
        <f t="shared" si="3"/>
        <v>5597487</v>
      </c>
      <c r="I93" s="1">
        <v>1091568</v>
      </c>
      <c r="J93" s="1">
        <f t="shared" si="2"/>
        <v>6689055</v>
      </c>
      <c r="K93" s="12" t="e">
        <f>VLOOKUP(B93,#REF!,9,FALSE)</f>
        <v>#REF!</v>
      </c>
      <c r="L93" s="12" t="e">
        <f>VLOOKUP(B93,#REF!,6,FALSE)</f>
        <v>#REF!</v>
      </c>
    </row>
    <row r="94" spans="1:12" ht="14.45" customHeight="1">
      <c r="A94" s="22" t="s">
        <v>106</v>
      </c>
      <c r="B94" s="12">
        <v>260401</v>
      </c>
      <c r="C94" s="88" t="s">
        <v>109</v>
      </c>
      <c r="D94" s="22" t="s">
        <v>478</v>
      </c>
      <c r="E94" s="23" t="s">
        <v>495</v>
      </c>
      <c r="F94" s="3">
        <v>2084864</v>
      </c>
      <c r="G94" s="3">
        <v>6886455</v>
      </c>
      <c r="H94" s="3">
        <f t="shared" si="3"/>
        <v>8971319</v>
      </c>
      <c r="I94" s="1">
        <v>138582</v>
      </c>
      <c r="J94" s="1">
        <f t="shared" si="2"/>
        <v>9109901</v>
      </c>
      <c r="K94" s="12" t="e">
        <f>VLOOKUP(B94,#REF!,9,FALSE)</f>
        <v>#REF!</v>
      </c>
      <c r="L94" s="12" t="e">
        <f>VLOOKUP(B94,#REF!,6,FALSE)</f>
        <v>#REF!</v>
      </c>
    </row>
    <row r="95" spans="1:12" ht="14.45" customHeight="1">
      <c r="A95" s="22" t="s">
        <v>106</v>
      </c>
      <c r="B95" s="12">
        <v>260406</v>
      </c>
      <c r="C95" s="88" t="s">
        <v>110</v>
      </c>
      <c r="D95" s="22" t="s">
        <v>478</v>
      </c>
      <c r="E95" s="23" t="s">
        <v>495</v>
      </c>
      <c r="F95" s="3">
        <v>2608073</v>
      </c>
      <c r="G95" s="3">
        <v>1838680</v>
      </c>
      <c r="H95" s="3">
        <f t="shared" si="3"/>
        <v>4446753</v>
      </c>
      <c r="I95" s="1">
        <v>-454530</v>
      </c>
      <c r="J95" s="1">
        <f t="shared" si="2"/>
        <v>3992223</v>
      </c>
      <c r="K95" s="12" t="e">
        <f>VLOOKUP(B95,#REF!,9,FALSE)</f>
        <v>#REF!</v>
      </c>
      <c r="L95" s="12" t="e">
        <f>VLOOKUP(B95,#REF!,6,FALSE)</f>
        <v>#REF!</v>
      </c>
    </row>
    <row r="96" spans="1:12" ht="14.45" customHeight="1">
      <c r="A96" s="22" t="s">
        <v>106</v>
      </c>
      <c r="B96" s="12">
        <v>260408</v>
      </c>
      <c r="C96" s="88" t="s">
        <v>111</v>
      </c>
      <c r="D96" s="22" t="s">
        <v>478</v>
      </c>
      <c r="E96" s="23" t="s">
        <v>495</v>
      </c>
      <c r="F96" s="3">
        <v>1330793</v>
      </c>
      <c r="G96" s="3">
        <v>0</v>
      </c>
      <c r="H96" s="3">
        <f t="shared" si="3"/>
        <v>1330793</v>
      </c>
      <c r="I96" s="1">
        <v>30894</v>
      </c>
      <c r="J96" s="1">
        <f t="shared" si="2"/>
        <v>1361687</v>
      </c>
      <c r="K96" s="12" t="e">
        <f>VLOOKUP(B96,#REF!,9,FALSE)</f>
        <v>#REF!</v>
      </c>
      <c r="L96" s="12" t="e">
        <f>VLOOKUP(B96,#REF!,6,FALSE)</f>
        <v>#REF!</v>
      </c>
    </row>
    <row r="97" spans="1:12" ht="14.45" customHeight="1">
      <c r="A97" s="22" t="s">
        <v>106</v>
      </c>
      <c r="B97" s="12">
        <v>260413</v>
      </c>
      <c r="C97" s="88" t="s">
        <v>112</v>
      </c>
      <c r="D97" s="22" t="s">
        <v>478</v>
      </c>
      <c r="E97" s="23" t="s">
        <v>495</v>
      </c>
      <c r="F97" s="3">
        <v>1362896</v>
      </c>
      <c r="G97" s="3">
        <v>4701425</v>
      </c>
      <c r="H97" s="3">
        <f t="shared" si="3"/>
        <v>6064321</v>
      </c>
      <c r="I97" s="1">
        <v>406206</v>
      </c>
      <c r="J97" s="1">
        <f t="shared" si="2"/>
        <v>6470527</v>
      </c>
      <c r="K97" s="12" t="e">
        <f>VLOOKUP(B97,#REF!,9,FALSE)</f>
        <v>#REF!</v>
      </c>
      <c r="L97" s="12" t="e">
        <f>VLOOKUP(B97,#REF!,6,FALSE)</f>
        <v>#REF!</v>
      </c>
    </row>
    <row r="98" spans="1:12" ht="14.45" customHeight="1">
      <c r="A98" s="22" t="s">
        <v>106</v>
      </c>
      <c r="B98" s="12">
        <v>260414</v>
      </c>
      <c r="C98" s="88" t="s">
        <v>113</v>
      </c>
      <c r="D98" s="22" t="s">
        <v>478</v>
      </c>
      <c r="E98" s="23" t="s">
        <v>495</v>
      </c>
      <c r="F98" s="3">
        <v>2783589</v>
      </c>
      <c r="G98" s="3">
        <v>2131655</v>
      </c>
      <c r="H98" s="3">
        <f t="shared" si="3"/>
        <v>4915244</v>
      </c>
      <c r="I98" s="1">
        <v>-560802</v>
      </c>
      <c r="J98" s="1">
        <f t="shared" si="2"/>
        <v>4354442</v>
      </c>
      <c r="K98" s="12" t="e">
        <f>VLOOKUP(B98,#REF!,9,FALSE)</f>
        <v>#REF!</v>
      </c>
      <c r="L98" s="12" t="e">
        <f>VLOOKUP(B98,#REF!,6,FALSE)</f>
        <v>#REF!</v>
      </c>
    </row>
    <row r="99" spans="1:12" ht="14.45" customHeight="1">
      <c r="A99" s="22" t="s">
        <v>106</v>
      </c>
      <c r="B99" s="12">
        <v>260415</v>
      </c>
      <c r="C99" s="88" t="s">
        <v>114</v>
      </c>
      <c r="D99" s="22" t="s">
        <v>478</v>
      </c>
      <c r="E99" s="23" t="s">
        <v>495</v>
      </c>
      <c r="F99" s="3">
        <v>1688376</v>
      </c>
      <c r="G99" s="3">
        <v>2046062</v>
      </c>
      <c r="H99" s="3">
        <f t="shared" si="3"/>
        <v>3734438</v>
      </c>
      <c r="I99" s="1">
        <v>-300360</v>
      </c>
      <c r="J99" s="1">
        <f t="shared" si="2"/>
        <v>3434078</v>
      </c>
      <c r="K99" s="12" t="e">
        <f>VLOOKUP(B99,#REF!,9,FALSE)</f>
        <v>#REF!</v>
      </c>
      <c r="L99" s="12" t="e">
        <f>VLOOKUP(B99,#REF!,6,FALSE)</f>
        <v>#REF!</v>
      </c>
    </row>
    <row r="100" spans="1:12" ht="14.45" customHeight="1">
      <c r="A100" s="22" t="s">
        <v>106</v>
      </c>
      <c r="B100" s="12">
        <v>260418</v>
      </c>
      <c r="C100" s="88" t="s">
        <v>115</v>
      </c>
      <c r="D100" s="22" t="s">
        <v>478</v>
      </c>
      <c r="E100" s="23" t="s">
        <v>495</v>
      </c>
      <c r="F100" s="3">
        <v>5826597</v>
      </c>
      <c r="G100" s="3">
        <v>0</v>
      </c>
      <c r="H100" s="3">
        <f t="shared" si="3"/>
        <v>5826597</v>
      </c>
      <c r="I100" s="1">
        <v>710820</v>
      </c>
      <c r="J100" s="1">
        <f t="shared" si="2"/>
        <v>6537417</v>
      </c>
      <c r="K100" s="12" t="e">
        <f>VLOOKUP(B100,#REF!,9,FALSE)</f>
        <v>#REF!</v>
      </c>
      <c r="L100" s="12" t="e">
        <f>VLOOKUP(B100,#REF!,6,FALSE)</f>
        <v>#REF!</v>
      </c>
    </row>
    <row r="101" spans="1:12" ht="14.45" customHeight="1">
      <c r="A101" s="22" t="s">
        <v>106</v>
      </c>
      <c r="B101" s="12">
        <v>260419</v>
      </c>
      <c r="C101" s="88" t="s">
        <v>116</v>
      </c>
      <c r="D101" s="22" t="s">
        <v>478</v>
      </c>
      <c r="E101" s="23" t="s">
        <v>495</v>
      </c>
      <c r="F101" s="3">
        <v>2541901</v>
      </c>
      <c r="G101" s="3">
        <v>912648</v>
      </c>
      <c r="H101" s="3">
        <f t="shared" si="3"/>
        <v>3454549</v>
      </c>
      <c r="I101" s="1">
        <v>183606</v>
      </c>
      <c r="J101" s="1">
        <f t="shared" si="2"/>
        <v>3638155</v>
      </c>
      <c r="K101" s="12" t="e">
        <f>VLOOKUP(B101,#REF!,9,FALSE)</f>
        <v>#REF!</v>
      </c>
      <c r="L101" s="12" t="e">
        <f>VLOOKUP(B101,#REF!,6,FALSE)</f>
        <v>#REF!</v>
      </c>
    </row>
    <row r="102" spans="1:12" ht="14.45" customHeight="1">
      <c r="A102" s="22" t="s">
        <v>106</v>
      </c>
      <c r="B102" s="12">
        <v>260421</v>
      </c>
      <c r="C102" s="88" t="s">
        <v>117</v>
      </c>
      <c r="D102" s="22" t="s">
        <v>478</v>
      </c>
      <c r="E102" s="23" t="s">
        <v>495</v>
      </c>
      <c r="F102" s="3">
        <v>2370252</v>
      </c>
      <c r="G102" s="3">
        <v>3626098</v>
      </c>
      <c r="H102" s="3">
        <f t="shared" si="3"/>
        <v>5996350</v>
      </c>
      <c r="I102" s="1">
        <v>-497394</v>
      </c>
      <c r="J102" s="1">
        <f t="shared" si="2"/>
        <v>5498956</v>
      </c>
      <c r="K102" s="12" t="e">
        <f>VLOOKUP(B102,#REF!,9,FALSE)</f>
        <v>#REF!</v>
      </c>
      <c r="L102" s="12" t="e">
        <f>VLOOKUP(B102,#REF!,6,FALSE)</f>
        <v>#REF!</v>
      </c>
    </row>
    <row r="103" spans="1:12" ht="14.45" customHeight="1">
      <c r="A103" s="22" t="s">
        <v>118</v>
      </c>
      <c r="B103" s="12">
        <v>270428</v>
      </c>
      <c r="C103" s="88" t="s">
        <v>119</v>
      </c>
      <c r="D103" s="22" t="s">
        <v>478</v>
      </c>
      <c r="E103" s="23" t="s">
        <v>495</v>
      </c>
      <c r="F103" s="3">
        <v>212364</v>
      </c>
      <c r="G103" s="3">
        <v>321862</v>
      </c>
      <c r="H103" s="3">
        <f t="shared" si="3"/>
        <v>534226</v>
      </c>
      <c r="I103" s="1">
        <v>33090</v>
      </c>
      <c r="J103" s="1">
        <f t="shared" si="2"/>
        <v>567316</v>
      </c>
      <c r="K103" s="12" t="e">
        <f>VLOOKUP(B103,#REF!,9,FALSE)</f>
        <v>#REF!</v>
      </c>
      <c r="L103" s="12" t="e">
        <f>VLOOKUP(B103,#REF!,6,FALSE)</f>
        <v>#REF!</v>
      </c>
    </row>
    <row r="104" spans="1:12" ht="14.45" customHeight="1">
      <c r="A104" s="22" t="s">
        <v>118</v>
      </c>
      <c r="B104" s="12">
        <v>270429</v>
      </c>
      <c r="C104" s="88" t="s">
        <v>120</v>
      </c>
      <c r="D104" s="22" t="s">
        <v>478</v>
      </c>
      <c r="E104" s="23" t="s">
        <v>495</v>
      </c>
      <c r="F104" s="3">
        <v>2439640</v>
      </c>
      <c r="G104" s="3">
        <v>263328</v>
      </c>
      <c r="H104" s="3">
        <f t="shared" si="3"/>
        <v>2702968</v>
      </c>
      <c r="I104" s="1">
        <v>-461184</v>
      </c>
      <c r="J104" s="1">
        <f t="shared" si="2"/>
        <v>2241784</v>
      </c>
      <c r="K104" s="12" t="e">
        <f>VLOOKUP(B104,#REF!,9,FALSE)</f>
        <v>#REF!</v>
      </c>
      <c r="L104" s="12" t="e">
        <f>VLOOKUP(B104,#REF!,6,FALSE)</f>
        <v>#REF!</v>
      </c>
    </row>
    <row r="105" spans="1:12" ht="14.45" customHeight="1">
      <c r="A105" s="22" t="s">
        <v>118</v>
      </c>
      <c r="B105" s="12">
        <v>270432</v>
      </c>
      <c r="C105" s="88" t="s">
        <v>121</v>
      </c>
      <c r="D105" s="22" t="s">
        <v>478</v>
      </c>
      <c r="E105" s="23" t="s">
        <v>495</v>
      </c>
      <c r="F105" s="3">
        <v>637677</v>
      </c>
      <c r="G105" s="3">
        <v>825331</v>
      </c>
      <c r="H105" s="3">
        <f t="shared" si="3"/>
        <v>1463008</v>
      </c>
      <c r="I105" s="1">
        <v>281976</v>
      </c>
      <c r="J105" s="1">
        <f t="shared" si="2"/>
        <v>1744984</v>
      </c>
      <c r="K105" s="12" t="e">
        <f>VLOOKUP(B105,#REF!,9,FALSE)</f>
        <v>#REF!</v>
      </c>
      <c r="L105" s="12" t="e">
        <f>VLOOKUP(B105,#REF!,6,FALSE)</f>
        <v>#REF!</v>
      </c>
    </row>
    <row r="106" spans="1:12" ht="14.45" customHeight="1">
      <c r="A106" s="22" t="s">
        <v>118</v>
      </c>
      <c r="B106" s="12">
        <v>270433</v>
      </c>
      <c r="C106" s="88" t="s">
        <v>122</v>
      </c>
      <c r="D106" s="22" t="s">
        <v>478</v>
      </c>
      <c r="E106" s="23" t="s">
        <v>495</v>
      </c>
      <c r="F106" s="3">
        <v>968940</v>
      </c>
      <c r="G106" s="3">
        <v>3167694</v>
      </c>
      <c r="H106" s="3">
        <f t="shared" si="3"/>
        <v>4136634</v>
      </c>
      <c r="I106" s="1">
        <v>-175368</v>
      </c>
      <c r="J106" s="1">
        <f t="shared" si="2"/>
        <v>3961266</v>
      </c>
      <c r="K106" s="12" t="e">
        <f>VLOOKUP(B106,#REF!,9,FALSE)</f>
        <v>#REF!</v>
      </c>
      <c r="L106" s="12" t="e">
        <f>VLOOKUP(B106,#REF!,6,FALSE)</f>
        <v>#REF!</v>
      </c>
    </row>
    <row r="107" spans="1:12" ht="14.45" customHeight="1">
      <c r="A107" s="22" t="s">
        <v>118</v>
      </c>
      <c r="B107" s="12">
        <v>270435</v>
      </c>
      <c r="C107" s="88" t="s">
        <v>123</v>
      </c>
      <c r="D107" s="22" t="s">
        <v>478</v>
      </c>
      <c r="E107" s="23" t="s">
        <v>495</v>
      </c>
      <c r="F107" s="3">
        <v>314699</v>
      </c>
      <c r="G107" s="3">
        <v>988514</v>
      </c>
      <c r="H107" s="3">
        <f t="shared" si="3"/>
        <v>1303213</v>
      </c>
      <c r="I107" s="1">
        <v>90558</v>
      </c>
      <c r="J107" s="1">
        <f t="shared" si="2"/>
        <v>1393771</v>
      </c>
      <c r="K107" s="12" t="e">
        <f>VLOOKUP(B107,#REF!,9,FALSE)</f>
        <v>#REF!</v>
      </c>
      <c r="L107" s="12" t="e">
        <f>VLOOKUP(B107,#REF!,6,FALSE)</f>
        <v>#REF!</v>
      </c>
    </row>
    <row r="108" spans="1:12" ht="14.45" customHeight="1">
      <c r="A108" s="22" t="s">
        <v>118</v>
      </c>
      <c r="B108" s="12">
        <v>270438</v>
      </c>
      <c r="C108" s="88" t="s">
        <v>124</v>
      </c>
      <c r="D108" s="22" t="s">
        <v>478</v>
      </c>
      <c r="E108" s="23" t="s">
        <v>495</v>
      </c>
      <c r="F108" s="3">
        <v>501667</v>
      </c>
      <c r="G108" s="3">
        <v>0</v>
      </c>
      <c r="H108" s="3">
        <f t="shared" si="3"/>
        <v>501667</v>
      </c>
      <c r="I108" s="1">
        <v>25188</v>
      </c>
      <c r="J108" s="1">
        <f t="shared" si="2"/>
        <v>526855</v>
      </c>
      <c r="K108" s="12" t="e">
        <f>VLOOKUP(B108,#REF!,9,FALSE)</f>
        <v>#REF!</v>
      </c>
      <c r="L108" s="12" t="e">
        <f>VLOOKUP(B108,#REF!,6,FALSE)</f>
        <v>#REF!</v>
      </c>
    </row>
    <row r="109" spans="1:12" ht="14.45" customHeight="1">
      <c r="A109" s="22" t="s">
        <v>118</v>
      </c>
      <c r="B109" s="12">
        <v>270441</v>
      </c>
      <c r="C109" s="88" t="s">
        <v>125</v>
      </c>
      <c r="D109" s="22" t="s">
        <v>478</v>
      </c>
      <c r="E109" s="23" t="s">
        <v>495</v>
      </c>
      <c r="F109" s="3">
        <v>608725</v>
      </c>
      <c r="G109" s="3">
        <v>830210</v>
      </c>
      <c r="H109" s="3">
        <f t="shared" si="3"/>
        <v>1438935</v>
      </c>
      <c r="I109" s="1">
        <v>84192</v>
      </c>
      <c r="J109" s="1">
        <f t="shared" si="2"/>
        <v>1523127</v>
      </c>
      <c r="K109" s="12" t="e">
        <f>VLOOKUP(B109,#REF!,9,FALSE)</f>
        <v>#REF!</v>
      </c>
      <c r="L109" s="12" t="e">
        <f>VLOOKUP(B109,#REF!,6,FALSE)</f>
        <v>#REF!</v>
      </c>
    </row>
    <row r="110" spans="1:12" ht="14.45" customHeight="1">
      <c r="A110" s="22" t="s">
        <v>126</v>
      </c>
      <c r="B110" s="12">
        <v>280457</v>
      </c>
      <c r="C110" s="88" t="s">
        <v>127</v>
      </c>
      <c r="D110" s="22" t="s">
        <v>478</v>
      </c>
      <c r="E110" s="23" t="s">
        <v>495</v>
      </c>
      <c r="F110" s="3">
        <v>0</v>
      </c>
      <c r="G110" s="3">
        <v>0</v>
      </c>
      <c r="H110" s="3">
        <f t="shared" si="3"/>
        <v>0</v>
      </c>
      <c r="I110" s="1">
        <v>-111204</v>
      </c>
      <c r="J110" s="1">
        <f t="shared" si="2"/>
        <v>-111204</v>
      </c>
      <c r="K110" s="12">
        <v>0</v>
      </c>
      <c r="L110" s="12" t="e">
        <f>VLOOKUP(B110,#REF!,6,FALSE)</f>
        <v>#REF!</v>
      </c>
    </row>
    <row r="111" spans="1:12" ht="14.45" customHeight="1">
      <c r="A111" s="22" t="s">
        <v>126</v>
      </c>
      <c r="B111" s="12">
        <v>280461</v>
      </c>
      <c r="C111" s="88" t="s">
        <v>128</v>
      </c>
      <c r="D111" s="22" t="s">
        <v>478</v>
      </c>
      <c r="E111" s="23" t="s">
        <v>495</v>
      </c>
      <c r="F111" s="3">
        <v>394376</v>
      </c>
      <c r="G111" s="3">
        <v>0</v>
      </c>
      <c r="H111" s="3">
        <f t="shared" si="3"/>
        <v>394376</v>
      </c>
      <c r="I111" s="1">
        <v>7422</v>
      </c>
      <c r="J111" s="1">
        <f t="shared" si="2"/>
        <v>401798</v>
      </c>
      <c r="K111" s="12" t="e">
        <f>VLOOKUP(B111,#REF!,9,FALSE)</f>
        <v>#REF!</v>
      </c>
      <c r="L111" s="12" t="e">
        <f>VLOOKUP(B111,#REF!,6,FALSE)</f>
        <v>#REF!</v>
      </c>
    </row>
    <row r="112" spans="1:12" ht="14.45" customHeight="1">
      <c r="A112" s="22" t="s">
        <v>126</v>
      </c>
      <c r="B112" s="12">
        <v>280466</v>
      </c>
      <c r="C112" s="88" t="s">
        <v>129</v>
      </c>
      <c r="D112" s="22" t="s">
        <v>478</v>
      </c>
      <c r="E112" s="23" t="s">
        <v>495</v>
      </c>
      <c r="F112" s="3">
        <v>238794</v>
      </c>
      <c r="G112" s="3">
        <v>687393</v>
      </c>
      <c r="H112" s="3">
        <f t="shared" si="3"/>
        <v>926187</v>
      </c>
      <c r="I112" s="1">
        <v>152046</v>
      </c>
      <c r="J112" s="1">
        <f t="shared" ref="J112:J162" si="4">H112+I112</f>
        <v>1078233</v>
      </c>
      <c r="K112" s="12" t="e">
        <f>VLOOKUP(B112,#REF!,9,FALSE)</f>
        <v>#REF!</v>
      </c>
      <c r="L112" s="12" t="e">
        <f>VLOOKUP(B112,#REF!,6,FALSE)</f>
        <v>#REF!</v>
      </c>
    </row>
    <row r="113" spans="1:12" ht="14.45" customHeight="1">
      <c r="A113" s="22" t="s">
        <v>131</v>
      </c>
      <c r="B113" s="12">
        <v>290280</v>
      </c>
      <c r="C113" s="88" t="s">
        <v>132</v>
      </c>
      <c r="D113" s="22" t="s">
        <v>478</v>
      </c>
      <c r="E113" s="23" t="s">
        <v>495</v>
      </c>
      <c r="F113" s="3">
        <v>877371</v>
      </c>
      <c r="G113" s="3">
        <v>1507466</v>
      </c>
      <c r="H113" s="3">
        <f t="shared" si="3"/>
        <v>2384837</v>
      </c>
      <c r="I113" s="1">
        <v>-31212</v>
      </c>
      <c r="J113" s="1">
        <f t="shared" si="4"/>
        <v>2353625</v>
      </c>
      <c r="K113" s="12" t="e">
        <f>VLOOKUP(B113,#REF!,9,FALSE)</f>
        <v>#REF!</v>
      </c>
      <c r="L113" s="12" t="e">
        <f>VLOOKUP(B113,#REF!,6,FALSE)</f>
        <v>#REF!</v>
      </c>
    </row>
    <row r="114" spans="1:12" ht="14.45" customHeight="1">
      <c r="A114" s="22" t="s">
        <v>131</v>
      </c>
      <c r="B114" s="12">
        <v>290553</v>
      </c>
      <c r="C114" s="88" t="s">
        <v>133</v>
      </c>
      <c r="D114" s="22" t="s">
        <v>478</v>
      </c>
      <c r="E114" s="23" t="s">
        <v>495</v>
      </c>
      <c r="F114" s="3">
        <v>4569414</v>
      </c>
      <c r="G114" s="3">
        <v>4317032</v>
      </c>
      <c r="H114" s="3">
        <f t="shared" si="3"/>
        <v>8886446</v>
      </c>
      <c r="I114" s="1">
        <v>164652</v>
      </c>
      <c r="J114" s="1">
        <f t="shared" si="4"/>
        <v>9051098</v>
      </c>
      <c r="K114" s="12" t="e">
        <f>VLOOKUP(B114,#REF!,9,FALSE)</f>
        <v>#REF!</v>
      </c>
      <c r="L114" s="12" t="e">
        <f>VLOOKUP(B114,#REF!,6,FALSE)</f>
        <v>#REF!</v>
      </c>
    </row>
    <row r="115" spans="1:12" ht="14.45" customHeight="1">
      <c r="A115" s="22" t="s">
        <v>131</v>
      </c>
      <c r="B115" s="12">
        <v>290554</v>
      </c>
      <c r="C115" s="88" t="s">
        <v>134</v>
      </c>
      <c r="D115" s="22" t="s">
        <v>478</v>
      </c>
      <c r="E115" s="23" t="s">
        <v>495</v>
      </c>
      <c r="F115" s="3">
        <v>2032841</v>
      </c>
      <c r="G115" s="3">
        <v>2498929</v>
      </c>
      <c r="H115" s="3">
        <f t="shared" si="3"/>
        <v>4531770</v>
      </c>
      <c r="I115" s="1">
        <v>126342</v>
      </c>
      <c r="J115" s="1">
        <f t="shared" si="4"/>
        <v>4658112</v>
      </c>
      <c r="K115" s="12" t="e">
        <f>VLOOKUP(B115,#REF!,9,FALSE)</f>
        <v>#REF!</v>
      </c>
      <c r="L115" s="12" t="e">
        <f>VLOOKUP(B115,#REF!,6,FALSE)</f>
        <v>#REF!</v>
      </c>
    </row>
    <row r="116" spans="1:12" ht="14.45" customHeight="1">
      <c r="A116" s="22" t="s">
        <v>131</v>
      </c>
      <c r="B116" s="12">
        <v>290570</v>
      </c>
      <c r="C116" s="88" t="s">
        <v>135</v>
      </c>
      <c r="D116" s="22" t="s">
        <v>478</v>
      </c>
      <c r="E116" s="23" t="s">
        <v>495</v>
      </c>
      <c r="F116" s="3">
        <v>976786</v>
      </c>
      <c r="G116" s="3">
        <v>1042507</v>
      </c>
      <c r="H116" s="3">
        <f t="shared" si="3"/>
        <v>2019293</v>
      </c>
      <c r="I116" s="1">
        <v>7710</v>
      </c>
      <c r="J116" s="1">
        <f t="shared" si="4"/>
        <v>2027003</v>
      </c>
      <c r="K116" s="12" t="e">
        <f>VLOOKUP(B116,#REF!,9,FALSE)</f>
        <v>#REF!</v>
      </c>
      <c r="L116" s="12" t="e">
        <f>VLOOKUP(B116,#REF!,6,FALSE)</f>
        <v>#REF!</v>
      </c>
    </row>
    <row r="117" spans="1:12" ht="14.45" customHeight="1">
      <c r="A117" s="22" t="s">
        <v>131</v>
      </c>
      <c r="B117" s="12">
        <v>290573</v>
      </c>
      <c r="C117" s="88" t="s">
        <v>136</v>
      </c>
      <c r="D117" s="22" t="s">
        <v>478</v>
      </c>
      <c r="E117" s="23" t="s">
        <v>495</v>
      </c>
      <c r="F117" s="3">
        <v>3155053</v>
      </c>
      <c r="G117" s="3">
        <v>4216682</v>
      </c>
      <c r="H117" s="3">
        <f t="shared" si="3"/>
        <v>7371735</v>
      </c>
      <c r="I117" s="1">
        <v>-68850</v>
      </c>
      <c r="J117" s="1">
        <f t="shared" si="4"/>
        <v>7302885</v>
      </c>
      <c r="K117" s="12" t="e">
        <f>VLOOKUP(B117,#REF!,9,FALSE)</f>
        <v>#REF!</v>
      </c>
      <c r="L117" s="12" t="e">
        <f>VLOOKUP(B117,#REF!,6,FALSE)</f>
        <v>#REF!</v>
      </c>
    </row>
    <row r="118" spans="1:12" ht="14.45" customHeight="1">
      <c r="A118" s="22" t="s">
        <v>131</v>
      </c>
      <c r="B118" s="12">
        <v>290579</v>
      </c>
      <c r="C118" s="88" t="s">
        <v>137</v>
      </c>
      <c r="D118" s="22" t="s">
        <v>478</v>
      </c>
      <c r="E118" s="23" t="s">
        <v>495</v>
      </c>
      <c r="F118" s="3">
        <v>4851147</v>
      </c>
      <c r="G118" s="3">
        <v>7847202</v>
      </c>
      <c r="H118" s="3">
        <f t="shared" si="3"/>
        <v>12698349</v>
      </c>
      <c r="I118" s="1">
        <v>-519528</v>
      </c>
      <c r="J118" s="1">
        <f t="shared" si="4"/>
        <v>12178821</v>
      </c>
      <c r="K118" s="12" t="e">
        <f>VLOOKUP(B118,#REF!,9,FALSE)</f>
        <v>#REF!</v>
      </c>
      <c r="L118" s="12" t="e">
        <f>VLOOKUP(B118,#REF!,6,FALSE)</f>
        <v>#REF!</v>
      </c>
    </row>
    <row r="119" spans="1:12" ht="14.45" customHeight="1">
      <c r="A119" s="22" t="s">
        <v>131</v>
      </c>
      <c r="B119" s="12">
        <v>290581</v>
      </c>
      <c r="C119" s="88" t="s">
        <v>138</v>
      </c>
      <c r="D119" s="22" t="s">
        <v>478</v>
      </c>
      <c r="E119" s="23" t="s">
        <v>495</v>
      </c>
      <c r="F119" s="3">
        <v>1581350</v>
      </c>
      <c r="G119" s="3">
        <v>2725547</v>
      </c>
      <c r="H119" s="3">
        <f t="shared" si="3"/>
        <v>4306897</v>
      </c>
      <c r="I119" s="1">
        <v>648246</v>
      </c>
      <c r="J119" s="1">
        <f t="shared" si="4"/>
        <v>4955143</v>
      </c>
      <c r="K119" s="12" t="e">
        <f>VLOOKUP(B119,#REF!,9,FALSE)</f>
        <v>#REF!</v>
      </c>
      <c r="L119" s="12" t="e">
        <f>VLOOKUP(B119,#REF!,6,FALSE)</f>
        <v>#REF!</v>
      </c>
    </row>
    <row r="120" spans="1:12" ht="14.45" customHeight="1">
      <c r="A120" s="22" t="s">
        <v>131</v>
      </c>
      <c r="B120" s="12">
        <v>290598</v>
      </c>
      <c r="C120" s="88" t="s">
        <v>139</v>
      </c>
      <c r="D120" s="22" t="s">
        <v>478</v>
      </c>
      <c r="E120" s="23" t="s">
        <v>495</v>
      </c>
      <c r="F120" s="3">
        <v>319776</v>
      </c>
      <c r="G120" s="3">
        <v>601375</v>
      </c>
      <c r="H120" s="3">
        <f t="shared" si="3"/>
        <v>921151</v>
      </c>
      <c r="I120" s="1">
        <v>-84378</v>
      </c>
      <c r="J120" s="1">
        <f t="shared" si="4"/>
        <v>836773</v>
      </c>
      <c r="K120" s="12" t="e">
        <f>VLOOKUP(B120,#REF!,9,FALSE)</f>
        <v>#REF!</v>
      </c>
      <c r="L120" s="12" t="e">
        <f>VLOOKUP(B120,#REF!,6,FALSE)</f>
        <v>#REF!</v>
      </c>
    </row>
    <row r="121" spans="1:12" ht="14.45" customHeight="1">
      <c r="A121" s="22" t="s">
        <v>140</v>
      </c>
      <c r="B121" s="12">
        <v>300586</v>
      </c>
      <c r="C121" s="88" t="s">
        <v>141</v>
      </c>
      <c r="D121" s="22" t="s">
        <v>478</v>
      </c>
      <c r="E121" s="23" t="s">
        <v>495</v>
      </c>
      <c r="F121" s="3">
        <v>186928</v>
      </c>
      <c r="G121" s="3">
        <v>60094</v>
      </c>
      <c r="H121" s="3">
        <f t="shared" si="3"/>
        <v>247022</v>
      </c>
      <c r="I121" s="1">
        <v>-45192</v>
      </c>
      <c r="J121" s="1">
        <f t="shared" si="4"/>
        <v>201830</v>
      </c>
      <c r="K121" s="12" t="e">
        <f>VLOOKUP(B121,#REF!,9,FALSE)</f>
        <v>#REF!</v>
      </c>
      <c r="L121" s="12" t="e">
        <f>VLOOKUP(B121,#REF!,6,FALSE)</f>
        <v>#REF!</v>
      </c>
    </row>
    <row r="122" spans="1:12" ht="14.45" customHeight="1">
      <c r="A122" s="22" t="s">
        <v>140</v>
      </c>
      <c r="B122" s="12">
        <v>300588</v>
      </c>
      <c r="C122" s="88" t="s">
        <v>142</v>
      </c>
      <c r="D122" s="22" t="s">
        <v>478</v>
      </c>
      <c r="E122" s="23" t="s">
        <v>495</v>
      </c>
      <c r="F122" s="3">
        <v>228283</v>
      </c>
      <c r="G122" s="3">
        <v>211914</v>
      </c>
      <c r="H122" s="3">
        <f t="shared" si="3"/>
        <v>440197</v>
      </c>
      <c r="I122" s="1">
        <v>-1896</v>
      </c>
      <c r="J122" s="1">
        <f t="shared" si="4"/>
        <v>438301</v>
      </c>
      <c r="K122" s="12" t="e">
        <f>VLOOKUP(B122,#REF!,9,FALSE)</f>
        <v>#REF!</v>
      </c>
      <c r="L122" s="12" t="e">
        <f>VLOOKUP(B122,#REF!,6,FALSE)</f>
        <v>#REF!</v>
      </c>
    </row>
    <row r="123" spans="1:12" ht="14.45" customHeight="1">
      <c r="A123" s="22" t="s">
        <v>140</v>
      </c>
      <c r="B123" s="12">
        <v>300589</v>
      </c>
      <c r="C123" s="88" t="s">
        <v>143</v>
      </c>
      <c r="D123" s="22" t="s">
        <v>478</v>
      </c>
      <c r="E123" s="23" t="s">
        <v>495</v>
      </c>
      <c r="F123" s="3">
        <v>156921</v>
      </c>
      <c r="G123" s="3">
        <v>207163</v>
      </c>
      <c r="H123" s="3">
        <f t="shared" si="3"/>
        <v>364084</v>
      </c>
      <c r="I123" s="1">
        <v>-8370</v>
      </c>
      <c r="J123" s="1">
        <f t="shared" si="4"/>
        <v>355714</v>
      </c>
      <c r="K123" s="12" t="e">
        <f>VLOOKUP(B123,#REF!,9,FALSE)</f>
        <v>#REF!</v>
      </c>
      <c r="L123" s="12" t="e">
        <f>VLOOKUP(B123,#REF!,6,FALSE)</f>
        <v>#REF!</v>
      </c>
    </row>
    <row r="124" spans="1:12" ht="14.45" customHeight="1">
      <c r="A124" s="22" t="s">
        <v>140</v>
      </c>
      <c r="B124" s="12">
        <v>300590</v>
      </c>
      <c r="C124" s="88" t="s">
        <v>144</v>
      </c>
      <c r="D124" s="22" t="s">
        <v>478</v>
      </c>
      <c r="E124" s="23" t="s">
        <v>495</v>
      </c>
      <c r="F124" s="3">
        <v>344354</v>
      </c>
      <c r="G124" s="3">
        <v>43008</v>
      </c>
      <c r="H124" s="3">
        <f t="shared" si="3"/>
        <v>387362</v>
      </c>
      <c r="I124" s="1">
        <v>-55806</v>
      </c>
      <c r="J124" s="1">
        <f t="shared" si="4"/>
        <v>331556</v>
      </c>
      <c r="K124" s="12" t="e">
        <f>VLOOKUP(B124,#REF!,9,FALSE)</f>
        <v>#REF!</v>
      </c>
      <c r="L124" s="12" t="e">
        <f>VLOOKUP(B124,#REF!,6,FALSE)</f>
        <v>#REF!</v>
      </c>
    </row>
    <row r="125" spans="1:12" ht="14.45" customHeight="1">
      <c r="A125" s="22" t="s">
        <v>140</v>
      </c>
      <c r="B125" s="12">
        <v>300594</v>
      </c>
      <c r="C125" s="88" t="s">
        <v>145</v>
      </c>
      <c r="D125" s="22" t="s">
        <v>478</v>
      </c>
      <c r="E125" s="23" t="s">
        <v>495</v>
      </c>
      <c r="F125" s="3">
        <v>463553</v>
      </c>
      <c r="G125" s="3">
        <v>476155</v>
      </c>
      <c r="H125" s="3">
        <f t="shared" si="3"/>
        <v>939708</v>
      </c>
      <c r="I125" s="1">
        <v>-95148</v>
      </c>
      <c r="J125" s="1">
        <f t="shared" si="4"/>
        <v>844560</v>
      </c>
      <c r="K125" s="12" t="e">
        <f>VLOOKUP(B125,#REF!,9,FALSE)</f>
        <v>#REF!</v>
      </c>
      <c r="L125" s="12" t="e">
        <f>VLOOKUP(B125,#REF!,6,FALSE)</f>
        <v>#REF!</v>
      </c>
    </row>
    <row r="126" spans="1:12" ht="14.45" customHeight="1">
      <c r="A126" s="22" t="s">
        <v>140</v>
      </c>
      <c r="B126" s="12">
        <v>300598</v>
      </c>
      <c r="C126" s="88" t="s">
        <v>146</v>
      </c>
      <c r="D126" s="22" t="s">
        <v>478</v>
      </c>
      <c r="E126" s="23" t="s">
        <v>495</v>
      </c>
      <c r="F126" s="3">
        <v>198808</v>
      </c>
      <c r="G126" s="3">
        <v>570056</v>
      </c>
      <c r="H126" s="3">
        <f t="shared" si="3"/>
        <v>768864</v>
      </c>
      <c r="I126" s="1">
        <v>59184</v>
      </c>
      <c r="J126" s="1">
        <f t="shared" si="4"/>
        <v>828048</v>
      </c>
      <c r="K126" s="12" t="e">
        <f>VLOOKUP(B126,#REF!,9,FALSE)</f>
        <v>#REF!</v>
      </c>
      <c r="L126" s="12" t="e">
        <f>VLOOKUP(B126,#REF!,6,FALSE)</f>
        <v>#REF!</v>
      </c>
    </row>
    <row r="127" spans="1:12" ht="14.45" customHeight="1">
      <c r="A127" s="22" t="s">
        <v>140</v>
      </c>
      <c r="B127" s="12">
        <v>300606</v>
      </c>
      <c r="C127" s="88" t="s">
        <v>147</v>
      </c>
      <c r="D127" s="22" t="s">
        <v>478</v>
      </c>
      <c r="E127" s="23" t="s">
        <v>495</v>
      </c>
      <c r="F127" s="3">
        <v>312642</v>
      </c>
      <c r="G127" s="3">
        <v>410691</v>
      </c>
      <c r="H127" s="3">
        <f t="shared" si="3"/>
        <v>723333</v>
      </c>
      <c r="I127" s="1">
        <v>-32004</v>
      </c>
      <c r="J127" s="1">
        <f t="shared" si="4"/>
        <v>691329</v>
      </c>
      <c r="K127" s="12" t="e">
        <f>VLOOKUP(B127,#REF!,9,FALSE)</f>
        <v>#REF!</v>
      </c>
      <c r="L127" s="12" t="e">
        <f>VLOOKUP(B127,#REF!,6,FALSE)</f>
        <v>#REF!</v>
      </c>
    </row>
    <row r="128" spans="1:12" ht="14.45" customHeight="1">
      <c r="A128" s="22" t="s">
        <v>140</v>
      </c>
      <c r="B128" s="12">
        <v>300609</v>
      </c>
      <c r="C128" s="88" t="s">
        <v>148</v>
      </c>
      <c r="D128" s="22" t="s">
        <v>478</v>
      </c>
      <c r="E128" s="23" t="s">
        <v>495</v>
      </c>
      <c r="F128" s="3">
        <v>269645</v>
      </c>
      <c r="G128" s="3">
        <v>565229</v>
      </c>
      <c r="H128" s="3">
        <f t="shared" si="3"/>
        <v>834874</v>
      </c>
      <c r="I128" s="1">
        <v>29874</v>
      </c>
      <c r="J128" s="1">
        <f t="shared" si="4"/>
        <v>864748</v>
      </c>
      <c r="K128" s="12" t="e">
        <f>VLOOKUP(B128,#REF!,9,FALSE)</f>
        <v>#REF!</v>
      </c>
      <c r="L128" s="12" t="e">
        <f>VLOOKUP(B128,#REF!,6,FALSE)</f>
        <v>#REF!</v>
      </c>
    </row>
    <row r="129" spans="1:12" ht="14.45" customHeight="1">
      <c r="A129" s="22" t="s">
        <v>140</v>
      </c>
      <c r="B129" s="12">
        <v>300612</v>
      </c>
      <c r="C129" s="88" t="s">
        <v>149</v>
      </c>
      <c r="D129" s="22" t="s">
        <v>478</v>
      </c>
      <c r="E129" s="23" t="s">
        <v>495</v>
      </c>
      <c r="F129" s="3">
        <v>170492</v>
      </c>
      <c r="G129" s="3">
        <v>51922</v>
      </c>
      <c r="H129" s="3">
        <f t="shared" si="3"/>
        <v>222414</v>
      </c>
      <c r="I129" s="1">
        <v>16470</v>
      </c>
      <c r="J129" s="1">
        <f t="shared" si="4"/>
        <v>238884</v>
      </c>
      <c r="K129" s="12" t="e">
        <f>VLOOKUP(B129,#REF!,9,FALSE)</f>
        <v>#REF!</v>
      </c>
      <c r="L129" s="12" t="e">
        <f>VLOOKUP(B129,#REF!,6,FALSE)</f>
        <v>#REF!</v>
      </c>
    </row>
    <row r="130" spans="1:12" ht="14.45" customHeight="1">
      <c r="A130" s="22" t="s">
        <v>140</v>
      </c>
      <c r="B130" s="12">
        <v>300614</v>
      </c>
      <c r="C130" s="88" t="s">
        <v>150</v>
      </c>
      <c r="D130" s="22" t="s">
        <v>478</v>
      </c>
      <c r="E130" s="23" t="s">
        <v>495</v>
      </c>
      <c r="F130" s="3">
        <v>196955</v>
      </c>
      <c r="G130" s="3">
        <v>289980</v>
      </c>
      <c r="H130" s="3">
        <f t="shared" si="3"/>
        <v>486935</v>
      </c>
      <c r="I130" s="1">
        <v>606</v>
      </c>
      <c r="J130" s="1">
        <f t="shared" si="4"/>
        <v>487541</v>
      </c>
      <c r="K130" s="12" t="e">
        <f>VLOOKUP(B130,#REF!,9,FALSE)</f>
        <v>#REF!</v>
      </c>
      <c r="L130" s="12" t="e">
        <f>VLOOKUP(B130,#REF!,6,FALSE)</f>
        <v>#REF!</v>
      </c>
    </row>
    <row r="131" spans="1:12" ht="14.45" customHeight="1">
      <c r="A131" s="22" t="s">
        <v>140</v>
      </c>
      <c r="B131" s="12">
        <v>300619</v>
      </c>
      <c r="C131" s="88" t="s">
        <v>151</v>
      </c>
      <c r="D131" s="22" t="s">
        <v>478</v>
      </c>
      <c r="E131" s="23" t="s">
        <v>495</v>
      </c>
      <c r="F131" s="3">
        <v>428699</v>
      </c>
      <c r="G131" s="3">
        <v>0</v>
      </c>
      <c r="H131" s="3">
        <f t="shared" ref="H131:H194" si="5">F131+G131</f>
        <v>428699</v>
      </c>
      <c r="I131" s="1">
        <v>918</v>
      </c>
      <c r="J131" s="1">
        <f t="shared" si="4"/>
        <v>429617</v>
      </c>
      <c r="K131" s="12" t="e">
        <f>VLOOKUP(B131,#REF!,9,FALSE)</f>
        <v>#REF!</v>
      </c>
      <c r="L131" s="12" t="e">
        <f>VLOOKUP(B131,#REF!,6,FALSE)</f>
        <v>#REF!</v>
      </c>
    </row>
    <row r="132" spans="1:12" ht="14.45" customHeight="1">
      <c r="A132" s="22" t="s">
        <v>140</v>
      </c>
      <c r="B132" s="12">
        <v>300625</v>
      </c>
      <c r="C132" s="88" t="s">
        <v>152</v>
      </c>
      <c r="D132" s="22" t="s">
        <v>478</v>
      </c>
      <c r="E132" s="23" t="s">
        <v>495</v>
      </c>
      <c r="F132" s="3">
        <v>448005</v>
      </c>
      <c r="G132" s="3">
        <v>62063</v>
      </c>
      <c r="H132" s="3">
        <f t="shared" si="5"/>
        <v>510068</v>
      </c>
      <c r="I132" s="1">
        <v>816</v>
      </c>
      <c r="J132" s="1">
        <f t="shared" si="4"/>
        <v>510884</v>
      </c>
      <c r="K132" s="12" t="e">
        <f>VLOOKUP(B132,#REF!,9,FALSE)</f>
        <v>#REF!</v>
      </c>
      <c r="L132" s="12" t="e">
        <f>VLOOKUP(B132,#REF!,6,FALSE)</f>
        <v>#REF!</v>
      </c>
    </row>
    <row r="133" spans="1:12" ht="14.45" customHeight="1">
      <c r="A133" s="22" t="s">
        <v>140</v>
      </c>
      <c r="B133" s="12">
        <v>300634</v>
      </c>
      <c r="C133" s="88" t="s">
        <v>153</v>
      </c>
      <c r="D133" s="22" t="s">
        <v>478</v>
      </c>
      <c r="E133" s="23" t="s">
        <v>495</v>
      </c>
      <c r="F133" s="3">
        <v>564085</v>
      </c>
      <c r="G133" s="3">
        <v>0</v>
      </c>
      <c r="H133" s="3">
        <f t="shared" si="5"/>
        <v>564085</v>
      </c>
      <c r="I133" s="1">
        <v>39744</v>
      </c>
      <c r="J133" s="1">
        <f t="shared" si="4"/>
        <v>603829</v>
      </c>
      <c r="K133" s="12" t="e">
        <f>VLOOKUP(B133,#REF!,9,FALSE)</f>
        <v>#REF!</v>
      </c>
      <c r="L133" s="12" t="e">
        <f>VLOOKUP(B133,#REF!,6,FALSE)</f>
        <v>#REF!</v>
      </c>
    </row>
    <row r="134" spans="1:12" ht="14.45" customHeight="1">
      <c r="A134" s="22" t="s">
        <v>140</v>
      </c>
      <c r="B134" s="12">
        <v>300650</v>
      </c>
      <c r="C134" s="88" t="s">
        <v>154</v>
      </c>
      <c r="D134" s="22" t="s">
        <v>478</v>
      </c>
      <c r="E134" s="23" t="s">
        <v>495</v>
      </c>
      <c r="F134" s="3">
        <v>469692</v>
      </c>
      <c r="G134" s="3">
        <v>1841</v>
      </c>
      <c r="H134" s="3">
        <f t="shared" si="5"/>
        <v>471533</v>
      </c>
      <c r="I134" s="1">
        <v>16680</v>
      </c>
      <c r="J134" s="1">
        <f t="shared" si="4"/>
        <v>488213</v>
      </c>
      <c r="K134" s="12" t="e">
        <f>VLOOKUP(B134,#REF!,9,FALSE)</f>
        <v>#REF!</v>
      </c>
      <c r="L134" s="12" t="e">
        <f>VLOOKUP(B134,#REF!,6,FALSE)</f>
        <v>#REF!</v>
      </c>
    </row>
    <row r="135" spans="1:12" ht="14.45" customHeight="1">
      <c r="A135" s="22" t="s">
        <v>140</v>
      </c>
      <c r="B135" s="12">
        <v>300656</v>
      </c>
      <c r="C135" s="88" t="s">
        <v>155</v>
      </c>
      <c r="D135" s="22" t="s">
        <v>478</v>
      </c>
      <c r="E135" s="23" t="s">
        <v>495</v>
      </c>
      <c r="F135" s="3">
        <v>179504</v>
      </c>
      <c r="G135" s="3">
        <v>479065</v>
      </c>
      <c r="H135" s="3">
        <f t="shared" si="5"/>
        <v>658569</v>
      </c>
      <c r="I135" s="1">
        <v>36474</v>
      </c>
      <c r="J135" s="1">
        <f t="shared" si="4"/>
        <v>695043</v>
      </c>
      <c r="K135" s="12" t="e">
        <f>VLOOKUP(B135,#REF!,9,FALSE)</f>
        <v>#REF!</v>
      </c>
      <c r="L135" s="12" t="e">
        <f>VLOOKUP(B135,#REF!,6,FALSE)</f>
        <v>#REF!</v>
      </c>
    </row>
    <row r="136" spans="1:12" ht="14.45" customHeight="1">
      <c r="A136" s="22" t="s">
        <v>140</v>
      </c>
      <c r="B136" s="12">
        <v>300663</v>
      </c>
      <c r="C136" s="88" t="s">
        <v>156</v>
      </c>
      <c r="D136" s="22" t="s">
        <v>478</v>
      </c>
      <c r="E136" s="23" t="s">
        <v>495</v>
      </c>
      <c r="F136" s="3">
        <v>85031</v>
      </c>
      <c r="G136" s="3">
        <v>40024</v>
      </c>
      <c r="H136" s="3">
        <f t="shared" si="5"/>
        <v>125055</v>
      </c>
      <c r="I136" s="1">
        <v>-21276</v>
      </c>
      <c r="J136" s="1">
        <f t="shared" si="4"/>
        <v>103779</v>
      </c>
      <c r="K136" s="12" t="e">
        <f>VLOOKUP(B136,#REF!,9,FALSE)</f>
        <v>#REF!</v>
      </c>
      <c r="L136" s="12" t="e">
        <f>VLOOKUP(B136,#REF!,6,FALSE)</f>
        <v>#REF!</v>
      </c>
    </row>
    <row r="137" spans="1:12" ht="14.45" customHeight="1">
      <c r="A137" s="22" t="s">
        <v>157</v>
      </c>
      <c r="B137" s="12">
        <v>310669</v>
      </c>
      <c r="C137" s="88" t="s">
        <v>158</v>
      </c>
      <c r="D137" s="22" t="s">
        <v>478</v>
      </c>
      <c r="E137" s="23" t="s">
        <v>495</v>
      </c>
      <c r="F137" s="3">
        <v>0</v>
      </c>
      <c r="G137" s="3">
        <v>0</v>
      </c>
      <c r="H137" s="3">
        <f t="shared" si="5"/>
        <v>0</v>
      </c>
      <c r="I137" s="1">
        <v>-218262</v>
      </c>
      <c r="J137" s="1">
        <f t="shared" si="4"/>
        <v>-218262</v>
      </c>
      <c r="K137" s="12">
        <v>0</v>
      </c>
      <c r="L137" s="12" t="e">
        <f>VLOOKUP(B137,#REF!,6,FALSE)</f>
        <v>#REF!</v>
      </c>
    </row>
    <row r="138" spans="1:12" ht="14.45" customHeight="1">
      <c r="A138" s="22" t="s">
        <v>157</v>
      </c>
      <c r="B138" s="12">
        <v>310678</v>
      </c>
      <c r="C138" s="88" t="s">
        <v>159</v>
      </c>
      <c r="D138" s="22" t="s">
        <v>478</v>
      </c>
      <c r="E138" s="23" t="s">
        <v>495</v>
      </c>
      <c r="F138" s="3">
        <v>218704</v>
      </c>
      <c r="G138" s="3">
        <v>154888</v>
      </c>
      <c r="H138" s="3">
        <f t="shared" si="5"/>
        <v>373592</v>
      </c>
      <c r="I138" s="1">
        <v>8418</v>
      </c>
      <c r="J138" s="1">
        <f t="shared" si="4"/>
        <v>382010</v>
      </c>
      <c r="K138" s="12" t="e">
        <f>VLOOKUP(B138,#REF!,9,FALSE)</f>
        <v>#REF!</v>
      </c>
      <c r="L138" s="12" t="e">
        <f>VLOOKUP(B138,#REF!,6,FALSE)</f>
        <v>#REF!</v>
      </c>
    </row>
    <row r="139" spans="1:12" ht="14.45" customHeight="1">
      <c r="A139" s="22" t="s">
        <v>157</v>
      </c>
      <c r="B139" s="12">
        <v>310679</v>
      </c>
      <c r="C139" s="88" t="s">
        <v>160</v>
      </c>
      <c r="D139" s="22" t="s">
        <v>478</v>
      </c>
      <c r="E139" s="23" t="s">
        <v>495</v>
      </c>
      <c r="F139" s="3">
        <v>431471</v>
      </c>
      <c r="G139" s="3">
        <v>1222312</v>
      </c>
      <c r="H139" s="3">
        <f t="shared" si="5"/>
        <v>1653783</v>
      </c>
      <c r="I139" s="1">
        <v>46325</v>
      </c>
      <c r="J139" s="1">
        <f t="shared" si="4"/>
        <v>1700108</v>
      </c>
      <c r="K139" s="12" t="e">
        <f>VLOOKUP(B139,#REF!,9,FALSE)</f>
        <v>#REF!</v>
      </c>
      <c r="L139" s="12" t="e">
        <f>VLOOKUP(B139,#REF!,6,FALSE)</f>
        <v>#REF!</v>
      </c>
    </row>
    <row r="140" spans="1:12" ht="14.45" customHeight="1">
      <c r="A140" s="22" t="s">
        <v>157</v>
      </c>
      <c r="B140" s="12">
        <v>310688</v>
      </c>
      <c r="C140" s="88" t="s">
        <v>161</v>
      </c>
      <c r="D140" s="22" t="s">
        <v>478</v>
      </c>
      <c r="E140" s="23" t="s">
        <v>495</v>
      </c>
      <c r="F140" s="3">
        <v>207876</v>
      </c>
      <c r="G140" s="3">
        <v>289253</v>
      </c>
      <c r="H140" s="3">
        <f t="shared" si="5"/>
        <v>497129</v>
      </c>
      <c r="I140" s="1">
        <v>-9240</v>
      </c>
      <c r="J140" s="1">
        <f t="shared" si="4"/>
        <v>487889</v>
      </c>
      <c r="K140" s="12" t="e">
        <f>VLOOKUP(B140,#REF!,9,FALSE)</f>
        <v>#REF!</v>
      </c>
      <c r="L140" s="12" t="e">
        <f>VLOOKUP(B140,#REF!,6,FALSE)</f>
        <v>#REF!</v>
      </c>
    </row>
    <row r="141" spans="1:12" ht="14.45" customHeight="1">
      <c r="A141" s="22" t="s">
        <v>157</v>
      </c>
      <c r="B141" s="12">
        <v>310691</v>
      </c>
      <c r="C141" s="88" t="s">
        <v>162</v>
      </c>
      <c r="D141" s="22" t="s">
        <v>478</v>
      </c>
      <c r="E141" s="23" t="s">
        <v>495</v>
      </c>
      <c r="F141" s="3">
        <v>584413</v>
      </c>
      <c r="G141" s="3">
        <v>0</v>
      </c>
      <c r="H141" s="3">
        <f t="shared" si="5"/>
        <v>584413</v>
      </c>
      <c r="I141" s="1">
        <v>-19752</v>
      </c>
      <c r="J141" s="1">
        <f t="shared" si="4"/>
        <v>564661</v>
      </c>
      <c r="K141" s="12" t="e">
        <f>VLOOKUP(B141,#REF!,9,FALSE)</f>
        <v>#REF!</v>
      </c>
      <c r="L141" s="12" t="e">
        <f>VLOOKUP(B141,#REF!,6,FALSE)</f>
        <v>#REF!</v>
      </c>
    </row>
    <row r="142" spans="1:12" ht="14.45" customHeight="1">
      <c r="A142" s="22" t="s">
        <v>157</v>
      </c>
      <c r="B142" s="12">
        <v>310692</v>
      </c>
      <c r="C142" s="88" t="s">
        <v>163</v>
      </c>
      <c r="D142" s="22" t="s">
        <v>478</v>
      </c>
      <c r="E142" s="23" t="s">
        <v>495</v>
      </c>
      <c r="F142" s="3">
        <v>0</v>
      </c>
      <c r="G142" s="3">
        <v>0</v>
      </c>
      <c r="H142" s="3">
        <f t="shared" si="5"/>
        <v>0</v>
      </c>
      <c r="I142" s="1">
        <v>519210</v>
      </c>
      <c r="J142" s="1">
        <f t="shared" si="4"/>
        <v>519210</v>
      </c>
      <c r="K142" s="12">
        <v>0</v>
      </c>
      <c r="L142" s="12" t="e">
        <f>VLOOKUP(B142,#REF!,6,FALSE)</f>
        <v>#REF!</v>
      </c>
    </row>
    <row r="143" spans="1:12" ht="14.45" customHeight="1">
      <c r="A143" s="22" t="s">
        <v>157</v>
      </c>
      <c r="B143" s="12">
        <v>310704</v>
      </c>
      <c r="C143" s="88" t="s">
        <v>164</v>
      </c>
      <c r="D143" s="22" t="s">
        <v>478</v>
      </c>
      <c r="E143" s="23" t="s">
        <v>495</v>
      </c>
      <c r="F143" s="3">
        <v>1123504</v>
      </c>
      <c r="G143" s="3">
        <v>6694203</v>
      </c>
      <c r="H143" s="3">
        <f t="shared" si="5"/>
        <v>7817707</v>
      </c>
      <c r="I143" s="1">
        <v>350862</v>
      </c>
      <c r="J143" s="1">
        <f t="shared" si="4"/>
        <v>8168569</v>
      </c>
      <c r="K143" s="12" t="e">
        <f>VLOOKUP(B143,#REF!,9,FALSE)</f>
        <v>#REF!</v>
      </c>
      <c r="L143" s="12" t="e">
        <f>VLOOKUP(B143,#REF!,6,FALSE)</f>
        <v>#REF!</v>
      </c>
    </row>
    <row r="144" spans="1:12" ht="14.45" customHeight="1">
      <c r="A144" s="22" t="s">
        <v>157</v>
      </c>
      <c r="B144" s="12">
        <v>310708</v>
      </c>
      <c r="C144" s="88" t="s">
        <v>165</v>
      </c>
      <c r="D144" s="22" t="s">
        <v>478</v>
      </c>
      <c r="E144" s="23" t="s">
        <v>495</v>
      </c>
      <c r="F144" s="3">
        <v>155204</v>
      </c>
      <c r="G144" s="3">
        <v>8555</v>
      </c>
      <c r="H144" s="3">
        <f t="shared" si="5"/>
        <v>163759</v>
      </c>
      <c r="I144" s="1">
        <v>86220</v>
      </c>
      <c r="J144" s="1">
        <f t="shared" si="4"/>
        <v>249979</v>
      </c>
      <c r="K144" s="12" t="e">
        <f>VLOOKUP(B144,#REF!,9,FALSE)</f>
        <v>#REF!</v>
      </c>
      <c r="L144" s="12" t="e">
        <f>VLOOKUP(B144,#REF!,6,FALSE)</f>
        <v>#REF!</v>
      </c>
    </row>
    <row r="145" spans="1:12" ht="14.45" customHeight="1">
      <c r="A145" s="22" t="s">
        <v>157</v>
      </c>
      <c r="B145" s="12">
        <v>310714</v>
      </c>
      <c r="C145" s="88" t="s">
        <v>166</v>
      </c>
      <c r="D145" s="22" t="s">
        <v>478</v>
      </c>
      <c r="E145" s="23" t="s">
        <v>495</v>
      </c>
      <c r="F145" s="3">
        <v>103212</v>
      </c>
      <c r="G145" s="3">
        <v>421765</v>
      </c>
      <c r="H145" s="3">
        <f t="shared" si="5"/>
        <v>524977</v>
      </c>
      <c r="I145" s="1">
        <v>47028</v>
      </c>
      <c r="J145" s="1">
        <f t="shared" si="4"/>
        <v>572005</v>
      </c>
      <c r="K145" s="12" t="e">
        <f>VLOOKUP(B145,#REF!,9,FALSE)</f>
        <v>#REF!</v>
      </c>
      <c r="L145" s="12" t="e">
        <f>VLOOKUP(B145,#REF!,6,FALSE)</f>
        <v>#REF!</v>
      </c>
    </row>
    <row r="146" spans="1:12" ht="14.45" customHeight="1">
      <c r="A146" s="22" t="s">
        <v>157</v>
      </c>
      <c r="B146" s="12">
        <v>310721</v>
      </c>
      <c r="C146" s="88" t="s">
        <v>167</v>
      </c>
      <c r="D146" s="22" t="s">
        <v>478</v>
      </c>
      <c r="E146" s="23" t="s">
        <v>495</v>
      </c>
      <c r="F146" s="3">
        <v>891878</v>
      </c>
      <c r="G146" s="3">
        <v>0</v>
      </c>
      <c r="H146" s="3">
        <f t="shared" si="5"/>
        <v>891878</v>
      </c>
      <c r="I146" s="1">
        <v>50088</v>
      </c>
      <c r="J146" s="1">
        <f t="shared" si="4"/>
        <v>941966</v>
      </c>
      <c r="K146" s="12" t="e">
        <f>VLOOKUP(B146,#REF!,9,FALSE)</f>
        <v>#REF!</v>
      </c>
      <c r="L146" s="12" t="e">
        <f>VLOOKUP(B146,#REF!,6,FALSE)</f>
        <v>#REF!</v>
      </c>
    </row>
    <row r="147" spans="1:12" ht="14.45" customHeight="1">
      <c r="A147" s="22" t="s">
        <v>157</v>
      </c>
      <c r="B147" s="12">
        <v>310728</v>
      </c>
      <c r="C147" s="88" t="s">
        <v>168</v>
      </c>
      <c r="D147" s="22" t="s">
        <v>478</v>
      </c>
      <c r="E147" s="23" t="s">
        <v>495</v>
      </c>
      <c r="F147" s="3">
        <v>135804</v>
      </c>
      <c r="G147" s="3">
        <v>152465</v>
      </c>
      <c r="H147" s="3">
        <f t="shared" si="5"/>
        <v>288269</v>
      </c>
      <c r="I147" s="1">
        <v>28308</v>
      </c>
      <c r="J147" s="1">
        <f t="shared" si="4"/>
        <v>316577</v>
      </c>
      <c r="K147" s="12" t="e">
        <f>VLOOKUP(B147,#REF!,9,FALSE)</f>
        <v>#REF!</v>
      </c>
      <c r="L147" s="12" t="e">
        <f>VLOOKUP(B147,#REF!,6,FALSE)</f>
        <v>#REF!</v>
      </c>
    </row>
    <row r="148" spans="1:12" ht="14.45" customHeight="1">
      <c r="A148" s="22" t="s">
        <v>157</v>
      </c>
      <c r="B148" s="12">
        <v>310734</v>
      </c>
      <c r="C148" s="88" t="s">
        <v>169</v>
      </c>
      <c r="D148" s="22" t="s">
        <v>478</v>
      </c>
      <c r="E148" s="23" t="s">
        <v>495</v>
      </c>
      <c r="F148" s="3">
        <v>113611</v>
      </c>
      <c r="G148" s="3">
        <v>136731</v>
      </c>
      <c r="H148" s="3">
        <f t="shared" si="5"/>
        <v>250342</v>
      </c>
      <c r="I148" s="1">
        <v>7098</v>
      </c>
      <c r="J148" s="1">
        <f t="shared" si="4"/>
        <v>257440</v>
      </c>
      <c r="K148" s="12" t="e">
        <f>VLOOKUP(B148,#REF!,9,FALSE)</f>
        <v>#REF!</v>
      </c>
      <c r="L148" s="12" t="e">
        <f>VLOOKUP(B148,#REF!,6,FALSE)</f>
        <v>#REF!</v>
      </c>
    </row>
    <row r="149" spans="1:12" ht="14.45" customHeight="1">
      <c r="A149" s="22" t="s">
        <v>157</v>
      </c>
      <c r="B149" s="12">
        <v>310737</v>
      </c>
      <c r="C149" s="88" t="s">
        <v>170</v>
      </c>
      <c r="D149" s="22" t="s">
        <v>478</v>
      </c>
      <c r="E149" s="23" t="s">
        <v>495</v>
      </c>
      <c r="F149" s="3">
        <v>120877</v>
      </c>
      <c r="G149" s="3">
        <v>60842</v>
      </c>
      <c r="H149" s="3">
        <f t="shared" si="5"/>
        <v>181719</v>
      </c>
      <c r="I149" s="1">
        <v>-8526</v>
      </c>
      <c r="J149" s="1">
        <f t="shared" si="4"/>
        <v>173193</v>
      </c>
      <c r="K149" s="12" t="e">
        <f>VLOOKUP(B149,#REF!,9,FALSE)</f>
        <v>#REF!</v>
      </c>
      <c r="L149" s="12" t="e">
        <f>VLOOKUP(B149,#REF!,6,FALSE)</f>
        <v>#REF!</v>
      </c>
    </row>
    <row r="150" spans="1:12" ht="14.45" customHeight="1">
      <c r="A150" s="22" t="s">
        <v>157</v>
      </c>
      <c r="B150" s="12">
        <v>310777</v>
      </c>
      <c r="C150" s="88" t="s">
        <v>171</v>
      </c>
      <c r="D150" s="22" t="s">
        <v>478</v>
      </c>
      <c r="E150" s="23" t="s">
        <v>495</v>
      </c>
      <c r="F150" s="3">
        <v>0</v>
      </c>
      <c r="G150" s="3">
        <v>0</v>
      </c>
      <c r="H150" s="3">
        <f t="shared" si="5"/>
        <v>0</v>
      </c>
      <c r="I150" s="1">
        <v>404562</v>
      </c>
      <c r="J150" s="1">
        <f t="shared" si="4"/>
        <v>404562</v>
      </c>
      <c r="K150" s="12">
        <v>0</v>
      </c>
      <c r="L150" s="12" t="e">
        <f>VLOOKUP(B150,#REF!,6,FALSE)</f>
        <v>#REF!</v>
      </c>
    </row>
    <row r="151" spans="1:12" ht="14.45" customHeight="1">
      <c r="A151" s="22" t="s">
        <v>172</v>
      </c>
      <c r="B151" s="12">
        <v>320751</v>
      </c>
      <c r="C151" s="88" t="s">
        <v>173</v>
      </c>
      <c r="D151" s="22" t="s">
        <v>478</v>
      </c>
      <c r="E151" s="23" t="s">
        <v>495</v>
      </c>
      <c r="F151" s="3">
        <v>473985</v>
      </c>
      <c r="G151" s="3">
        <v>684879</v>
      </c>
      <c r="H151" s="3">
        <f t="shared" si="5"/>
        <v>1158864</v>
      </c>
      <c r="I151" s="1">
        <v>25422</v>
      </c>
      <c r="J151" s="1">
        <f t="shared" si="4"/>
        <v>1184286</v>
      </c>
      <c r="K151" s="12" t="e">
        <f>VLOOKUP(B151,#REF!,9,FALSE)</f>
        <v>#REF!</v>
      </c>
      <c r="L151" s="12" t="e">
        <f>VLOOKUP(B151,#REF!,6,FALSE)</f>
        <v>#REF!</v>
      </c>
    </row>
    <row r="152" spans="1:12" ht="14.45" customHeight="1">
      <c r="A152" s="22" t="s">
        <v>172</v>
      </c>
      <c r="B152" s="12">
        <v>320753</v>
      </c>
      <c r="C152" s="88" t="s">
        <v>174</v>
      </c>
      <c r="D152" s="22" t="s">
        <v>478</v>
      </c>
      <c r="E152" s="23" t="s">
        <v>495</v>
      </c>
      <c r="F152" s="3">
        <v>1068142</v>
      </c>
      <c r="G152" s="3">
        <v>7975137</v>
      </c>
      <c r="H152" s="3">
        <f t="shared" si="5"/>
        <v>9043279</v>
      </c>
      <c r="I152" s="1">
        <v>1267182</v>
      </c>
      <c r="J152" s="1">
        <f t="shared" si="4"/>
        <v>10310461</v>
      </c>
      <c r="K152" s="12" t="e">
        <f>VLOOKUP(B152,#REF!,9,FALSE)</f>
        <v>#REF!</v>
      </c>
      <c r="L152" s="12" t="e">
        <f>VLOOKUP(B152,#REF!,6,FALSE)</f>
        <v>#REF!</v>
      </c>
    </row>
    <row r="153" spans="1:12" ht="14.45" customHeight="1">
      <c r="A153" s="22" t="s">
        <v>172</v>
      </c>
      <c r="B153" s="12">
        <v>320756</v>
      </c>
      <c r="C153" s="88" t="s">
        <v>175</v>
      </c>
      <c r="D153" s="22" t="s">
        <v>478</v>
      </c>
      <c r="E153" s="23" t="s">
        <v>495</v>
      </c>
      <c r="F153" s="3">
        <v>176600</v>
      </c>
      <c r="G153" s="3">
        <v>478153</v>
      </c>
      <c r="H153" s="3">
        <f t="shared" si="5"/>
        <v>654753</v>
      </c>
      <c r="I153" s="1">
        <v>12102</v>
      </c>
      <c r="J153" s="1">
        <f t="shared" si="4"/>
        <v>666855</v>
      </c>
      <c r="K153" s="12" t="e">
        <f>VLOOKUP(B153,#REF!,9,FALSE)</f>
        <v>#REF!</v>
      </c>
      <c r="L153" s="12" t="e">
        <f>VLOOKUP(B153,#REF!,6,FALSE)</f>
        <v>#REF!</v>
      </c>
    </row>
    <row r="154" spans="1:12" ht="14.45" customHeight="1">
      <c r="A154" s="22" t="s">
        <v>172</v>
      </c>
      <c r="B154" s="12">
        <v>320759</v>
      </c>
      <c r="C154" s="88" t="s">
        <v>176</v>
      </c>
      <c r="D154" s="22" t="s">
        <v>478</v>
      </c>
      <c r="E154" s="23" t="s">
        <v>495</v>
      </c>
      <c r="F154" s="3">
        <v>784998</v>
      </c>
      <c r="G154" s="3">
        <v>2478245</v>
      </c>
      <c r="H154" s="3">
        <f t="shared" si="5"/>
        <v>3263243</v>
      </c>
      <c r="I154" s="1">
        <v>-194916</v>
      </c>
      <c r="J154" s="1">
        <f t="shared" si="4"/>
        <v>3068327</v>
      </c>
      <c r="K154" s="12" t="e">
        <f>VLOOKUP(B154,#REF!,9,FALSE)</f>
        <v>#REF!</v>
      </c>
      <c r="L154" s="12" t="e">
        <f>VLOOKUP(B154,#REF!,6,FALSE)</f>
        <v>#REF!</v>
      </c>
    </row>
    <row r="155" spans="1:12" ht="14.45" customHeight="1">
      <c r="A155" s="22" t="s">
        <v>172</v>
      </c>
      <c r="B155" s="12">
        <v>320771</v>
      </c>
      <c r="C155" s="88" t="s">
        <v>177</v>
      </c>
      <c r="D155" s="22" t="s">
        <v>478</v>
      </c>
      <c r="E155" s="23" t="s">
        <v>495</v>
      </c>
      <c r="F155" s="3">
        <v>107339</v>
      </c>
      <c r="G155" s="3">
        <v>248358</v>
      </c>
      <c r="H155" s="3">
        <f t="shared" si="5"/>
        <v>355697</v>
      </c>
      <c r="I155" s="1">
        <v>7056</v>
      </c>
      <c r="J155" s="1">
        <f t="shared" si="4"/>
        <v>362753</v>
      </c>
      <c r="K155" s="12" t="e">
        <f>VLOOKUP(B155,#REF!,9,FALSE)</f>
        <v>#REF!</v>
      </c>
      <c r="L155" s="12" t="e">
        <f>VLOOKUP(B155,#REF!,6,FALSE)</f>
        <v>#REF!</v>
      </c>
    </row>
    <row r="156" spans="1:12" ht="14.45" customHeight="1">
      <c r="A156" s="22" t="s">
        <v>172</v>
      </c>
      <c r="B156" s="12">
        <v>320775</v>
      </c>
      <c r="C156" s="88" t="s">
        <v>178</v>
      </c>
      <c r="D156" s="22" t="s">
        <v>478</v>
      </c>
      <c r="E156" s="23" t="s">
        <v>495</v>
      </c>
      <c r="F156" s="3">
        <v>1220272</v>
      </c>
      <c r="G156" s="3">
        <v>2577989</v>
      </c>
      <c r="H156" s="3">
        <f t="shared" si="5"/>
        <v>3798261</v>
      </c>
      <c r="I156" s="1">
        <v>-30948</v>
      </c>
      <c r="J156" s="1">
        <f t="shared" si="4"/>
        <v>3767313</v>
      </c>
      <c r="K156" s="12" t="e">
        <f>VLOOKUP(B156,#REF!,9,FALSE)</f>
        <v>#REF!</v>
      </c>
      <c r="L156" s="12" t="e">
        <f>VLOOKUP(B156,#REF!,6,FALSE)</f>
        <v>#REF!</v>
      </c>
    </row>
    <row r="157" spans="1:12" ht="14.45" customHeight="1">
      <c r="A157" s="22" t="s">
        <v>172</v>
      </c>
      <c r="B157" s="12">
        <v>320783</v>
      </c>
      <c r="C157" s="88" t="s">
        <v>179</v>
      </c>
      <c r="D157" s="22" t="s">
        <v>478</v>
      </c>
      <c r="E157" s="23" t="s">
        <v>495</v>
      </c>
      <c r="F157" s="3">
        <v>352818</v>
      </c>
      <c r="G157" s="3">
        <v>1616953</v>
      </c>
      <c r="H157" s="3">
        <f t="shared" si="5"/>
        <v>1969771</v>
      </c>
      <c r="I157" s="1">
        <v>-168150</v>
      </c>
      <c r="J157" s="1">
        <f t="shared" si="4"/>
        <v>1801621</v>
      </c>
      <c r="K157" s="12" t="e">
        <f>VLOOKUP(B157,#REF!,9,FALSE)</f>
        <v>#REF!</v>
      </c>
      <c r="L157" s="12" t="e">
        <f>VLOOKUP(B157,#REF!,6,FALSE)</f>
        <v>#REF!</v>
      </c>
    </row>
    <row r="158" spans="1:12" ht="14.45" customHeight="1">
      <c r="A158" s="22" t="s">
        <v>172</v>
      </c>
      <c r="B158" s="12">
        <v>320790</v>
      </c>
      <c r="C158" s="88" t="s">
        <v>180</v>
      </c>
      <c r="D158" s="22" t="s">
        <v>478</v>
      </c>
      <c r="E158" s="23" t="s">
        <v>495</v>
      </c>
      <c r="F158" s="3">
        <v>332669</v>
      </c>
      <c r="G158" s="3">
        <v>287142</v>
      </c>
      <c r="H158" s="3">
        <f t="shared" si="5"/>
        <v>619811</v>
      </c>
      <c r="I158" s="1">
        <v>2706</v>
      </c>
      <c r="J158" s="1">
        <f t="shared" si="4"/>
        <v>622517</v>
      </c>
      <c r="K158" s="12" t="e">
        <f>VLOOKUP(B158,#REF!,9,FALSE)</f>
        <v>#REF!</v>
      </c>
      <c r="L158" s="12" t="e">
        <f>VLOOKUP(B158,#REF!,6,FALSE)</f>
        <v>#REF!</v>
      </c>
    </row>
    <row r="159" spans="1:12" ht="14.45" customHeight="1">
      <c r="A159" s="22" t="s">
        <v>172</v>
      </c>
      <c r="B159" s="12">
        <v>320792</v>
      </c>
      <c r="C159" s="88" t="s">
        <v>181</v>
      </c>
      <c r="D159" s="22" t="s">
        <v>478</v>
      </c>
      <c r="E159" s="23" t="s">
        <v>495</v>
      </c>
      <c r="F159" s="3">
        <v>255501</v>
      </c>
      <c r="G159" s="3">
        <v>542128</v>
      </c>
      <c r="H159" s="3">
        <f t="shared" si="5"/>
        <v>797629</v>
      </c>
      <c r="I159" s="1">
        <v>4698</v>
      </c>
      <c r="J159" s="1">
        <f t="shared" si="4"/>
        <v>802327</v>
      </c>
      <c r="K159" s="12" t="e">
        <f>VLOOKUP(B159,#REF!,9,FALSE)</f>
        <v>#REF!</v>
      </c>
      <c r="L159" s="12" t="e">
        <f>VLOOKUP(B159,#REF!,6,FALSE)</f>
        <v>#REF!</v>
      </c>
    </row>
    <row r="160" spans="1:12" ht="14.45" customHeight="1">
      <c r="A160" s="22" t="s">
        <v>172</v>
      </c>
      <c r="B160" s="12">
        <v>320796</v>
      </c>
      <c r="C160" s="88" t="s">
        <v>182</v>
      </c>
      <c r="D160" s="22" t="s">
        <v>478</v>
      </c>
      <c r="E160" s="23" t="s">
        <v>495</v>
      </c>
      <c r="F160" s="3">
        <v>108466</v>
      </c>
      <c r="G160" s="3">
        <v>662755</v>
      </c>
      <c r="H160" s="3">
        <f t="shared" si="5"/>
        <v>771221</v>
      </c>
      <c r="I160" s="1">
        <v>93030</v>
      </c>
      <c r="J160" s="1">
        <f t="shared" si="4"/>
        <v>864251</v>
      </c>
      <c r="K160" s="12" t="e">
        <f>VLOOKUP(B160,#REF!,9,FALSE)</f>
        <v>#REF!</v>
      </c>
      <c r="L160" s="12" t="e">
        <f>VLOOKUP(B160,#REF!,6,FALSE)</f>
        <v>#REF!</v>
      </c>
    </row>
    <row r="161" spans="1:12" ht="14.45" customHeight="1">
      <c r="A161" s="22" t="s">
        <v>172</v>
      </c>
      <c r="B161" s="12">
        <v>320797</v>
      </c>
      <c r="C161" s="88" t="s">
        <v>183</v>
      </c>
      <c r="D161" s="22" t="s">
        <v>478</v>
      </c>
      <c r="E161" s="23" t="s">
        <v>495</v>
      </c>
      <c r="F161" s="3">
        <v>358552</v>
      </c>
      <c r="G161" s="3">
        <v>0</v>
      </c>
      <c r="H161" s="3">
        <f t="shared" si="5"/>
        <v>358552</v>
      </c>
      <c r="I161" s="1">
        <v>19944</v>
      </c>
      <c r="J161" s="1">
        <f t="shared" si="4"/>
        <v>378496</v>
      </c>
      <c r="K161" s="12" t="e">
        <f>VLOOKUP(B161,#REF!,9,FALSE)</f>
        <v>#REF!</v>
      </c>
      <c r="L161" s="12" t="e">
        <f>VLOOKUP(B161,#REF!,6,FALSE)</f>
        <v>#REF!</v>
      </c>
    </row>
    <row r="162" spans="1:12" ht="14.45" customHeight="1">
      <c r="A162" s="22" t="s">
        <v>172</v>
      </c>
      <c r="B162" s="12">
        <v>320800</v>
      </c>
      <c r="C162" s="88" t="s">
        <v>184</v>
      </c>
      <c r="D162" s="22" t="s">
        <v>478</v>
      </c>
      <c r="E162" s="23" t="s">
        <v>495</v>
      </c>
      <c r="F162" s="3">
        <v>1443723</v>
      </c>
      <c r="G162" s="3">
        <v>125359</v>
      </c>
      <c r="H162" s="3">
        <f t="shared" si="5"/>
        <v>1569082</v>
      </c>
      <c r="I162" s="1">
        <v>84198</v>
      </c>
      <c r="J162" s="1">
        <f t="shared" si="4"/>
        <v>1653280</v>
      </c>
      <c r="K162" s="12" t="e">
        <f>VLOOKUP(B162,#REF!,9,FALSE)</f>
        <v>#REF!</v>
      </c>
      <c r="L162" s="12" t="e">
        <f>VLOOKUP(B162,#REF!,6,FALSE)</f>
        <v>#REF!</v>
      </c>
    </row>
    <row r="163" spans="1:12" ht="14.45" customHeight="1">
      <c r="A163" s="22" t="s">
        <v>172</v>
      </c>
      <c r="B163" s="12">
        <v>320807</v>
      </c>
      <c r="C163" s="88" t="s">
        <v>185</v>
      </c>
      <c r="D163" s="22" t="s">
        <v>478</v>
      </c>
      <c r="E163" s="23" t="s">
        <v>495</v>
      </c>
      <c r="F163" s="3">
        <v>1681439</v>
      </c>
      <c r="G163" s="3">
        <v>3665741</v>
      </c>
      <c r="H163" s="3">
        <f t="shared" si="5"/>
        <v>5347180</v>
      </c>
      <c r="I163" s="1">
        <v>-303918</v>
      </c>
      <c r="J163" s="1">
        <f t="shared" ref="J163:J206" si="6">H163+I163</f>
        <v>5043262</v>
      </c>
      <c r="K163" s="12" t="e">
        <f>VLOOKUP(B163,#REF!,9,FALSE)</f>
        <v>#REF!</v>
      </c>
      <c r="L163" s="12" t="e">
        <f>VLOOKUP(B163,#REF!,6,FALSE)</f>
        <v>#REF!</v>
      </c>
    </row>
    <row r="164" spans="1:12" ht="14.45" customHeight="1">
      <c r="A164" s="22" t="s">
        <v>172</v>
      </c>
      <c r="B164" s="12">
        <v>320813</v>
      </c>
      <c r="C164" s="88" t="s">
        <v>186</v>
      </c>
      <c r="D164" s="22" t="s">
        <v>478</v>
      </c>
      <c r="E164" s="23" t="s">
        <v>495</v>
      </c>
      <c r="F164" s="3">
        <v>553592</v>
      </c>
      <c r="G164" s="3">
        <v>1352027</v>
      </c>
      <c r="H164" s="3">
        <f t="shared" si="5"/>
        <v>1905619</v>
      </c>
      <c r="I164" s="1">
        <v>-44418</v>
      </c>
      <c r="J164" s="1">
        <f t="shared" si="6"/>
        <v>1861201</v>
      </c>
      <c r="K164" s="12" t="e">
        <f>VLOOKUP(B164,#REF!,9,FALSE)</f>
        <v>#REF!</v>
      </c>
      <c r="L164" s="12" t="e">
        <f>VLOOKUP(B164,#REF!,6,FALSE)</f>
        <v>#REF!</v>
      </c>
    </row>
    <row r="165" spans="1:12" ht="14.45" customHeight="1">
      <c r="A165" s="22" t="s">
        <v>172</v>
      </c>
      <c r="B165" s="12">
        <v>320815</v>
      </c>
      <c r="C165" s="88" t="s">
        <v>187</v>
      </c>
      <c r="D165" s="22" t="s">
        <v>478</v>
      </c>
      <c r="E165" s="23" t="s">
        <v>495</v>
      </c>
      <c r="F165" s="3">
        <v>468113</v>
      </c>
      <c r="G165" s="3">
        <v>1768237</v>
      </c>
      <c r="H165" s="3">
        <f t="shared" si="5"/>
        <v>2236350</v>
      </c>
      <c r="I165" s="1">
        <v>111696</v>
      </c>
      <c r="J165" s="1">
        <f t="shared" si="6"/>
        <v>2348046</v>
      </c>
      <c r="K165" s="12" t="e">
        <f>VLOOKUP(B165,#REF!,9,FALSE)</f>
        <v>#REF!</v>
      </c>
      <c r="L165" s="12" t="e">
        <f>VLOOKUP(B165,#REF!,6,FALSE)</f>
        <v>#REF!</v>
      </c>
    </row>
    <row r="166" spans="1:12" ht="14.45" customHeight="1">
      <c r="A166" s="22" t="s">
        <v>172</v>
      </c>
      <c r="B166" s="12">
        <v>320818</v>
      </c>
      <c r="C166" s="88" t="s">
        <v>130</v>
      </c>
      <c r="D166" s="22" t="s">
        <v>478</v>
      </c>
      <c r="E166" s="23" t="s">
        <v>495</v>
      </c>
      <c r="F166" s="3">
        <v>4181909</v>
      </c>
      <c r="G166" s="3">
        <v>5389000</v>
      </c>
      <c r="H166" s="3">
        <f t="shared" si="5"/>
        <v>9570909</v>
      </c>
      <c r="I166" s="1">
        <v>712740</v>
      </c>
      <c r="J166" s="1">
        <f t="shared" si="6"/>
        <v>10283649</v>
      </c>
      <c r="K166" s="12" t="e">
        <f>VLOOKUP(B166,#REF!,9,FALSE)</f>
        <v>#REF!</v>
      </c>
      <c r="L166" s="12" t="e">
        <f>VLOOKUP(B166,#REF!,6,FALSE)</f>
        <v>#REF!</v>
      </c>
    </row>
    <row r="167" spans="1:12" ht="14.45" customHeight="1">
      <c r="A167" s="22" t="s">
        <v>172</v>
      </c>
      <c r="B167" s="12">
        <v>320819</v>
      </c>
      <c r="C167" s="88" t="s">
        <v>188</v>
      </c>
      <c r="D167" s="22" t="s">
        <v>478</v>
      </c>
      <c r="E167" s="23" t="s">
        <v>495</v>
      </c>
      <c r="F167" s="3">
        <v>1708325</v>
      </c>
      <c r="G167" s="3">
        <v>2867180</v>
      </c>
      <c r="H167" s="3">
        <f t="shared" si="5"/>
        <v>4575505</v>
      </c>
      <c r="I167" s="1">
        <v>504282</v>
      </c>
      <c r="J167" s="1">
        <f t="shared" si="6"/>
        <v>5079787</v>
      </c>
      <c r="K167" s="12" t="e">
        <f>VLOOKUP(B167,#REF!,9,FALSE)</f>
        <v>#REF!</v>
      </c>
      <c r="L167" s="12" t="e">
        <f>VLOOKUP(B167,#REF!,6,FALSE)</f>
        <v>#REF!</v>
      </c>
    </row>
    <row r="168" spans="1:12" ht="14.45" customHeight="1">
      <c r="A168" s="22" t="s">
        <v>172</v>
      </c>
      <c r="B168" s="12">
        <v>320825</v>
      </c>
      <c r="C168" s="88" t="s">
        <v>189</v>
      </c>
      <c r="D168" s="22" t="s">
        <v>478</v>
      </c>
      <c r="E168" s="23" t="s">
        <v>495</v>
      </c>
      <c r="F168" s="3">
        <v>1494633</v>
      </c>
      <c r="G168" s="3">
        <v>1256424</v>
      </c>
      <c r="H168" s="3">
        <f t="shared" si="5"/>
        <v>2751057</v>
      </c>
      <c r="I168" s="1">
        <v>526056</v>
      </c>
      <c r="J168" s="1">
        <f t="shared" si="6"/>
        <v>3277113</v>
      </c>
      <c r="K168" s="12" t="e">
        <f>VLOOKUP(B168,#REF!,9,FALSE)</f>
        <v>#REF!</v>
      </c>
      <c r="L168" s="12" t="e">
        <f>VLOOKUP(B168,#REF!,6,FALSE)</f>
        <v>#REF!</v>
      </c>
    </row>
    <row r="169" spans="1:12" ht="14.45" customHeight="1">
      <c r="A169" s="22" t="s">
        <v>172</v>
      </c>
      <c r="B169" s="12">
        <v>320826</v>
      </c>
      <c r="C169" s="88" t="s">
        <v>190</v>
      </c>
      <c r="D169" s="22" t="s">
        <v>478</v>
      </c>
      <c r="E169" s="23" t="s">
        <v>495</v>
      </c>
      <c r="F169" s="3">
        <v>176352</v>
      </c>
      <c r="G169" s="3">
        <v>409331</v>
      </c>
      <c r="H169" s="3">
        <f t="shared" si="5"/>
        <v>585683</v>
      </c>
      <c r="I169" s="1">
        <v>7752</v>
      </c>
      <c r="J169" s="1">
        <f t="shared" si="6"/>
        <v>593435</v>
      </c>
      <c r="K169" s="12" t="e">
        <f>VLOOKUP(B169,#REF!,9,FALSE)</f>
        <v>#REF!</v>
      </c>
      <c r="L169" s="12" t="e">
        <f>VLOOKUP(B169,#REF!,6,FALSE)</f>
        <v>#REF!</v>
      </c>
    </row>
    <row r="170" spans="1:12" ht="14.45" customHeight="1">
      <c r="A170" s="22" t="s">
        <v>172</v>
      </c>
      <c r="B170" s="12">
        <v>320827</v>
      </c>
      <c r="C170" s="88" t="s">
        <v>191</v>
      </c>
      <c r="D170" s="22" t="s">
        <v>478</v>
      </c>
      <c r="E170" s="23" t="s">
        <v>495</v>
      </c>
      <c r="F170" s="3">
        <v>187660</v>
      </c>
      <c r="G170" s="3">
        <v>728881</v>
      </c>
      <c r="H170" s="3">
        <f t="shared" si="5"/>
        <v>916541</v>
      </c>
      <c r="I170" s="1">
        <v>12480</v>
      </c>
      <c r="J170" s="1">
        <f t="shared" si="6"/>
        <v>929021</v>
      </c>
      <c r="K170" s="12" t="e">
        <f>VLOOKUP(B170,#REF!,9,FALSE)</f>
        <v>#REF!</v>
      </c>
      <c r="L170" s="12" t="e">
        <f>VLOOKUP(B170,#REF!,6,FALSE)</f>
        <v>#REF!</v>
      </c>
    </row>
    <row r="171" spans="1:12" ht="14.45" customHeight="1">
      <c r="A171" s="22" t="s">
        <v>172</v>
      </c>
      <c r="B171" s="12">
        <v>320834</v>
      </c>
      <c r="C171" s="88" t="s">
        <v>192</v>
      </c>
      <c r="D171" s="22" t="s">
        <v>478</v>
      </c>
      <c r="E171" s="23" t="s">
        <v>495</v>
      </c>
      <c r="F171" s="3">
        <v>508472</v>
      </c>
      <c r="G171" s="3">
        <v>2161225</v>
      </c>
      <c r="H171" s="3">
        <f t="shared" si="5"/>
        <v>2669697</v>
      </c>
      <c r="I171" s="1">
        <v>-203604</v>
      </c>
      <c r="J171" s="1">
        <f t="shared" si="6"/>
        <v>2466093</v>
      </c>
      <c r="K171" s="12" t="e">
        <f>VLOOKUP(B171,#REF!,9,FALSE)</f>
        <v>#REF!</v>
      </c>
      <c r="L171" s="12" t="e">
        <f>VLOOKUP(B171,#REF!,6,FALSE)</f>
        <v>#REF!</v>
      </c>
    </row>
    <row r="172" spans="1:12" ht="14.45" customHeight="1">
      <c r="A172" s="22" t="s">
        <v>172</v>
      </c>
      <c r="B172" s="12">
        <v>320839</v>
      </c>
      <c r="C172" s="88" t="s">
        <v>193</v>
      </c>
      <c r="D172" s="22" t="s">
        <v>478</v>
      </c>
      <c r="E172" s="23" t="s">
        <v>495</v>
      </c>
      <c r="F172" s="3">
        <v>132173</v>
      </c>
      <c r="G172" s="3">
        <v>137151</v>
      </c>
      <c r="H172" s="3">
        <f t="shared" si="5"/>
        <v>269324</v>
      </c>
      <c r="I172" s="1">
        <v>-1668</v>
      </c>
      <c r="J172" s="1">
        <f t="shared" si="6"/>
        <v>267656</v>
      </c>
      <c r="K172" s="12" t="e">
        <f>VLOOKUP(B172,#REF!,9,FALSE)</f>
        <v>#REF!</v>
      </c>
      <c r="L172" s="12" t="e">
        <f>VLOOKUP(B172,#REF!,6,FALSE)</f>
        <v>#REF!</v>
      </c>
    </row>
    <row r="173" spans="1:12" ht="14.45" customHeight="1">
      <c r="A173" s="22" t="s">
        <v>194</v>
      </c>
      <c r="B173" s="12">
        <v>330860</v>
      </c>
      <c r="C173" s="88" t="s">
        <v>195</v>
      </c>
      <c r="D173" s="22" t="s">
        <v>478</v>
      </c>
      <c r="E173" s="23" t="s">
        <v>495</v>
      </c>
      <c r="F173" s="3">
        <v>1257897</v>
      </c>
      <c r="G173" s="3">
        <v>5050391</v>
      </c>
      <c r="H173" s="3">
        <f t="shared" si="5"/>
        <v>6308288</v>
      </c>
      <c r="I173" s="1">
        <v>1269132</v>
      </c>
      <c r="J173" s="1">
        <f t="shared" si="6"/>
        <v>7577420</v>
      </c>
      <c r="K173" s="12" t="e">
        <f>VLOOKUP(B173,#REF!,9,FALSE)</f>
        <v>#REF!</v>
      </c>
      <c r="L173" s="12" t="e">
        <f>VLOOKUP(B173,#REF!,6,FALSE)</f>
        <v>#REF!</v>
      </c>
    </row>
    <row r="174" spans="1:12" ht="14.45" customHeight="1">
      <c r="A174" s="22" t="s">
        <v>194</v>
      </c>
      <c r="B174" s="12">
        <v>330861</v>
      </c>
      <c r="C174" s="88" t="s">
        <v>196</v>
      </c>
      <c r="D174" s="22" t="s">
        <v>478</v>
      </c>
      <c r="E174" s="23" t="s">
        <v>495</v>
      </c>
      <c r="F174" s="3">
        <v>748946</v>
      </c>
      <c r="G174" s="3">
        <v>4858998</v>
      </c>
      <c r="H174" s="3">
        <f t="shared" si="5"/>
        <v>5607944</v>
      </c>
      <c r="I174" s="1">
        <v>261480</v>
      </c>
      <c r="J174" s="1">
        <f t="shared" si="6"/>
        <v>5869424</v>
      </c>
      <c r="K174" s="12" t="e">
        <f>VLOOKUP(B174,#REF!,9,FALSE)</f>
        <v>#REF!</v>
      </c>
      <c r="L174" s="12" t="e">
        <f>VLOOKUP(B174,#REF!,6,FALSE)</f>
        <v>#REF!</v>
      </c>
    </row>
    <row r="175" spans="1:12" ht="14.45" customHeight="1">
      <c r="A175" s="22" t="s">
        <v>194</v>
      </c>
      <c r="B175" s="12">
        <v>330863</v>
      </c>
      <c r="C175" s="88" t="s">
        <v>197</v>
      </c>
      <c r="D175" s="22" t="s">
        <v>478</v>
      </c>
      <c r="E175" s="23" t="s">
        <v>495</v>
      </c>
      <c r="F175" s="3">
        <v>813975</v>
      </c>
      <c r="G175" s="3">
        <v>737564</v>
      </c>
      <c r="H175" s="3">
        <f t="shared" si="5"/>
        <v>1551539</v>
      </c>
      <c r="I175" s="1">
        <v>16140</v>
      </c>
      <c r="J175" s="1">
        <f t="shared" si="6"/>
        <v>1567679</v>
      </c>
      <c r="K175" s="12" t="e">
        <f>VLOOKUP(B175,#REF!,9,FALSE)</f>
        <v>#REF!</v>
      </c>
      <c r="L175" s="12" t="e">
        <f>VLOOKUP(B175,#REF!,6,FALSE)</f>
        <v>#REF!</v>
      </c>
    </row>
    <row r="176" spans="1:12" ht="14.45" customHeight="1">
      <c r="A176" s="22" t="s">
        <v>194</v>
      </c>
      <c r="B176" s="12">
        <v>330866</v>
      </c>
      <c r="C176" s="88" t="s">
        <v>198</v>
      </c>
      <c r="D176" s="22" t="s">
        <v>478</v>
      </c>
      <c r="E176" s="23" t="s">
        <v>495</v>
      </c>
      <c r="F176" s="3">
        <v>266246</v>
      </c>
      <c r="G176" s="3">
        <v>426442</v>
      </c>
      <c r="H176" s="3">
        <f t="shared" si="5"/>
        <v>692688</v>
      </c>
      <c r="I176" s="1">
        <v>-10212</v>
      </c>
      <c r="J176" s="1">
        <f t="shared" si="6"/>
        <v>682476</v>
      </c>
      <c r="K176" s="12" t="e">
        <f>VLOOKUP(B176,#REF!,9,FALSE)</f>
        <v>#REF!</v>
      </c>
      <c r="L176" s="12" t="e">
        <f>VLOOKUP(B176,#REF!,6,FALSE)</f>
        <v>#REF!</v>
      </c>
    </row>
    <row r="177" spans="1:12" ht="14.45" customHeight="1">
      <c r="A177" s="22" t="s">
        <v>194</v>
      </c>
      <c r="B177" s="12">
        <v>330896</v>
      </c>
      <c r="C177" s="88" t="s">
        <v>199</v>
      </c>
      <c r="D177" s="22" t="s">
        <v>478</v>
      </c>
      <c r="E177" s="23" t="s">
        <v>495</v>
      </c>
      <c r="F177" s="3">
        <v>305333</v>
      </c>
      <c r="G177" s="3">
        <v>573432</v>
      </c>
      <c r="H177" s="3">
        <f t="shared" si="5"/>
        <v>878765</v>
      </c>
      <c r="I177" s="1">
        <v>18558</v>
      </c>
      <c r="J177" s="1">
        <f t="shared" si="6"/>
        <v>897323</v>
      </c>
      <c r="K177" s="12" t="e">
        <f>VLOOKUP(B177,#REF!,9,FALSE)</f>
        <v>#REF!</v>
      </c>
      <c r="L177" s="12" t="e">
        <f>VLOOKUP(B177,#REF!,6,FALSE)</f>
        <v>#REF!</v>
      </c>
    </row>
    <row r="178" spans="1:12" ht="14.45" customHeight="1">
      <c r="A178" s="22" t="s">
        <v>194</v>
      </c>
      <c r="B178" s="12">
        <v>330899</v>
      </c>
      <c r="C178" s="88" t="s">
        <v>200</v>
      </c>
      <c r="D178" s="22" t="s">
        <v>478</v>
      </c>
      <c r="E178" s="23" t="s">
        <v>495</v>
      </c>
      <c r="F178" s="3">
        <v>146786</v>
      </c>
      <c r="G178" s="3">
        <v>1744850</v>
      </c>
      <c r="H178" s="3">
        <f t="shared" si="5"/>
        <v>1891636</v>
      </c>
      <c r="I178" s="1">
        <v>480480</v>
      </c>
      <c r="J178" s="1">
        <f t="shared" si="6"/>
        <v>2372116</v>
      </c>
      <c r="K178" s="12" t="e">
        <f>VLOOKUP(B178,#REF!,9,FALSE)</f>
        <v>#REF!</v>
      </c>
      <c r="L178" s="12" t="e">
        <f>VLOOKUP(B178,#REF!,6,FALSE)</f>
        <v>#REF!</v>
      </c>
    </row>
    <row r="179" spans="1:12" ht="14.45" customHeight="1">
      <c r="A179" s="22" t="s">
        <v>194</v>
      </c>
      <c r="B179" s="12">
        <v>330900</v>
      </c>
      <c r="C179" s="88" t="s">
        <v>201</v>
      </c>
      <c r="D179" s="22" t="s">
        <v>478</v>
      </c>
      <c r="E179" s="23" t="s">
        <v>495</v>
      </c>
      <c r="F179" s="3">
        <v>254940</v>
      </c>
      <c r="G179" s="3">
        <v>1720616</v>
      </c>
      <c r="H179" s="3">
        <f t="shared" si="5"/>
        <v>1975556</v>
      </c>
      <c r="I179" s="1">
        <v>119610</v>
      </c>
      <c r="J179" s="1">
        <f t="shared" si="6"/>
        <v>2095166</v>
      </c>
      <c r="K179" s="12" t="e">
        <f>VLOOKUP(B179,#REF!,9,FALSE)</f>
        <v>#REF!</v>
      </c>
      <c r="L179" s="12" t="e">
        <f>VLOOKUP(B179,#REF!,6,FALSE)</f>
        <v>#REF!</v>
      </c>
    </row>
    <row r="180" spans="1:12" ht="14.45" customHeight="1">
      <c r="A180" s="22" t="s">
        <v>194</v>
      </c>
      <c r="B180" s="12">
        <v>330902</v>
      </c>
      <c r="C180" s="88" t="s">
        <v>202</v>
      </c>
      <c r="D180" s="22" t="s">
        <v>478</v>
      </c>
      <c r="E180" s="23" t="s">
        <v>495</v>
      </c>
      <c r="F180" s="3">
        <v>737003</v>
      </c>
      <c r="G180" s="3">
        <v>2954919</v>
      </c>
      <c r="H180" s="3">
        <f t="shared" si="5"/>
        <v>3691922</v>
      </c>
      <c r="I180" s="1">
        <v>1081428</v>
      </c>
      <c r="J180" s="1">
        <f t="shared" si="6"/>
        <v>4773350</v>
      </c>
      <c r="K180" s="12" t="e">
        <f>VLOOKUP(B180,#REF!,9,FALSE)</f>
        <v>#REF!</v>
      </c>
      <c r="L180" s="12" t="e">
        <f>VLOOKUP(B180,#REF!,6,FALSE)</f>
        <v>#REF!</v>
      </c>
    </row>
    <row r="181" spans="1:12" ht="14.45" customHeight="1">
      <c r="A181" s="22" t="s">
        <v>194</v>
      </c>
      <c r="B181" s="12">
        <v>330908</v>
      </c>
      <c r="C181" s="88" t="s">
        <v>203</v>
      </c>
      <c r="D181" s="22" t="s">
        <v>478</v>
      </c>
      <c r="E181" s="23" t="s">
        <v>495</v>
      </c>
      <c r="F181" s="3">
        <v>1343572</v>
      </c>
      <c r="G181" s="3">
        <v>0</v>
      </c>
      <c r="H181" s="3">
        <f t="shared" si="5"/>
        <v>1343572</v>
      </c>
      <c r="I181" s="1">
        <v>-1716</v>
      </c>
      <c r="J181" s="1">
        <f t="shared" si="6"/>
        <v>1341856</v>
      </c>
      <c r="K181" s="12" t="e">
        <f>VLOOKUP(B181,#REF!,9,FALSE)</f>
        <v>#REF!</v>
      </c>
      <c r="L181" s="12" t="e">
        <f>VLOOKUP(B181,#REF!,6,FALSE)</f>
        <v>#REF!</v>
      </c>
    </row>
    <row r="182" spans="1:12" ht="14.45" customHeight="1">
      <c r="A182" s="22" t="s">
        <v>194</v>
      </c>
      <c r="B182" s="12">
        <v>330910</v>
      </c>
      <c r="C182" s="88" t="s">
        <v>204</v>
      </c>
      <c r="D182" s="22" t="s">
        <v>478</v>
      </c>
      <c r="E182" s="23" t="s">
        <v>495</v>
      </c>
      <c r="F182" s="3">
        <v>0</v>
      </c>
      <c r="G182" s="3">
        <v>0</v>
      </c>
      <c r="H182" s="3">
        <f t="shared" si="5"/>
        <v>0</v>
      </c>
      <c r="I182" s="1">
        <v>-919110</v>
      </c>
      <c r="J182" s="1">
        <f t="shared" si="6"/>
        <v>-919110</v>
      </c>
      <c r="K182" s="12">
        <v>0</v>
      </c>
      <c r="L182" s="12" t="e">
        <f>VLOOKUP(B182,#REF!,6,FALSE)</f>
        <v>#REF!</v>
      </c>
    </row>
    <row r="183" spans="1:12" ht="14.45" customHeight="1">
      <c r="A183" s="22" t="s">
        <v>194</v>
      </c>
      <c r="B183" s="12">
        <v>330918</v>
      </c>
      <c r="C183" s="88" t="s">
        <v>205</v>
      </c>
      <c r="D183" s="22" t="s">
        <v>478</v>
      </c>
      <c r="E183" s="23" t="s">
        <v>495</v>
      </c>
      <c r="F183" s="3">
        <v>999681</v>
      </c>
      <c r="G183" s="3">
        <v>892560</v>
      </c>
      <c r="H183" s="3">
        <f t="shared" si="5"/>
        <v>1892241</v>
      </c>
      <c r="I183" s="1">
        <v>72486</v>
      </c>
      <c r="J183" s="1">
        <f t="shared" si="6"/>
        <v>1964727</v>
      </c>
      <c r="K183" s="12" t="e">
        <f>VLOOKUP(B183,#REF!,9,FALSE)</f>
        <v>#REF!</v>
      </c>
      <c r="L183" s="12" t="e">
        <f>VLOOKUP(B183,#REF!,6,FALSE)</f>
        <v>#REF!</v>
      </c>
    </row>
    <row r="184" spans="1:12" ht="14.45" customHeight="1">
      <c r="A184" s="22" t="s">
        <v>194</v>
      </c>
      <c r="B184" s="12">
        <v>330920</v>
      </c>
      <c r="C184" s="88" t="s">
        <v>206</v>
      </c>
      <c r="D184" s="22" t="s">
        <v>478</v>
      </c>
      <c r="E184" s="23" t="s">
        <v>495</v>
      </c>
      <c r="F184" s="3">
        <v>372455</v>
      </c>
      <c r="G184" s="3">
        <v>297885</v>
      </c>
      <c r="H184" s="3">
        <f t="shared" si="5"/>
        <v>670340</v>
      </c>
      <c r="I184" s="1">
        <v>112992</v>
      </c>
      <c r="J184" s="1">
        <f t="shared" si="6"/>
        <v>783332</v>
      </c>
      <c r="K184" s="12" t="e">
        <f>VLOOKUP(B184,#REF!,9,FALSE)</f>
        <v>#REF!</v>
      </c>
      <c r="L184" s="12" t="e">
        <f>VLOOKUP(B184,#REF!,6,FALSE)</f>
        <v>#REF!</v>
      </c>
    </row>
    <row r="185" spans="1:12" ht="14.45" customHeight="1">
      <c r="A185" s="22" t="s">
        <v>194</v>
      </c>
      <c r="B185" s="12">
        <v>330925</v>
      </c>
      <c r="C185" s="88" t="s">
        <v>207</v>
      </c>
      <c r="D185" s="22" t="s">
        <v>478</v>
      </c>
      <c r="E185" s="23" t="s">
        <v>495</v>
      </c>
      <c r="F185" s="3">
        <v>236595</v>
      </c>
      <c r="G185" s="3">
        <v>516528</v>
      </c>
      <c r="H185" s="3">
        <f t="shared" si="5"/>
        <v>753123</v>
      </c>
      <c r="I185" s="1">
        <v>11028</v>
      </c>
      <c r="J185" s="1">
        <f t="shared" si="6"/>
        <v>764151</v>
      </c>
      <c r="K185" s="12" t="e">
        <f>VLOOKUP(B185,#REF!,9,FALSE)</f>
        <v>#REF!</v>
      </c>
      <c r="L185" s="12" t="e">
        <f>VLOOKUP(B185,#REF!,6,FALSE)</f>
        <v>#REF!</v>
      </c>
    </row>
    <row r="186" spans="1:12" ht="14.45" customHeight="1">
      <c r="A186" s="22" t="s">
        <v>194</v>
      </c>
      <c r="B186" s="12">
        <v>330937</v>
      </c>
      <c r="C186" s="88" t="s">
        <v>208</v>
      </c>
      <c r="D186" s="22" t="s">
        <v>478</v>
      </c>
      <c r="E186" s="23" t="s">
        <v>495</v>
      </c>
      <c r="F186" s="3">
        <v>900868</v>
      </c>
      <c r="G186" s="3">
        <v>1248275</v>
      </c>
      <c r="H186" s="3">
        <f t="shared" si="5"/>
        <v>2149143</v>
      </c>
      <c r="I186" s="1">
        <v>61368</v>
      </c>
      <c r="J186" s="1">
        <f t="shared" si="6"/>
        <v>2210511</v>
      </c>
      <c r="K186" s="12" t="e">
        <f>VLOOKUP(B186,#REF!,9,FALSE)</f>
        <v>#REF!</v>
      </c>
      <c r="L186" s="12" t="e">
        <f>VLOOKUP(B186,#REF!,6,FALSE)</f>
        <v>#REF!</v>
      </c>
    </row>
    <row r="187" spans="1:12" ht="14.45" customHeight="1">
      <c r="A187" s="22" t="s">
        <v>194</v>
      </c>
      <c r="B187" s="12">
        <v>330938</v>
      </c>
      <c r="C187" s="88" t="s">
        <v>209</v>
      </c>
      <c r="D187" s="22" t="s">
        <v>478</v>
      </c>
      <c r="E187" s="23" t="s">
        <v>495</v>
      </c>
      <c r="F187" s="3">
        <v>849533</v>
      </c>
      <c r="G187" s="3">
        <v>2700384</v>
      </c>
      <c r="H187" s="3">
        <f t="shared" si="5"/>
        <v>3549917</v>
      </c>
      <c r="I187" s="1">
        <v>40164</v>
      </c>
      <c r="J187" s="1">
        <f t="shared" si="6"/>
        <v>3590081</v>
      </c>
      <c r="K187" s="12" t="e">
        <f>VLOOKUP(B187,#REF!,9,FALSE)</f>
        <v>#REF!</v>
      </c>
      <c r="L187" s="12" t="e">
        <f>VLOOKUP(B187,#REF!,6,FALSE)</f>
        <v>#REF!</v>
      </c>
    </row>
    <row r="188" spans="1:12" ht="14.45" customHeight="1">
      <c r="A188" s="22" t="s">
        <v>194</v>
      </c>
      <c r="B188" s="12">
        <v>330946</v>
      </c>
      <c r="C188" s="88" t="s">
        <v>210</v>
      </c>
      <c r="D188" s="22" t="s">
        <v>478</v>
      </c>
      <c r="E188" s="23" t="s">
        <v>495</v>
      </c>
      <c r="F188" s="3">
        <v>160014</v>
      </c>
      <c r="G188" s="3">
        <v>394325</v>
      </c>
      <c r="H188" s="3">
        <f t="shared" si="5"/>
        <v>554339</v>
      </c>
      <c r="I188" s="1">
        <v>28248</v>
      </c>
      <c r="J188" s="1">
        <f t="shared" si="6"/>
        <v>582587</v>
      </c>
      <c r="K188" s="12" t="e">
        <f>VLOOKUP(B188,#REF!,9,FALSE)</f>
        <v>#REF!</v>
      </c>
      <c r="L188" s="12" t="e">
        <f>VLOOKUP(B188,#REF!,6,FALSE)</f>
        <v>#REF!</v>
      </c>
    </row>
    <row r="189" spans="1:12" ht="14.45" customHeight="1">
      <c r="A189" s="22" t="s">
        <v>194</v>
      </c>
      <c r="B189" s="12">
        <v>330949</v>
      </c>
      <c r="C189" s="88" t="s">
        <v>211</v>
      </c>
      <c r="D189" s="22" t="s">
        <v>478</v>
      </c>
      <c r="E189" s="23" t="s">
        <v>495</v>
      </c>
      <c r="F189" s="3">
        <v>345154</v>
      </c>
      <c r="G189" s="3">
        <v>519420</v>
      </c>
      <c r="H189" s="3">
        <f t="shared" si="5"/>
        <v>864574</v>
      </c>
      <c r="I189" s="1">
        <v>111078</v>
      </c>
      <c r="J189" s="1">
        <f t="shared" si="6"/>
        <v>975652</v>
      </c>
      <c r="K189" s="12" t="e">
        <f>VLOOKUP(B189,#REF!,9,FALSE)</f>
        <v>#REF!</v>
      </c>
      <c r="L189" s="12" t="e">
        <f>VLOOKUP(B189,#REF!,6,FALSE)</f>
        <v>#REF!</v>
      </c>
    </row>
    <row r="190" spans="1:12" ht="14.45" customHeight="1">
      <c r="A190" s="22" t="s">
        <v>194</v>
      </c>
      <c r="B190" s="12">
        <v>330953</v>
      </c>
      <c r="C190" s="88" t="s">
        <v>212</v>
      </c>
      <c r="D190" s="22" t="s">
        <v>478</v>
      </c>
      <c r="E190" s="23" t="s">
        <v>495</v>
      </c>
      <c r="F190" s="3">
        <v>198354</v>
      </c>
      <c r="G190" s="3">
        <v>266461</v>
      </c>
      <c r="H190" s="3">
        <f t="shared" si="5"/>
        <v>464815</v>
      </c>
      <c r="I190" s="1">
        <v>39594</v>
      </c>
      <c r="J190" s="1">
        <f t="shared" si="6"/>
        <v>504409</v>
      </c>
      <c r="K190" s="12" t="e">
        <f>VLOOKUP(B190,#REF!,9,FALSE)</f>
        <v>#REF!</v>
      </c>
      <c r="L190" s="12" t="e">
        <f>VLOOKUP(B190,#REF!,6,FALSE)</f>
        <v>#REF!</v>
      </c>
    </row>
    <row r="191" spans="1:12" ht="14.45" customHeight="1">
      <c r="A191" s="22" t="s">
        <v>194</v>
      </c>
      <c r="B191" s="12">
        <v>330971</v>
      </c>
      <c r="C191" s="88" t="s">
        <v>213</v>
      </c>
      <c r="D191" s="22" t="s">
        <v>478</v>
      </c>
      <c r="E191" s="23" t="s">
        <v>495</v>
      </c>
      <c r="F191" s="3">
        <v>1619525</v>
      </c>
      <c r="G191" s="3">
        <v>544460</v>
      </c>
      <c r="H191" s="3">
        <f t="shared" si="5"/>
        <v>2163985</v>
      </c>
      <c r="I191" s="1">
        <v>52464</v>
      </c>
      <c r="J191" s="1">
        <f t="shared" si="6"/>
        <v>2216449</v>
      </c>
      <c r="K191" s="12" t="e">
        <f>VLOOKUP(B191,#REF!,9,FALSE)</f>
        <v>#REF!</v>
      </c>
      <c r="L191" s="12" t="e">
        <f>VLOOKUP(B191,#REF!,6,FALSE)</f>
        <v>#REF!</v>
      </c>
    </row>
    <row r="192" spans="1:12" ht="14.45" customHeight="1">
      <c r="A192" s="22" t="s">
        <v>194</v>
      </c>
      <c r="B192" s="12">
        <v>330974</v>
      </c>
      <c r="C192" s="88" t="s">
        <v>214</v>
      </c>
      <c r="D192" s="22" t="s">
        <v>478</v>
      </c>
      <c r="E192" s="23" t="s">
        <v>495</v>
      </c>
      <c r="F192" s="3">
        <v>1326540</v>
      </c>
      <c r="G192" s="3">
        <v>9709186</v>
      </c>
      <c r="H192" s="3">
        <f t="shared" si="5"/>
        <v>11035726</v>
      </c>
      <c r="I192" s="1">
        <v>1903092</v>
      </c>
      <c r="J192" s="1">
        <f t="shared" si="6"/>
        <v>12938818</v>
      </c>
      <c r="K192" s="12" t="e">
        <f>VLOOKUP(B192,#REF!,9,FALSE)</f>
        <v>#REF!</v>
      </c>
      <c r="L192" s="12" t="e">
        <f>VLOOKUP(B192,#REF!,6,FALSE)</f>
        <v>#REF!</v>
      </c>
    </row>
    <row r="193" spans="1:12" ht="14.45" customHeight="1">
      <c r="A193" s="22" t="s">
        <v>215</v>
      </c>
      <c r="B193" s="12">
        <v>341003</v>
      </c>
      <c r="C193" s="88" t="s">
        <v>216</v>
      </c>
      <c r="D193" s="22" t="s">
        <v>478</v>
      </c>
      <c r="E193" s="23" t="s">
        <v>495</v>
      </c>
      <c r="F193" s="3">
        <v>813164</v>
      </c>
      <c r="G193" s="3">
        <v>808275</v>
      </c>
      <c r="H193" s="3">
        <f t="shared" si="5"/>
        <v>1621439</v>
      </c>
      <c r="I193" s="1">
        <v>-57390</v>
      </c>
      <c r="J193" s="1">
        <f t="shared" si="6"/>
        <v>1564049</v>
      </c>
      <c r="K193" s="12" t="e">
        <f>VLOOKUP(B193,#REF!,9,FALSE)</f>
        <v>#REF!</v>
      </c>
      <c r="L193" s="12" t="e">
        <f>VLOOKUP(B193,#REF!,6,FALSE)</f>
        <v>#REF!</v>
      </c>
    </row>
    <row r="194" spans="1:12" ht="14.45" customHeight="1">
      <c r="A194" s="22" t="s">
        <v>215</v>
      </c>
      <c r="B194" s="12">
        <v>341021</v>
      </c>
      <c r="C194" s="88" t="s">
        <v>217</v>
      </c>
      <c r="D194" s="22" t="s">
        <v>478</v>
      </c>
      <c r="E194" s="23" t="s">
        <v>495</v>
      </c>
      <c r="F194" s="3">
        <v>33785</v>
      </c>
      <c r="G194" s="3">
        <v>0</v>
      </c>
      <c r="H194" s="3">
        <f t="shared" si="5"/>
        <v>33785</v>
      </c>
      <c r="I194" s="1">
        <v>-1206</v>
      </c>
      <c r="J194" s="1">
        <f t="shared" si="6"/>
        <v>32579</v>
      </c>
      <c r="K194" s="12" t="e">
        <f>VLOOKUP(B194,#REF!,9,FALSE)</f>
        <v>#REF!</v>
      </c>
      <c r="L194" s="12" t="e">
        <f>VLOOKUP(B194,#REF!,6,FALSE)</f>
        <v>#REF!</v>
      </c>
    </row>
    <row r="195" spans="1:12" ht="14.45" customHeight="1">
      <c r="A195" s="22" t="s">
        <v>215</v>
      </c>
      <c r="B195" s="12">
        <v>341023</v>
      </c>
      <c r="C195" s="88" t="s">
        <v>218</v>
      </c>
      <c r="D195" s="22" t="s">
        <v>478</v>
      </c>
      <c r="E195" s="23" t="s">
        <v>495</v>
      </c>
      <c r="F195" s="3">
        <v>318580</v>
      </c>
      <c r="G195" s="3">
        <v>390330</v>
      </c>
      <c r="H195" s="3">
        <f t="shared" ref="H195:H258" si="7">F195+G195</f>
        <v>708910</v>
      </c>
      <c r="I195" s="1">
        <v>-105558</v>
      </c>
      <c r="J195" s="1">
        <f t="shared" si="6"/>
        <v>603352</v>
      </c>
      <c r="K195" s="12" t="e">
        <f>VLOOKUP(B195,#REF!,9,FALSE)</f>
        <v>#REF!</v>
      </c>
      <c r="L195" s="12" t="e">
        <f>VLOOKUP(B195,#REF!,6,FALSE)</f>
        <v>#REF!</v>
      </c>
    </row>
    <row r="196" spans="1:12" ht="14.45" customHeight="1">
      <c r="A196" s="22" t="s">
        <v>215</v>
      </c>
      <c r="B196" s="12">
        <v>341026</v>
      </c>
      <c r="C196" s="88" t="s">
        <v>219</v>
      </c>
      <c r="D196" s="22" t="s">
        <v>478</v>
      </c>
      <c r="E196" s="23" t="s">
        <v>495</v>
      </c>
      <c r="F196" s="3">
        <v>1643106</v>
      </c>
      <c r="G196" s="3">
        <v>3234679</v>
      </c>
      <c r="H196" s="3">
        <f t="shared" si="7"/>
        <v>4877785</v>
      </c>
      <c r="I196" s="1">
        <v>719898</v>
      </c>
      <c r="J196" s="1">
        <f t="shared" si="6"/>
        <v>5597683</v>
      </c>
      <c r="K196" s="12" t="e">
        <f>VLOOKUP(B196,#REF!,9,FALSE)</f>
        <v>#REF!</v>
      </c>
      <c r="L196" s="12" t="e">
        <f>VLOOKUP(B196,#REF!,6,FALSE)</f>
        <v>#REF!</v>
      </c>
    </row>
    <row r="197" spans="1:12" ht="14.45" customHeight="1">
      <c r="A197" s="22" t="s">
        <v>215</v>
      </c>
      <c r="B197" s="12">
        <v>341032</v>
      </c>
      <c r="C197" s="88" t="s">
        <v>220</v>
      </c>
      <c r="D197" s="22" t="s">
        <v>478</v>
      </c>
      <c r="E197" s="23" t="s">
        <v>495</v>
      </c>
      <c r="F197" s="3">
        <v>351496</v>
      </c>
      <c r="G197" s="3">
        <v>667348</v>
      </c>
      <c r="H197" s="3">
        <f t="shared" si="7"/>
        <v>1018844</v>
      </c>
      <c r="I197" s="1">
        <v>87936</v>
      </c>
      <c r="J197" s="1">
        <f t="shared" si="6"/>
        <v>1106780</v>
      </c>
      <c r="K197" s="12" t="e">
        <f>VLOOKUP(B197,#REF!,9,FALSE)</f>
        <v>#REF!</v>
      </c>
      <c r="L197" s="12" t="e">
        <f>VLOOKUP(B197,#REF!,6,FALSE)</f>
        <v>#REF!</v>
      </c>
    </row>
    <row r="198" spans="1:12" ht="14.45" customHeight="1">
      <c r="A198" s="22" t="s">
        <v>215</v>
      </c>
      <c r="B198" s="12">
        <v>341043</v>
      </c>
      <c r="C198" s="88" t="s">
        <v>221</v>
      </c>
      <c r="D198" s="22" t="s">
        <v>478</v>
      </c>
      <c r="E198" s="23" t="s">
        <v>495</v>
      </c>
      <c r="F198" s="3">
        <v>506231</v>
      </c>
      <c r="G198" s="3">
        <v>0</v>
      </c>
      <c r="H198" s="3">
        <f t="shared" si="7"/>
        <v>506231</v>
      </c>
      <c r="I198" s="1">
        <v>-5790</v>
      </c>
      <c r="J198" s="1">
        <f t="shared" si="6"/>
        <v>500441</v>
      </c>
      <c r="K198" s="12" t="e">
        <f>VLOOKUP(B198,#REF!,9,FALSE)</f>
        <v>#REF!</v>
      </c>
      <c r="L198" s="12" t="e">
        <f>VLOOKUP(B198,#REF!,6,FALSE)</f>
        <v>#REF!</v>
      </c>
    </row>
    <row r="199" spans="1:12" ht="14.45" customHeight="1">
      <c r="A199" s="22" t="s">
        <v>215</v>
      </c>
      <c r="B199" s="12">
        <v>341045</v>
      </c>
      <c r="C199" s="88" t="s">
        <v>222</v>
      </c>
      <c r="D199" s="22" t="s">
        <v>478</v>
      </c>
      <c r="E199" s="23" t="s">
        <v>495</v>
      </c>
      <c r="F199" s="3">
        <v>202891</v>
      </c>
      <c r="G199" s="3">
        <v>502241</v>
      </c>
      <c r="H199" s="3">
        <f t="shared" si="7"/>
        <v>705132</v>
      </c>
      <c r="I199" s="1">
        <v>-47928</v>
      </c>
      <c r="J199" s="1">
        <f t="shared" si="6"/>
        <v>657204</v>
      </c>
      <c r="K199" s="12" t="e">
        <f>VLOOKUP(B199,#REF!,9,FALSE)</f>
        <v>#REF!</v>
      </c>
      <c r="L199" s="12" t="e">
        <f>VLOOKUP(B199,#REF!,6,FALSE)</f>
        <v>#REF!</v>
      </c>
    </row>
    <row r="200" spans="1:12" ht="14.45" customHeight="1">
      <c r="A200" s="22" t="s">
        <v>215</v>
      </c>
      <c r="B200" s="12">
        <v>341047</v>
      </c>
      <c r="C200" s="88" t="s">
        <v>223</v>
      </c>
      <c r="D200" s="22" t="s">
        <v>478</v>
      </c>
      <c r="E200" s="23" t="s">
        <v>495</v>
      </c>
      <c r="F200" s="3">
        <v>863156</v>
      </c>
      <c r="G200" s="3">
        <v>4538987</v>
      </c>
      <c r="H200" s="3">
        <f t="shared" si="7"/>
        <v>5402143</v>
      </c>
      <c r="I200" s="1">
        <v>198774</v>
      </c>
      <c r="J200" s="1">
        <f t="shared" si="6"/>
        <v>5600917</v>
      </c>
      <c r="K200" s="12" t="e">
        <f>VLOOKUP(B200,#REF!,9,FALSE)</f>
        <v>#REF!</v>
      </c>
      <c r="L200" s="12" t="e">
        <f>VLOOKUP(B200,#REF!,6,FALSE)</f>
        <v>#REF!</v>
      </c>
    </row>
    <row r="201" spans="1:12" ht="14.45" customHeight="1">
      <c r="A201" s="22" t="s">
        <v>215</v>
      </c>
      <c r="B201" s="12">
        <v>341049</v>
      </c>
      <c r="C201" s="88" t="s">
        <v>224</v>
      </c>
      <c r="D201" s="22" t="s">
        <v>478</v>
      </c>
      <c r="E201" s="23" t="s">
        <v>495</v>
      </c>
      <c r="F201" s="3">
        <v>1355299</v>
      </c>
      <c r="G201" s="3">
        <v>3515915</v>
      </c>
      <c r="H201" s="3">
        <f t="shared" si="7"/>
        <v>4871214</v>
      </c>
      <c r="I201" s="1">
        <v>220092</v>
      </c>
      <c r="J201" s="1">
        <f t="shared" si="6"/>
        <v>5091306</v>
      </c>
      <c r="K201" s="12" t="e">
        <f>VLOOKUP(B201,#REF!,9,FALSE)</f>
        <v>#REF!</v>
      </c>
      <c r="L201" s="12" t="e">
        <f>VLOOKUP(B201,#REF!,6,FALSE)</f>
        <v>#REF!</v>
      </c>
    </row>
    <row r="202" spans="1:12" ht="14.45" customHeight="1">
      <c r="A202" s="22" t="s">
        <v>215</v>
      </c>
      <c r="B202" s="12">
        <v>341050</v>
      </c>
      <c r="C202" s="88" t="s">
        <v>225</v>
      </c>
      <c r="D202" s="22" t="s">
        <v>478</v>
      </c>
      <c r="E202" s="23" t="s">
        <v>495</v>
      </c>
      <c r="F202" s="3">
        <v>431431</v>
      </c>
      <c r="G202" s="3">
        <v>4368</v>
      </c>
      <c r="H202" s="3">
        <f t="shared" si="7"/>
        <v>435799</v>
      </c>
      <c r="I202" s="1">
        <v>-11478</v>
      </c>
      <c r="J202" s="1">
        <f t="shared" si="6"/>
        <v>424321</v>
      </c>
      <c r="K202" s="12" t="e">
        <f>VLOOKUP(B202,#REF!,9,FALSE)</f>
        <v>#REF!</v>
      </c>
      <c r="L202" s="12" t="e">
        <f>VLOOKUP(B202,#REF!,6,FALSE)</f>
        <v>#REF!</v>
      </c>
    </row>
    <row r="203" spans="1:12" ht="14.45" customHeight="1">
      <c r="A203" s="22" t="s">
        <v>215</v>
      </c>
      <c r="B203" s="12">
        <v>341053</v>
      </c>
      <c r="C203" s="88" t="s">
        <v>226</v>
      </c>
      <c r="D203" s="22" t="s">
        <v>478</v>
      </c>
      <c r="E203" s="23" t="s">
        <v>495</v>
      </c>
      <c r="F203" s="3">
        <v>603906</v>
      </c>
      <c r="G203" s="3">
        <v>4380</v>
      </c>
      <c r="H203" s="3">
        <f t="shared" si="7"/>
        <v>608286</v>
      </c>
      <c r="I203" s="1">
        <v>-17592</v>
      </c>
      <c r="J203" s="1">
        <f t="shared" si="6"/>
        <v>590694</v>
      </c>
      <c r="K203" s="12" t="e">
        <f>VLOOKUP(B203,#REF!,9,FALSE)</f>
        <v>#REF!</v>
      </c>
      <c r="L203" s="12" t="e">
        <f>VLOOKUP(B203,#REF!,6,FALSE)</f>
        <v>#REF!</v>
      </c>
    </row>
    <row r="204" spans="1:12" ht="14.45" customHeight="1">
      <c r="A204" s="22" t="s">
        <v>215</v>
      </c>
      <c r="B204" s="12">
        <v>341058</v>
      </c>
      <c r="C204" s="88" t="s">
        <v>227</v>
      </c>
      <c r="D204" s="22" t="s">
        <v>478</v>
      </c>
      <c r="E204" s="23" t="s">
        <v>495</v>
      </c>
      <c r="F204" s="3">
        <v>430676</v>
      </c>
      <c r="G204" s="3">
        <v>1940706</v>
      </c>
      <c r="H204" s="3">
        <f t="shared" si="7"/>
        <v>2371382</v>
      </c>
      <c r="I204" s="1">
        <v>-59622</v>
      </c>
      <c r="J204" s="1">
        <f t="shared" si="6"/>
        <v>2311760</v>
      </c>
      <c r="K204" s="12" t="e">
        <f>VLOOKUP(B204,#REF!,9,FALSE)</f>
        <v>#REF!</v>
      </c>
      <c r="L204" s="12" t="e">
        <f>VLOOKUP(B204,#REF!,6,FALSE)</f>
        <v>#REF!</v>
      </c>
    </row>
    <row r="205" spans="1:12" ht="14.45" customHeight="1">
      <c r="A205" s="22" t="s">
        <v>215</v>
      </c>
      <c r="B205" s="12">
        <v>341066</v>
      </c>
      <c r="C205" s="88" t="s">
        <v>228</v>
      </c>
      <c r="D205" s="22" t="s">
        <v>478</v>
      </c>
      <c r="E205" s="23" t="s">
        <v>495</v>
      </c>
      <c r="F205" s="3">
        <v>158809</v>
      </c>
      <c r="G205" s="3">
        <v>231250</v>
      </c>
      <c r="H205" s="3">
        <f t="shared" si="7"/>
        <v>390059</v>
      </c>
      <c r="I205" s="1">
        <v>39918</v>
      </c>
      <c r="J205" s="1">
        <f t="shared" si="6"/>
        <v>429977</v>
      </c>
      <c r="K205" s="12" t="e">
        <f>VLOOKUP(B205,#REF!,9,FALSE)</f>
        <v>#REF!</v>
      </c>
      <c r="L205" s="12" t="e">
        <f>VLOOKUP(B205,#REF!,6,FALSE)</f>
        <v>#REF!</v>
      </c>
    </row>
    <row r="206" spans="1:12" ht="14.45" customHeight="1">
      <c r="A206" s="22" t="s">
        <v>215</v>
      </c>
      <c r="B206" s="12">
        <v>341087</v>
      </c>
      <c r="C206" s="88" t="s">
        <v>229</v>
      </c>
      <c r="D206" s="22" t="s">
        <v>478</v>
      </c>
      <c r="E206" s="23" t="s">
        <v>495</v>
      </c>
      <c r="F206" s="3">
        <v>203730</v>
      </c>
      <c r="G206" s="3">
        <v>175855</v>
      </c>
      <c r="H206" s="3">
        <f t="shared" si="7"/>
        <v>379585</v>
      </c>
      <c r="I206" s="1">
        <v>13500</v>
      </c>
      <c r="J206" s="1">
        <f t="shared" si="6"/>
        <v>393085</v>
      </c>
      <c r="K206" s="12" t="e">
        <f>VLOOKUP(B206,#REF!,9,FALSE)</f>
        <v>#REF!</v>
      </c>
      <c r="L206" s="12" t="e">
        <f>VLOOKUP(B206,#REF!,6,FALSE)</f>
        <v>#REF!</v>
      </c>
    </row>
    <row r="207" spans="1:12" ht="14.45" customHeight="1">
      <c r="A207" s="22" t="s">
        <v>215</v>
      </c>
      <c r="B207" s="12">
        <v>341088</v>
      </c>
      <c r="C207" s="88" t="s">
        <v>230</v>
      </c>
      <c r="D207" s="22" t="s">
        <v>478</v>
      </c>
      <c r="E207" s="23" t="s">
        <v>495</v>
      </c>
      <c r="F207" s="3">
        <v>1027058</v>
      </c>
      <c r="G207" s="3">
        <v>5887871</v>
      </c>
      <c r="H207" s="3">
        <f t="shared" si="7"/>
        <v>6914929</v>
      </c>
      <c r="I207" s="1">
        <v>497286</v>
      </c>
      <c r="J207" s="1">
        <f t="shared" ref="J207:J239" si="8">H207+I207</f>
        <v>7412215</v>
      </c>
      <c r="K207" s="12" t="e">
        <f>VLOOKUP(B207,#REF!,9,FALSE)</f>
        <v>#REF!</v>
      </c>
      <c r="L207" s="12" t="e">
        <f>VLOOKUP(B207,#REF!,6,FALSE)</f>
        <v>#REF!</v>
      </c>
    </row>
    <row r="208" spans="1:12" ht="14.45" customHeight="1">
      <c r="A208" s="22" t="s">
        <v>231</v>
      </c>
      <c r="B208" s="12">
        <v>351106</v>
      </c>
      <c r="C208" s="88" t="s">
        <v>232</v>
      </c>
      <c r="D208" s="22" t="s">
        <v>478</v>
      </c>
      <c r="E208" s="23" t="s">
        <v>495</v>
      </c>
      <c r="F208" s="3">
        <v>1176546</v>
      </c>
      <c r="G208" s="3">
        <v>716229</v>
      </c>
      <c r="H208" s="3">
        <f t="shared" si="7"/>
        <v>1892775</v>
      </c>
      <c r="I208" s="1">
        <v>-150258</v>
      </c>
      <c r="J208" s="1">
        <f t="shared" si="8"/>
        <v>1742517</v>
      </c>
      <c r="K208" s="12" t="e">
        <f>VLOOKUP(B208,#REF!,9,FALSE)</f>
        <v>#REF!</v>
      </c>
      <c r="L208" s="12" t="e">
        <f>VLOOKUP(B208,#REF!,6,FALSE)</f>
        <v>#REF!</v>
      </c>
    </row>
    <row r="209" spans="1:12">
      <c r="A209" s="22" t="s">
        <v>231</v>
      </c>
      <c r="B209" s="12">
        <v>351118</v>
      </c>
      <c r="C209" s="88" t="s">
        <v>233</v>
      </c>
      <c r="D209" s="22" t="s">
        <v>478</v>
      </c>
      <c r="E209" s="23" t="s">
        <v>495</v>
      </c>
      <c r="F209" s="3">
        <v>306395</v>
      </c>
      <c r="G209" s="3">
        <v>531737</v>
      </c>
      <c r="H209" s="3">
        <f t="shared" si="7"/>
        <v>838132</v>
      </c>
      <c r="I209" s="1">
        <v>108462</v>
      </c>
      <c r="J209" s="1">
        <f t="shared" si="8"/>
        <v>946594</v>
      </c>
      <c r="K209" s="12" t="e">
        <f>VLOOKUP(B209,#REF!,9,FALSE)</f>
        <v>#REF!</v>
      </c>
      <c r="L209" s="12" t="e">
        <f>VLOOKUP(B209,#REF!,6,FALSE)</f>
        <v>#REF!</v>
      </c>
    </row>
    <row r="210" spans="1:12" ht="14.45" customHeight="1">
      <c r="A210" s="22" t="s">
        <v>231</v>
      </c>
      <c r="B210" s="12">
        <v>351132</v>
      </c>
      <c r="C210" s="88" t="s">
        <v>234</v>
      </c>
      <c r="D210" s="22" t="s">
        <v>478</v>
      </c>
      <c r="E210" s="23" t="s">
        <v>495</v>
      </c>
      <c r="F210" s="3">
        <v>548182</v>
      </c>
      <c r="G210" s="3">
        <v>3053526</v>
      </c>
      <c r="H210" s="3">
        <f t="shared" si="7"/>
        <v>3601708</v>
      </c>
      <c r="I210" s="1">
        <v>585192</v>
      </c>
      <c r="J210" s="1">
        <f t="shared" si="8"/>
        <v>4186900</v>
      </c>
      <c r="K210" s="12" t="e">
        <f>VLOOKUP(B210,#REF!,9,FALSE)</f>
        <v>#REF!</v>
      </c>
      <c r="L210" s="12" t="e">
        <f>VLOOKUP(B210,#REF!,6,FALSE)</f>
        <v>#REF!</v>
      </c>
    </row>
    <row r="211" spans="1:12" ht="14.45" customHeight="1">
      <c r="A211" s="22" t="s">
        <v>231</v>
      </c>
      <c r="B211" s="12">
        <v>351134</v>
      </c>
      <c r="C211" s="88" t="s">
        <v>235</v>
      </c>
      <c r="D211" s="22" t="s">
        <v>478</v>
      </c>
      <c r="E211" s="23" t="s">
        <v>495</v>
      </c>
      <c r="F211" s="3">
        <v>97853</v>
      </c>
      <c r="G211" s="3">
        <v>534846</v>
      </c>
      <c r="H211" s="3">
        <f t="shared" si="7"/>
        <v>632699</v>
      </c>
      <c r="I211" s="1">
        <v>11136</v>
      </c>
      <c r="J211" s="1">
        <f t="shared" si="8"/>
        <v>643835</v>
      </c>
      <c r="K211" s="12" t="e">
        <f>VLOOKUP(B211,#REF!,9,FALSE)</f>
        <v>#REF!</v>
      </c>
      <c r="L211" s="12" t="e">
        <f>VLOOKUP(B211,#REF!,6,FALSE)</f>
        <v>#REF!</v>
      </c>
    </row>
    <row r="212" spans="1:12" ht="14.45" customHeight="1">
      <c r="A212" s="22" t="s">
        <v>231</v>
      </c>
      <c r="B212" s="12">
        <v>351152</v>
      </c>
      <c r="C212" s="88" t="s">
        <v>236</v>
      </c>
      <c r="D212" s="22" t="s">
        <v>478</v>
      </c>
      <c r="E212" s="23" t="s">
        <v>495</v>
      </c>
      <c r="F212" s="3">
        <v>275811</v>
      </c>
      <c r="G212" s="3">
        <v>194344</v>
      </c>
      <c r="H212" s="3">
        <f t="shared" si="7"/>
        <v>470155</v>
      </c>
      <c r="I212" s="1">
        <v>-33834</v>
      </c>
      <c r="J212" s="1">
        <f t="shared" si="8"/>
        <v>436321</v>
      </c>
      <c r="K212" s="12" t="e">
        <f>VLOOKUP(B212,#REF!,9,FALSE)</f>
        <v>#REF!</v>
      </c>
      <c r="L212" s="12" t="e">
        <f>VLOOKUP(B212,#REF!,6,FALSE)</f>
        <v>#REF!</v>
      </c>
    </row>
    <row r="213" spans="1:12" ht="14.45" customHeight="1">
      <c r="A213" s="22" t="s">
        <v>231</v>
      </c>
      <c r="B213" s="12">
        <v>351153</v>
      </c>
      <c r="C213" s="88" t="s">
        <v>237</v>
      </c>
      <c r="D213" s="22" t="s">
        <v>478</v>
      </c>
      <c r="E213" s="23" t="s">
        <v>495</v>
      </c>
      <c r="F213" s="3">
        <v>143437</v>
      </c>
      <c r="G213" s="3">
        <v>276780</v>
      </c>
      <c r="H213" s="3">
        <f t="shared" si="7"/>
        <v>420217</v>
      </c>
      <c r="I213" s="1">
        <v>7686</v>
      </c>
      <c r="J213" s="1">
        <f t="shared" si="8"/>
        <v>427903</v>
      </c>
      <c r="K213" s="12" t="e">
        <f>VLOOKUP(B213,#REF!,9,FALSE)</f>
        <v>#REF!</v>
      </c>
      <c r="L213" s="12" t="e">
        <f>VLOOKUP(B213,#REF!,6,FALSE)</f>
        <v>#REF!</v>
      </c>
    </row>
    <row r="214" spans="1:12" ht="14.45" customHeight="1">
      <c r="A214" s="22" t="s">
        <v>231</v>
      </c>
      <c r="B214" s="12">
        <v>351157</v>
      </c>
      <c r="C214" s="88" t="s">
        <v>238</v>
      </c>
      <c r="D214" s="22" t="s">
        <v>478</v>
      </c>
      <c r="E214" s="23" t="s">
        <v>495</v>
      </c>
      <c r="F214" s="3">
        <v>284771</v>
      </c>
      <c r="G214" s="3">
        <v>184504</v>
      </c>
      <c r="H214" s="3">
        <f t="shared" si="7"/>
        <v>469275</v>
      </c>
      <c r="I214" s="1">
        <v>-3312</v>
      </c>
      <c r="J214" s="1">
        <f t="shared" si="8"/>
        <v>465963</v>
      </c>
      <c r="K214" s="12" t="e">
        <f>VLOOKUP(B214,#REF!,9,FALSE)</f>
        <v>#REF!</v>
      </c>
      <c r="L214" s="12" t="e">
        <f>VLOOKUP(B214,#REF!,6,FALSE)</f>
        <v>#REF!</v>
      </c>
    </row>
    <row r="215" spans="1:12" ht="14.45" customHeight="1">
      <c r="A215" s="22" t="s">
        <v>231</v>
      </c>
      <c r="B215" s="12">
        <v>351158</v>
      </c>
      <c r="C215" s="88" t="s">
        <v>239</v>
      </c>
      <c r="D215" s="22" t="s">
        <v>478</v>
      </c>
      <c r="E215" s="23" t="s">
        <v>495</v>
      </c>
      <c r="F215" s="3">
        <v>164264</v>
      </c>
      <c r="G215" s="3">
        <v>659600</v>
      </c>
      <c r="H215" s="3">
        <f t="shared" si="7"/>
        <v>823864</v>
      </c>
      <c r="I215" s="1">
        <v>16914</v>
      </c>
      <c r="J215" s="1">
        <f t="shared" si="8"/>
        <v>840778</v>
      </c>
      <c r="K215" s="12" t="e">
        <f>VLOOKUP(B215,#REF!,9,FALSE)</f>
        <v>#REF!</v>
      </c>
      <c r="L215" s="12" t="e">
        <f>VLOOKUP(B215,#REF!,6,FALSE)</f>
        <v>#REF!</v>
      </c>
    </row>
    <row r="216" spans="1:12" ht="14.45" customHeight="1">
      <c r="A216" s="22" t="s">
        <v>231</v>
      </c>
      <c r="B216" s="12">
        <v>351162</v>
      </c>
      <c r="C216" s="88" t="s">
        <v>240</v>
      </c>
      <c r="D216" s="22" t="s">
        <v>478</v>
      </c>
      <c r="E216" s="23" t="s">
        <v>495</v>
      </c>
      <c r="F216" s="3">
        <v>254179</v>
      </c>
      <c r="G216" s="3">
        <v>416186</v>
      </c>
      <c r="H216" s="3">
        <f t="shared" si="7"/>
        <v>670365</v>
      </c>
      <c r="I216" s="1">
        <v>21072</v>
      </c>
      <c r="J216" s="1">
        <f t="shared" si="8"/>
        <v>691437</v>
      </c>
      <c r="K216" s="12" t="e">
        <f>VLOOKUP(B216,#REF!,9,FALSE)</f>
        <v>#REF!</v>
      </c>
      <c r="L216" s="12" t="e">
        <f>VLOOKUP(B216,#REF!,6,FALSE)</f>
        <v>#REF!</v>
      </c>
    </row>
    <row r="217" spans="1:12" ht="14.45" customHeight="1">
      <c r="A217" s="22" t="s">
        <v>231</v>
      </c>
      <c r="B217" s="12">
        <v>351166</v>
      </c>
      <c r="C217" s="88" t="s">
        <v>241</v>
      </c>
      <c r="D217" s="22" t="s">
        <v>478</v>
      </c>
      <c r="E217" s="23" t="s">
        <v>495</v>
      </c>
      <c r="F217" s="3">
        <v>118874</v>
      </c>
      <c r="G217" s="3">
        <v>309236</v>
      </c>
      <c r="H217" s="3">
        <f t="shared" si="7"/>
        <v>428110</v>
      </c>
      <c r="I217" s="1">
        <v>32082</v>
      </c>
      <c r="J217" s="1">
        <f t="shared" si="8"/>
        <v>460192</v>
      </c>
      <c r="K217" s="12" t="e">
        <f>VLOOKUP(B217,#REF!,9,FALSE)</f>
        <v>#REF!</v>
      </c>
      <c r="L217" s="12" t="e">
        <f>VLOOKUP(B217,#REF!,6,FALSE)</f>
        <v>#REF!</v>
      </c>
    </row>
    <row r="218" spans="1:12" ht="14.45" customHeight="1">
      <c r="A218" s="22" t="s">
        <v>231</v>
      </c>
      <c r="B218" s="12">
        <v>351172</v>
      </c>
      <c r="C218" s="88" t="s">
        <v>149</v>
      </c>
      <c r="D218" s="22" t="s">
        <v>478</v>
      </c>
      <c r="E218" s="23" t="s">
        <v>495</v>
      </c>
      <c r="F218" s="3">
        <v>319055</v>
      </c>
      <c r="G218" s="3">
        <v>2921295</v>
      </c>
      <c r="H218" s="3">
        <f t="shared" si="7"/>
        <v>3240350</v>
      </c>
      <c r="I218" s="1">
        <v>170118</v>
      </c>
      <c r="J218" s="1">
        <f t="shared" si="8"/>
        <v>3410468</v>
      </c>
      <c r="K218" s="12" t="e">
        <f>VLOOKUP(B218,#REF!,9,FALSE)</f>
        <v>#REF!</v>
      </c>
      <c r="L218" s="12" t="e">
        <f>VLOOKUP(B218,#REF!,6,FALSE)</f>
        <v>#REF!</v>
      </c>
    </row>
    <row r="219" spans="1:12" ht="14.45" customHeight="1">
      <c r="A219" s="22" t="s">
        <v>231</v>
      </c>
      <c r="B219" s="12">
        <v>351173</v>
      </c>
      <c r="C219" s="88" t="s">
        <v>242</v>
      </c>
      <c r="D219" s="22" t="s">
        <v>478</v>
      </c>
      <c r="E219" s="23" t="s">
        <v>495</v>
      </c>
      <c r="F219" s="3">
        <v>494485</v>
      </c>
      <c r="G219" s="3">
        <v>472623</v>
      </c>
      <c r="H219" s="3">
        <f t="shared" si="7"/>
        <v>967108</v>
      </c>
      <c r="I219" s="1">
        <v>42126</v>
      </c>
      <c r="J219" s="1">
        <f t="shared" si="8"/>
        <v>1009234</v>
      </c>
      <c r="K219" s="12" t="e">
        <f>VLOOKUP(B219,#REF!,9,FALSE)</f>
        <v>#REF!</v>
      </c>
      <c r="L219" s="12" t="e">
        <f>VLOOKUP(B219,#REF!,6,FALSE)</f>
        <v>#REF!</v>
      </c>
    </row>
    <row r="220" spans="1:12" ht="14.45" customHeight="1">
      <c r="A220" s="22" t="s">
        <v>231</v>
      </c>
      <c r="B220" s="12">
        <v>351174</v>
      </c>
      <c r="C220" s="88" t="s">
        <v>149</v>
      </c>
      <c r="D220" s="22" t="s">
        <v>478</v>
      </c>
      <c r="E220" s="23" t="s">
        <v>495</v>
      </c>
      <c r="F220" s="3">
        <v>547574</v>
      </c>
      <c r="G220" s="3">
        <v>3115312</v>
      </c>
      <c r="H220" s="3">
        <f t="shared" si="7"/>
        <v>3662886</v>
      </c>
      <c r="I220" s="1">
        <v>275319</v>
      </c>
      <c r="J220" s="1">
        <f t="shared" si="8"/>
        <v>3938205</v>
      </c>
      <c r="K220" s="12" t="e">
        <f>VLOOKUP(B220,#REF!,9,FALSE)</f>
        <v>#REF!</v>
      </c>
      <c r="L220" s="12" t="e">
        <f>VLOOKUP(B220,#REF!,6,FALSE)</f>
        <v>#REF!</v>
      </c>
    </row>
    <row r="221" spans="1:12" ht="14.45" customHeight="1">
      <c r="A221" s="22" t="s">
        <v>231</v>
      </c>
      <c r="B221" s="12">
        <v>351175</v>
      </c>
      <c r="C221" s="88" t="s">
        <v>243</v>
      </c>
      <c r="D221" s="22" t="s">
        <v>478</v>
      </c>
      <c r="E221" s="23" t="s">
        <v>495</v>
      </c>
      <c r="F221" s="3">
        <v>79903</v>
      </c>
      <c r="G221" s="3">
        <v>204571</v>
      </c>
      <c r="H221" s="3">
        <f t="shared" si="7"/>
        <v>284474</v>
      </c>
      <c r="I221" s="1">
        <v>49704</v>
      </c>
      <c r="J221" s="1">
        <f t="shared" si="8"/>
        <v>334178</v>
      </c>
      <c r="K221" s="12" t="e">
        <f>VLOOKUP(B221,#REF!,9,FALSE)</f>
        <v>#REF!</v>
      </c>
      <c r="L221" s="12" t="e">
        <f>VLOOKUP(B221,#REF!,6,FALSE)</f>
        <v>#REF!</v>
      </c>
    </row>
    <row r="222" spans="1:12" ht="14.45" customHeight="1">
      <c r="A222" s="22" t="s">
        <v>231</v>
      </c>
      <c r="B222" s="12">
        <v>351177</v>
      </c>
      <c r="C222" s="88" t="s">
        <v>244</v>
      </c>
      <c r="D222" s="22" t="s">
        <v>478</v>
      </c>
      <c r="E222" s="23" t="s">
        <v>495</v>
      </c>
      <c r="F222" s="3">
        <v>120300</v>
      </c>
      <c r="G222" s="3">
        <v>890686</v>
      </c>
      <c r="H222" s="3">
        <f t="shared" si="7"/>
        <v>1010986</v>
      </c>
      <c r="I222" s="1">
        <v>11064</v>
      </c>
      <c r="J222" s="1">
        <f t="shared" si="8"/>
        <v>1022050</v>
      </c>
      <c r="K222" s="12" t="e">
        <f>VLOOKUP(B222,#REF!,9,FALSE)</f>
        <v>#REF!</v>
      </c>
      <c r="L222" s="12" t="e">
        <f>VLOOKUP(B222,#REF!,6,FALSE)</f>
        <v>#REF!</v>
      </c>
    </row>
    <row r="223" spans="1:12" ht="14.45" customHeight="1">
      <c r="A223" s="22" t="s">
        <v>231</v>
      </c>
      <c r="B223" s="12">
        <v>351188</v>
      </c>
      <c r="C223" s="88" t="s">
        <v>245</v>
      </c>
      <c r="D223" s="22" t="s">
        <v>478</v>
      </c>
      <c r="E223" s="23" t="s">
        <v>495</v>
      </c>
      <c r="F223" s="3">
        <v>75610</v>
      </c>
      <c r="G223" s="3">
        <v>197927</v>
      </c>
      <c r="H223" s="3">
        <f t="shared" si="7"/>
        <v>273537</v>
      </c>
      <c r="I223" s="1">
        <v>100638</v>
      </c>
      <c r="J223" s="1">
        <f t="shared" si="8"/>
        <v>374175</v>
      </c>
      <c r="K223" s="12" t="e">
        <f>VLOOKUP(B223,#REF!,9,FALSE)</f>
        <v>#REF!</v>
      </c>
      <c r="L223" s="12" t="e">
        <f>VLOOKUP(B223,#REF!,6,FALSE)</f>
        <v>#REF!</v>
      </c>
    </row>
    <row r="224" spans="1:12" ht="14.45" customHeight="1">
      <c r="A224" s="22" t="s">
        <v>231</v>
      </c>
      <c r="B224" s="12">
        <v>351195</v>
      </c>
      <c r="C224" s="88" t="s">
        <v>246</v>
      </c>
      <c r="D224" s="22" t="s">
        <v>478</v>
      </c>
      <c r="E224" s="23" t="s">
        <v>495</v>
      </c>
      <c r="F224" s="3">
        <v>312621</v>
      </c>
      <c r="G224" s="3">
        <v>546352</v>
      </c>
      <c r="H224" s="3">
        <f t="shared" si="7"/>
        <v>858973</v>
      </c>
      <c r="I224" s="1">
        <v>5976</v>
      </c>
      <c r="J224" s="1">
        <f t="shared" si="8"/>
        <v>864949</v>
      </c>
      <c r="K224" s="12" t="e">
        <f>VLOOKUP(B224,#REF!,9,FALSE)</f>
        <v>#REF!</v>
      </c>
      <c r="L224" s="12" t="e">
        <f>VLOOKUP(B224,#REF!,6,FALSE)</f>
        <v>#REF!</v>
      </c>
    </row>
    <row r="225" spans="1:12" ht="14.45" customHeight="1">
      <c r="A225" s="22" t="s">
        <v>231</v>
      </c>
      <c r="B225" s="12">
        <v>351205</v>
      </c>
      <c r="C225" s="88" t="s">
        <v>247</v>
      </c>
      <c r="D225" s="22" t="s">
        <v>478</v>
      </c>
      <c r="E225" s="23" t="s">
        <v>495</v>
      </c>
      <c r="F225" s="3">
        <v>281920</v>
      </c>
      <c r="G225" s="3">
        <v>1423454</v>
      </c>
      <c r="H225" s="3">
        <f t="shared" si="7"/>
        <v>1705374</v>
      </c>
      <c r="I225" s="1">
        <v>187482</v>
      </c>
      <c r="J225" s="1">
        <f t="shared" si="8"/>
        <v>1892856</v>
      </c>
      <c r="K225" s="12" t="e">
        <f>VLOOKUP(B225,#REF!,9,FALSE)</f>
        <v>#REF!</v>
      </c>
      <c r="L225" s="12" t="e">
        <f>VLOOKUP(B225,#REF!,6,FALSE)</f>
        <v>#REF!</v>
      </c>
    </row>
    <row r="226" spans="1:12" ht="14.45" customHeight="1">
      <c r="A226" s="22" t="s">
        <v>231</v>
      </c>
      <c r="B226" s="12">
        <v>351206</v>
      </c>
      <c r="C226" s="88" t="s">
        <v>248</v>
      </c>
      <c r="D226" s="22" t="s">
        <v>478</v>
      </c>
      <c r="E226" s="23" t="s">
        <v>495</v>
      </c>
      <c r="F226" s="3">
        <v>210278</v>
      </c>
      <c r="G226" s="3">
        <v>162263</v>
      </c>
      <c r="H226" s="3">
        <f t="shared" si="7"/>
        <v>372541</v>
      </c>
      <c r="I226" s="1">
        <v>136542</v>
      </c>
      <c r="J226" s="1">
        <f t="shared" si="8"/>
        <v>509083</v>
      </c>
      <c r="K226" s="12" t="e">
        <f>VLOOKUP(B226,#REF!,9,FALSE)</f>
        <v>#REF!</v>
      </c>
      <c r="L226" s="12" t="e">
        <f>VLOOKUP(B226,#REF!,6,FALSE)</f>
        <v>#REF!</v>
      </c>
    </row>
    <row r="227" spans="1:12" ht="14.45" customHeight="1">
      <c r="A227" s="22" t="s">
        <v>231</v>
      </c>
      <c r="B227" s="12">
        <v>351209</v>
      </c>
      <c r="C227" s="88" t="s">
        <v>500</v>
      </c>
      <c r="D227" s="22" t="s">
        <v>478</v>
      </c>
      <c r="E227" s="23" t="s">
        <v>495</v>
      </c>
      <c r="F227" s="3">
        <v>112500</v>
      </c>
      <c r="G227" s="3">
        <v>1430174</v>
      </c>
      <c r="H227" s="3">
        <f t="shared" si="7"/>
        <v>1542674</v>
      </c>
      <c r="I227" s="1">
        <v>-5868</v>
      </c>
      <c r="J227" s="1">
        <f t="shared" si="8"/>
        <v>1536806</v>
      </c>
      <c r="K227" s="12" t="e">
        <f>VLOOKUP(B227,#REF!,9,FALSE)</f>
        <v>#REF!</v>
      </c>
      <c r="L227" s="12" t="e">
        <f>VLOOKUP(B227,#REF!,6,FALSE)</f>
        <v>#REF!</v>
      </c>
    </row>
    <row r="228" spans="1:12" ht="14.45" customHeight="1">
      <c r="A228" s="22" t="s">
        <v>231</v>
      </c>
      <c r="B228" s="12">
        <v>351214</v>
      </c>
      <c r="C228" s="88" t="s">
        <v>249</v>
      </c>
      <c r="D228" s="22" t="s">
        <v>478</v>
      </c>
      <c r="E228" s="23" t="s">
        <v>495</v>
      </c>
      <c r="F228" s="3">
        <v>340380</v>
      </c>
      <c r="G228" s="3">
        <v>784572</v>
      </c>
      <c r="H228" s="3">
        <f t="shared" si="7"/>
        <v>1124952</v>
      </c>
      <c r="I228" s="1">
        <v>235830</v>
      </c>
      <c r="J228" s="1">
        <f t="shared" si="8"/>
        <v>1360782</v>
      </c>
      <c r="K228" s="12" t="e">
        <f>VLOOKUP(B228,#REF!,9,FALSE)</f>
        <v>#REF!</v>
      </c>
      <c r="L228" s="12" t="e">
        <f>VLOOKUP(B228,#REF!,6,FALSE)</f>
        <v>#REF!</v>
      </c>
    </row>
    <row r="229" spans="1:12" ht="14.45" customHeight="1">
      <c r="A229" s="22" t="s">
        <v>231</v>
      </c>
      <c r="B229" s="12">
        <v>351217</v>
      </c>
      <c r="C229" s="88" t="s">
        <v>250</v>
      </c>
      <c r="D229" s="22" t="s">
        <v>478</v>
      </c>
      <c r="E229" s="23" t="s">
        <v>495</v>
      </c>
      <c r="F229" s="3">
        <v>277688</v>
      </c>
      <c r="G229" s="3">
        <v>443630</v>
      </c>
      <c r="H229" s="3">
        <f t="shared" si="7"/>
        <v>721318</v>
      </c>
      <c r="I229" s="1">
        <v>76590</v>
      </c>
      <c r="J229" s="1">
        <f t="shared" si="8"/>
        <v>797908</v>
      </c>
      <c r="K229" s="12" t="e">
        <f>VLOOKUP(B229,#REF!,9,FALSE)</f>
        <v>#REF!</v>
      </c>
      <c r="L229" s="12" t="e">
        <f>VLOOKUP(B229,#REF!,6,FALSE)</f>
        <v>#REF!</v>
      </c>
    </row>
    <row r="230" spans="1:12" ht="14.45" customHeight="1">
      <c r="A230" s="22" t="s">
        <v>231</v>
      </c>
      <c r="B230" s="12">
        <v>351220</v>
      </c>
      <c r="C230" s="88" t="s">
        <v>251</v>
      </c>
      <c r="D230" s="22" t="s">
        <v>478</v>
      </c>
      <c r="E230" s="23" t="s">
        <v>495</v>
      </c>
      <c r="F230" s="3">
        <v>346556</v>
      </c>
      <c r="G230" s="3">
        <v>291644</v>
      </c>
      <c r="H230" s="3">
        <f t="shared" si="7"/>
        <v>638200</v>
      </c>
      <c r="I230" s="1">
        <v>-17244</v>
      </c>
      <c r="J230" s="1">
        <f t="shared" si="8"/>
        <v>620956</v>
      </c>
      <c r="K230" s="12" t="e">
        <f>VLOOKUP(B230,#REF!,9,FALSE)</f>
        <v>#REF!</v>
      </c>
      <c r="L230" s="12" t="e">
        <f>VLOOKUP(B230,#REF!,6,FALSE)</f>
        <v>#REF!</v>
      </c>
    </row>
    <row r="231" spans="1:12" ht="14.45" customHeight="1">
      <c r="A231" s="22" t="s">
        <v>231</v>
      </c>
      <c r="B231" s="12">
        <v>351225</v>
      </c>
      <c r="C231" s="88" t="s">
        <v>252</v>
      </c>
      <c r="D231" s="22" t="s">
        <v>478</v>
      </c>
      <c r="E231" s="23" t="s">
        <v>495</v>
      </c>
      <c r="F231" s="3">
        <v>283797</v>
      </c>
      <c r="G231" s="3">
        <v>414280</v>
      </c>
      <c r="H231" s="3">
        <f t="shared" si="7"/>
        <v>698077</v>
      </c>
      <c r="I231" s="1">
        <v>-28404</v>
      </c>
      <c r="J231" s="1">
        <f t="shared" si="8"/>
        <v>669673</v>
      </c>
      <c r="K231" s="12" t="e">
        <f>VLOOKUP(B231,#REF!,9,FALSE)</f>
        <v>#REF!</v>
      </c>
      <c r="L231" s="12" t="e">
        <f>VLOOKUP(B231,#REF!,6,FALSE)</f>
        <v>#REF!</v>
      </c>
    </row>
    <row r="232" spans="1:12" ht="14.45" customHeight="1">
      <c r="A232" s="22" t="s">
        <v>231</v>
      </c>
      <c r="B232" s="12">
        <v>351245</v>
      </c>
      <c r="C232" s="88" t="s">
        <v>253</v>
      </c>
      <c r="D232" s="22" t="s">
        <v>478</v>
      </c>
      <c r="E232" s="23" t="s">
        <v>495</v>
      </c>
      <c r="F232" s="3">
        <v>103727</v>
      </c>
      <c r="G232" s="3">
        <v>388458</v>
      </c>
      <c r="H232" s="3">
        <f t="shared" si="7"/>
        <v>492185</v>
      </c>
      <c r="I232" s="1">
        <v>47250</v>
      </c>
      <c r="J232" s="1">
        <f t="shared" si="8"/>
        <v>539435</v>
      </c>
      <c r="K232" s="12" t="e">
        <f>VLOOKUP(B232,#REF!,9,FALSE)</f>
        <v>#REF!</v>
      </c>
      <c r="L232" s="12" t="e">
        <f>VLOOKUP(B232,#REF!,6,FALSE)</f>
        <v>#REF!</v>
      </c>
    </row>
    <row r="233" spans="1:12" ht="14.45" customHeight="1">
      <c r="A233" s="22" t="s">
        <v>231</v>
      </c>
      <c r="B233" s="12">
        <v>351251</v>
      </c>
      <c r="C233" s="88" t="s">
        <v>255</v>
      </c>
      <c r="D233" s="22" t="s">
        <v>478</v>
      </c>
      <c r="E233" s="23" t="s">
        <v>495</v>
      </c>
      <c r="F233" s="3">
        <v>344736</v>
      </c>
      <c r="G233" s="3">
        <v>864339</v>
      </c>
      <c r="H233" s="3">
        <f t="shared" si="7"/>
        <v>1209075</v>
      </c>
      <c r="I233" s="1">
        <v>-14964</v>
      </c>
      <c r="J233" s="1">
        <f t="shared" si="8"/>
        <v>1194111</v>
      </c>
      <c r="K233" s="12" t="e">
        <f>VLOOKUP(B233,#REF!,9,FALSE)</f>
        <v>#REF!</v>
      </c>
      <c r="L233" s="12" t="e">
        <f>VLOOKUP(B233,#REF!,6,FALSE)</f>
        <v>#REF!</v>
      </c>
    </row>
    <row r="234" spans="1:12" ht="14.45" customHeight="1">
      <c r="A234" s="22" t="s">
        <v>231</v>
      </c>
      <c r="B234" s="12">
        <v>351263</v>
      </c>
      <c r="C234" s="88" t="s">
        <v>256</v>
      </c>
      <c r="D234" s="22" t="s">
        <v>478</v>
      </c>
      <c r="E234" s="23" t="s">
        <v>495</v>
      </c>
      <c r="F234" s="3">
        <v>294089</v>
      </c>
      <c r="G234" s="3">
        <v>622226</v>
      </c>
      <c r="H234" s="3">
        <f t="shared" si="7"/>
        <v>916315</v>
      </c>
      <c r="I234" s="1">
        <v>13848</v>
      </c>
      <c r="J234" s="1">
        <f t="shared" si="8"/>
        <v>930163</v>
      </c>
      <c r="K234" s="12" t="e">
        <f>VLOOKUP(B234,#REF!,9,FALSE)</f>
        <v>#REF!</v>
      </c>
      <c r="L234" s="12" t="e">
        <f>VLOOKUP(B234,#REF!,6,FALSE)</f>
        <v>#REF!</v>
      </c>
    </row>
    <row r="235" spans="1:12" ht="14.45" customHeight="1">
      <c r="A235" s="22" t="s">
        <v>231</v>
      </c>
      <c r="B235" s="12">
        <v>351269</v>
      </c>
      <c r="C235" s="88" t="s">
        <v>257</v>
      </c>
      <c r="D235" s="22" t="s">
        <v>478</v>
      </c>
      <c r="E235" s="23" t="s">
        <v>495</v>
      </c>
      <c r="F235" s="3">
        <v>98646</v>
      </c>
      <c r="G235" s="3">
        <v>461152</v>
      </c>
      <c r="H235" s="3">
        <f t="shared" si="7"/>
        <v>559798</v>
      </c>
      <c r="I235" s="1">
        <v>104478</v>
      </c>
      <c r="J235" s="1">
        <f t="shared" si="8"/>
        <v>664276</v>
      </c>
      <c r="K235" s="12" t="e">
        <f>VLOOKUP(B235,#REF!,9,FALSE)</f>
        <v>#REF!</v>
      </c>
      <c r="L235" s="12" t="e">
        <f>VLOOKUP(B235,#REF!,6,FALSE)</f>
        <v>#REF!</v>
      </c>
    </row>
    <row r="236" spans="1:12" ht="14.45" customHeight="1">
      <c r="A236" s="22" t="s">
        <v>231</v>
      </c>
      <c r="B236" s="12">
        <v>351271</v>
      </c>
      <c r="C236" s="88" t="s">
        <v>258</v>
      </c>
      <c r="D236" s="22" t="s">
        <v>478</v>
      </c>
      <c r="E236" s="23" t="s">
        <v>495</v>
      </c>
      <c r="F236" s="3">
        <v>272485</v>
      </c>
      <c r="G236" s="3">
        <v>651082</v>
      </c>
      <c r="H236" s="3">
        <f t="shared" si="7"/>
        <v>923567</v>
      </c>
      <c r="I236" s="1">
        <v>154818</v>
      </c>
      <c r="J236" s="1">
        <f t="shared" si="8"/>
        <v>1078385</v>
      </c>
      <c r="K236" s="12" t="e">
        <f>VLOOKUP(B236,#REF!,9,FALSE)</f>
        <v>#REF!</v>
      </c>
      <c r="L236" s="12" t="e">
        <f>VLOOKUP(B236,#REF!,6,FALSE)</f>
        <v>#REF!</v>
      </c>
    </row>
    <row r="237" spans="1:12" ht="14.45" customHeight="1">
      <c r="A237" s="22" t="s">
        <v>231</v>
      </c>
      <c r="B237" s="12">
        <v>351275</v>
      </c>
      <c r="C237" s="88" t="s">
        <v>259</v>
      </c>
      <c r="D237" s="22" t="s">
        <v>478</v>
      </c>
      <c r="E237" s="23" t="s">
        <v>495</v>
      </c>
      <c r="F237" s="3">
        <v>47374</v>
      </c>
      <c r="G237" s="3">
        <v>182112</v>
      </c>
      <c r="H237" s="3">
        <f t="shared" si="7"/>
        <v>229486</v>
      </c>
      <c r="I237" s="1">
        <v>8490</v>
      </c>
      <c r="J237" s="1">
        <f t="shared" si="8"/>
        <v>237976</v>
      </c>
      <c r="K237" s="12" t="e">
        <f>VLOOKUP(B237,#REF!,9,FALSE)</f>
        <v>#REF!</v>
      </c>
      <c r="L237" s="12" t="e">
        <f>VLOOKUP(B237,#REF!,6,FALSE)</f>
        <v>#REF!</v>
      </c>
    </row>
    <row r="238" spans="1:12" ht="14.45" customHeight="1">
      <c r="A238" s="22" t="s">
        <v>231</v>
      </c>
      <c r="B238" s="12">
        <v>351276</v>
      </c>
      <c r="C238" s="88" t="s">
        <v>260</v>
      </c>
      <c r="D238" s="22" t="s">
        <v>478</v>
      </c>
      <c r="E238" s="23" t="s">
        <v>495</v>
      </c>
      <c r="F238" s="3">
        <v>396962</v>
      </c>
      <c r="G238" s="3">
        <v>699472</v>
      </c>
      <c r="H238" s="3">
        <f t="shared" si="7"/>
        <v>1096434</v>
      </c>
      <c r="I238" s="1">
        <v>138222</v>
      </c>
      <c r="J238" s="1">
        <f t="shared" si="8"/>
        <v>1234656</v>
      </c>
      <c r="K238" s="12" t="e">
        <f>VLOOKUP(B238,#REF!,9,FALSE)</f>
        <v>#REF!</v>
      </c>
      <c r="L238" s="12" t="e">
        <f>VLOOKUP(B238,#REF!,6,FALSE)</f>
        <v>#REF!</v>
      </c>
    </row>
    <row r="239" spans="1:12" ht="14.45" customHeight="1">
      <c r="A239" s="22" t="s">
        <v>231</v>
      </c>
      <c r="B239" s="12">
        <v>351280</v>
      </c>
      <c r="C239" s="88" t="s">
        <v>261</v>
      </c>
      <c r="D239" s="22" t="s">
        <v>478</v>
      </c>
      <c r="E239" s="23" t="s">
        <v>495</v>
      </c>
      <c r="F239" s="3">
        <v>139885</v>
      </c>
      <c r="G239" s="3">
        <v>194538</v>
      </c>
      <c r="H239" s="3">
        <f t="shared" si="7"/>
        <v>334423</v>
      </c>
      <c r="I239" s="1">
        <v>52008</v>
      </c>
      <c r="J239" s="1">
        <f t="shared" si="8"/>
        <v>386431</v>
      </c>
      <c r="K239" s="12" t="e">
        <f>VLOOKUP(B239,#REF!,9,FALSE)</f>
        <v>#REF!</v>
      </c>
      <c r="L239" s="12" t="e">
        <f>VLOOKUP(B239,#REF!,6,FALSE)</f>
        <v>#REF!</v>
      </c>
    </row>
    <row r="240" spans="1:12" ht="14.45" customHeight="1">
      <c r="A240" s="22" t="s">
        <v>231</v>
      </c>
      <c r="B240" s="12">
        <v>351283</v>
      </c>
      <c r="C240" s="88" t="s">
        <v>262</v>
      </c>
      <c r="D240" s="22" t="s">
        <v>478</v>
      </c>
      <c r="E240" s="23" t="s">
        <v>495</v>
      </c>
      <c r="F240" s="3">
        <v>115658</v>
      </c>
      <c r="G240" s="3">
        <v>198228</v>
      </c>
      <c r="H240" s="3">
        <f t="shared" si="7"/>
        <v>313886</v>
      </c>
      <c r="I240" s="1">
        <v>1908</v>
      </c>
      <c r="J240" s="1">
        <f t="shared" ref="J240:J262" si="9">H240+I240</f>
        <v>315794</v>
      </c>
      <c r="K240" s="12" t="e">
        <f>VLOOKUP(B240,#REF!,9,FALSE)</f>
        <v>#REF!</v>
      </c>
      <c r="L240" s="12" t="e">
        <f>VLOOKUP(B240,#REF!,6,FALSE)</f>
        <v>#REF!</v>
      </c>
    </row>
    <row r="241" spans="1:12" ht="14.45" customHeight="1">
      <c r="A241" s="22" t="s">
        <v>231</v>
      </c>
      <c r="B241" s="12">
        <v>351293</v>
      </c>
      <c r="C241" s="88" t="s">
        <v>210</v>
      </c>
      <c r="D241" s="22" t="s">
        <v>478</v>
      </c>
      <c r="E241" s="23" t="s">
        <v>495</v>
      </c>
      <c r="F241" s="3">
        <v>380408</v>
      </c>
      <c r="G241" s="3">
        <v>541139</v>
      </c>
      <c r="H241" s="3">
        <f t="shared" si="7"/>
        <v>921547</v>
      </c>
      <c r="I241" s="1">
        <v>26640</v>
      </c>
      <c r="J241" s="1">
        <f t="shared" si="9"/>
        <v>948187</v>
      </c>
      <c r="K241" s="12" t="e">
        <f>VLOOKUP(B241,#REF!,9,FALSE)</f>
        <v>#REF!</v>
      </c>
      <c r="L241" s="12" t="e">
        <f>VLOOKUP(B241,#REF!,6,FALSE)</f>
        <v>#REF!</v>
      </c>
    </row>
    <row r="242" spans="1:12" ht="14.45" customHeight="1">
      <c r="A242" s="22" t="s">
        <v>231</v>
      </c>
      <c r="B242" s="12">
        <v>351298</v>
      </c>
      <c r="C242" s="88" t="s">
        <v>263</v>
      </c>
      <c r="D242" s="22" t="s">
        <v>478</v>
      </c>
      <c r="E242" s="23" t="s">
        <v>495</v>
      </c>
      <c r="F242" s="3">
        <v>1130721</v>
      </c>
      <c r="G242" s="3">
        <v>5108521</v>
      </c>
      <c r="H242" s="3">
        <f t="shared" si="7"/>
        <v>6239242</v>
      </c>
      <c r="I242" s="1">
        <v>-126402</v>
      </c>
      <c r="J242" s="1">
        <f t="shared" si="9"/>
        <v>6112840</v>
      </c>
      <c r="K242" s="12" t="e">
        <f>VLOOKUP(B242,#REF!,9,FALSE)</f>
        <v>#REF!</v>
      </c>
      <c r="L242" s="12" t="e">
        <f>VLOOKUP(B242,#REF!,6,FALSE)</f>
        <v>#REF!</v>
      </c>
    </row>
    <row r="243" spans="1:12" ht="14.45" customHeight="1">
      <c r="A243" s="22" t="s">
        <v>231</v>
      </c>
      <c r="B243" s="12">
        <v>351301</v>
      </c>
      <c r="C243" s="88" t="s">
        <v>500</v>
      </c>
      <c r="D243" s="22" t="s">
        <v>478</v>
      </c>
      <c r="E243" s="23" t="s">
        <v>495</v>
      </c>
      <c r="F243" s="3">
        <v>78127</v>
      </c>
      <c r="G243" s="3">
        <v>777473</v>
      </c>
      <c r="H243" s="3">
        <f t="shared" si="7"/>
        <v>855600</v>
      </c>
      <c r="I243" s="1">
        <v>18336</v>
      </c>
      <c r="J243" s="1">
        <f t="shared" si="9"/>
        <v>873936</v>
      </c>
      <c r="K243" s="12" t="e">
        <f>VLOOKUP(B243,#REF!,9,FALSE)</f>
        <v>#REF!</v>
      </c>
      <c r="L243" s="12" t="e">
        <f>VLOOKUP(B243,#REF!,6,FALSE)</f>
        <v>#REF!</v>
      </c>
    </row>
    <row r="244" spans="1:12" ht="14.45" customHeight="1">
      <c r="A244" s="22" t="s">
        <v>231</v>
      </c>
      <c r="B244" s="12">
        <v>351302</v>
      </c>
      <c r="C244" s="88" t="s">
        <v>264</v>
      </c>
      <c r="D244" s="22" t="s">
        <v>478</v>
      </c>
      <c r="E244" s="23" t="s">
        <v>495</v>
      </c>
      <c r="F244" s="3">
        <v>205562</v>
      </c>
      <c r="G244" s="3">
        <v>528124</v>
      </c>
      <c r="H244" s="3">
        <f t="shared" si="7"/>
        <v>733686</v>
      </c>
      <c r="I244" s="1">
        <v>23178</v>
      </c>
      <c r="J244" s="1">
        <f t="shared" si="9"/>
        <v>756864</v>
      </c>
      <c r="K244" s="12" t="e">
        <f>VLOOKUP(B244,#REF!,9,FALSE)</f>
        <v>#REF!</v>
      </c>
      <c r="L244" s="12" t="e">
        <f>VLOOKUP(B244,#REF!,6,FALSE)</f>
        <v>#REF!</v>
      </c>
    </row>
    <row r="245" spans="1:12" ht="14.45" customHeight="1">
      <c r="A245" s="22" t="s">
        <v>231</v>
      </c>
      <c r="B245" s="12">
        <v>351304</v>
      </c>
      <c r="C245" s="88" t="s">
        <v>265</v>
      </c>
      <c r="D245" s="22" t="s">
        <v>478</v>
      </c>
      <c r="E245" s="23" t="s">
        <v>495</v>
      </c>
      <c r="F245" s="3">
        <v>37403</v>
      </c>
      <c r="G245" s="3">
        <v>28032</v>
      </c>
      <c r="H245" s="3">
        <f t="shared" si="7"/>
        <v>65435</v>
      </c>
      <c r="I245" s="1">
        <v>1422</v>
      </c>
      <c r="J245" s="1">
        <f t="shared" si="9"/>
        <v>66857</v>
      </c>
      <c r="K245" s="12" t="e">
        <f>VLOOKUP(B245,#REF!,9,FALSE)</f>
        <v>#REF!</v>
      </c>
      <c r="L245" s="12" t="e">
        <f>VLOOKUP(B245,#REF!,6,FALSE)</f>
        <v>#REF!</v>
      </c>
    </row>
    <row r="246" spans="1:12" ht="14.45" customHeight="1">
      <c r="A246" s="22" t="s">
        <v>231</v>
      </c>
      <c r="B246" s="12">
        <v>351305</v>
      </c>
      <c r="C246" s="88" t="s">
        <v>266</v>
      </c>
      <c r="D246" s="22" t="s">
        <v>478</v>
      </c>
      <c r="E246" s="23" t="s">
        <v>495</v>
      </c>
      <c r="F246" s="3">
        <v>175014</v>
      </c>
      <c r="G246" s="3">
        <v>349153</v>
      </c>
      <c r="H246" s="3">
        <f t="shared" si="7"/>
        <v>524167</v>
      </c>
      <c r="I246" s="1">
        <v>342</v>
      </c>
      <c r="J246" s="1">
        <f t="shared" si="9"/>
        <v>524509</v>
      </c>
      <c r="K246" s="12" t="e">
        <f>VLOOKUP(B246,#REF!,9,FALSE)</f>
        <v>#REF!</v>
      </c>
      <c r="L246" s="12" t="e">
        <f>VLOOKUP(B246,#REF!,6,FALSE)</f>
        <v>#REF!</v>
      </c>
    </row>
    <row r="247" spans="1:12" ht="14.45" customHeight="1">
      <c r="A247" s="22" t="s">
        <v>231</v>
      </c>
      <c r="B247" s="12">
        <v>351316</v>
      </c>
      <c r="C247" s="88" t="s">
        <v>267</v>
      </c>
      <c r="D247" s="22" t="s">
        <v>478</v>
      </c>
      <c r="E247" s="23" t="s">
        <v>495</v>
      </c>
      <c r="F247" s="3">
        <v>129519</v>
      </c>
      <c r="G247" s="3">
        <v>427542</v>
      </c>
      <c r="H247" s="3">
        <f t="shared" si="7"/>
        <v>557061</v>
      </c>
      <c r="I247" s="1">
        <v>33798</v>
      </c>
      <c r="J247" s="1">
        <f t="shared" si="9"/>
        <v>590859</v>
      </c>
      <c r="K247" s="12" t="e">
        <f>VLOOKUP(B247,#REF!,9,FALSE)</f>
        <v>#REF!</v>
      </c>
      <c r="L247" s="12" t="e">
        <f>VLOOKUP(B247,#REF!,6,FALSE)</f>
        <v>#REF!</v>
      </c>
    </row>
    <row r="248" spans="1:12" ht="14.45" customHeight="1">
      <c r="A248" s="22" t="s">
        <v>231</v>
      </c>
      <c r="B248" s="12">
        <v>351320</v>
      </c>
      <c r="C248" s="88" t="s">
        <v>268</v>
      </c>
      <c r="D248" s="22" t="s">
        <v>478</v>
      </c>
      <c r="E248" s="23" t="s">
        <v>495</v>
      </c>
      <c r="F248" s="3">
        <v>161243</v>
      </c>
      <c r="G248" s="3">
        <v>232294</v>
      </c>
      <c r="H248" s="3">
        <f t="shared" si="7"/>
        <v>393537</v>
      </c>
      <c r="I248" s="1">
        <v>3186</v>
      </c>
      <c r="J248" s="1">
        <f t="shared" si="9"/>
        <v>396723</v>
      </c>
      <c r="K248" s="12" t="e">
        <f>VLOOKUP(B248,#REF!,9,FALSE)</f>
        <v>#REF!</v>
      </c>
      <c r="L248" s="12" t="e">
        <f>VLOOKUP(B248,#REF!,6,FALSE)</f>
        <v>#REF!</v>
      </c>
    </row>
    <row r="249" spans="1:12" ht="14.45" customHeight="1">
      <c r="A249" s="22" t="s">
        <v>231</v>
      </c>
      <c r="B249" s="12">
        <v>351322</v>
      </c>
      <c r="C249" s="88" t="s">
        <v>269</v>
      </c>
      <c r="D249" s="22" t="s">
        <v>478</v>
      </c>
      <c r="E249" s="23" t="s">
        <v>495</v>
      </c>
      <c r="F249" s="3">
        <v>71082</v>
      </c>
      <c r="G249" s="3">
        <v>285761</v>
      </c>
      <c r="H249" s="3">
        <f t="shared" si="7"/>
        <v>356843</v>
      </c>
      <c r="I249" s="1">
        <v>30828</v>
      </c>
      <c r="J249" s="1">
        <f t="shared" si="9"/>
        <v>387671</v>
      </c>
      <c r="K249" s="12" t="e">
        <f>VLOOKUP(B249,#REF!,9,FALSE)</f>
        <v>#REF!</v>
      </c>
      <c r="L249" s="12" t="e">
        <f>VLOOKUP(B249,#REF!,6,FALSE)</f>
        <v>#REF!</v>
      </c>
    </row>
    <row r="250" spans="1:12" ht="14.45" customHeight="1">
      <c r="A250" s="22" t="s">
        <v>231</v>
      </c>
      <c r="B250" s="12">
        <v>351324</v>
      </c>
      <c r="C250" s="88" t="s">
        <v>270</v>
      </c>
      <c r="D250" s="22" t="s">
        <v>478</v>
      </c>
      <c r="E250" s="23" t="s">
        <v>495</v>
      </c>
      <c r="F250" s="3">
        <v>0</v>
      </c>
      <c r="G250" s="3">
        <v>0</v>
      </c>
      <c r="H250" s="3">
        <f t="shared" si="7"/>
        <v>0</v>
      </c>
      <c r="I250" s="1">
        <v>-261378</v>
      </c>
      <c r="J250" s="1">
        <f t="shared" si="9"/>
        <v>-261378</v>
      </c>
      <c r="K250" s="12">
        <v>0</v>
      </c>
      <c r="L250" s="12" t="e">
        <f>VLOOKUP(B250,#REF!,6,FALSE)</f>
        <v>#REF!</v>
      </c>
    </row>
    <row r="251" spans="1:12" ht="14.45" customHeight="1">
      <c r="A251" s="22" t="s">
        <v>231</v>
      </c>
      <c r="B251" s="12">
        <v>351329</v>
      </c>
      <c r="C251" s="88" t="s">
        <v>271</v>
      </c>
      <c r="D251" s="22" t="s">
        <v>478</v>
      </c>
      <c r="E251" s="23" t="s">
        <v>495</v>
      </c>
      <c r="F251" s="3">
        <v>246714</v>
      </c>
      <c r="G251" s="3">
        <v>248817</v>
      </c>
      <c r="H251" s="3">
        <f t="shared" si="7"/>
        <v>495531</v>
      </c>
      <c r="I251" s="1">
        <v>57594</v>
      </c>
      <c r="J251" s="1">
        <f t="shared" si="9"/>
        <v>553125</v>
      </c>
      <c r="K251" s="12" t="e">
        <f>VLOOKUP(B251,#REF!,9,FALSE)</f>
        <v>#REF!</v>
      </c>
      <c r="L251" s="12" t="e">
        <f>VLOOKUP(B251,#REF!,6,FALSE)</f>
        <v>#REF!</v>
      </c>
    </row>
    <row r="252" spans="1:12" ht="14.45" customHeight="1">
      <c r="A252" s="22" t="s">
        <v>231</v>
      </c>
      <c r="B252" s="12">
        <v>351332</v>
      </c>
      <c r="C252" s="88" t="s">
        <v>272</v>
      </c>
      <c r="D252" s="22" t="s">
        <v>478</v>
      </c>
      <c r="E252" s="23" t="s">
        <v>495</v>
      </c>
      <c r="F252" s="3">
        <v>430908</v>
      </c>
      <c r="G252" s="3">
        <v>633269</v>
      </c>
      <c r="H252" s="3">
        <f t="shared" si="7"/>
        <v>1064177</v>
      </c>
      <c r="I252" s="1">
        <v>-24528</v>
      </c>
      <c r="J252" s="1">
        <f t="shared" si="9"/>
        <v>1039649</v>
      </c>
      <c r="K252" s="12" t="e">
        <f>VLOOKUP(B252,#REF!,9,FALSE)</f>
        <v>#REF!</v>
      </c>
      <c r="L252" s="12" t="e">
        <f>VLOOKUP(B252,#REF!,6,FALSE)</f>
        <v>#REF!</v>
      </c>
    </row>
    <row r="253" spans="1:12" ht="14.45" customHeight="1">
      <c r="A253" s="22" t="s">
        <v>231</v>
      </c>
      <c r="B253" s="12">
        <v>351336</v>
      </c>
      <c r="C253" s="88" t="s">
        <v>273</v>
      </c>
      <c r="D253" s="22" t="s">
        <v>478</v>
      </c>
      <c r="E253" s="23" t="s">
        <v>495</v>
      </c>
      <c r="F253" s="3">
        <v>193852</v>
      </c>
      <c r="G253" s="3">
        <v>664527</v>
      </c>
      <c r="H253" s="3">
        <f t="shared" si="7"/>
        <v>858379</v>
      </c>
      <c r="I253" s="1">
        <v>276528</v>
      </c>
      <c r="J253" s="1">
        <f t="shared" si="9"/>
        <v>1134907</v>
      </c>
      <c r="K253" s="12" t="e">
        <f>VLOOKUP(B253,#REF!,9,FALSE)</f>
        <v>#REF!</v>
      </c>
      <c r="L253" s="12" t="e">
        <f>VLOOKUP(B253,#REF!,6,FALSE)</f>
        <v>#REF!</v>
      </c>
    </row>
    <row r="254" spans="1:12" ht="14.45" customHeight="1">
      <c r="A254" s="22" t="s">
        <v>274</v>
      </c>
      <c r="B254" s="12">
        <v>361346</v>
      </c>
      <c r="C254" s="88" t="s">
        <v>275</v>
      </c>
      <c r="D254" s="22" t="s">
        <v>478</v>
      </c>
      <c r="E254" s="23" t="s">
        <v>495</v>
      </c>
      <c r="F254" s="3">
        <v>1549573</v>
      </c>
      <c r="G254" s="3">
        <v>3394030</v>
      </c>
      <c r="H254" s="3">
        <f t="shared" si="7"/>
        <v>4943603</v>
      </c>
      <c r="I254" s="1">
        <v>382686</v>
      </c>
      <c r="J254" s="1">
        <f t="shared" si="9"/>
        <v>5326289</v>
      </c>
      <c r="K254" s="12" t="e">
        <f>VLOOKUP(B254,#REF!,9,FALSE)</f>
        <v>#REF!</v>
      </c>
      <c r="L254" s="12" t="e">
        <f>VLOOKUP(B254,#REF!,6,FALSE)</f>
        <v>#REF!</v>
      </c>
    </row>
    <row r="255" spans="1:12" ht="14.45" customHeight="1">
      <c r="A255" s="22" t="s">
        <v>274</v>
      </c>
      <c r="B255" s="12">
        <v>361353</v>
      </c>
      <c r="C255" s="88" t="s">
        <v>276</v>
      </c>
      <c r="D255" s="22" t="s">
        <v>478</v>
      </c>
      <c r="E255" s="23" t="s">
        <v>495</v>
      </c>
      <c r="F255" s="3">
        <v>257257</v>
      </c>
      <c r="G255" s="3">
        <v>473739</v>
      </c>
      <c r="H255" s="3">
        <f t="shared" si="7"/>
        <v>730996</v>
      </c>
      <c r="I255" s="1">
        <v>55962</v>
      </c>
      <c r="J255" s="1">
        <f t="shared" si="9"/>
        <v>786958</v>
      </c>
      <c r="K255" s="12" t="e">
        <f>VLOOKUP(B255,#REF!,9,FALSE)</f>
        <v>#REF!</v>
      </c>
      <c r="L255" s="12" t="e">
        <f>VLOOKUP(B255,#REF!,6,FALSE)</f>
        <v>#REF!</v>
      </c>
    </row>
    <row r="256" spans="1:12" ht="14.45" customHeight="1">
      <c r="A256" s="22" t="s">
        <v>274</v>
      </c>
      <c r="B256" s="12">
        <v>361373</v>
      </c>
      <c r="C256" s="88" t="s">
        <v>277</v>
      </c>
      <c r="D256" s="22" t="s">
        <v>478</v>
      </c>
      <c r="E256" s="23" t="s">
        <v>495</v>
      </c>
      <c r="F256" s="3">
        <v>1263465</v>
      </c>
      <c r="G256" s="3">
        <v>4080153</v>
      </c>
      <c r="H256" s="3">
        <f t="shared" si="7"/>
        <v>5343618</v>
      </c>
      <c r="I256" s="1">
        <v>504348</v>
      </c>
      <c r="J256" s="1">
        <f t="shared" si="9"/>
        <v>5847966</v>
      </c>
      <c r="K256" s="12" t="e">
        <f>VLOOKUP(B256,#REF!,9,FALSE)</f>
        <v>#REF!</v>
      </c>
      <c r="L256" s="12" t="e">
        <f>VLOOKUP(B256,#REF!,6,FALSE)</f>
        <v>#REF!</v>
      </c>
    </row>
    <row r="257" spans="1:12" ht="14.45" customHeight="1">
      <c r="A257" s="22" t="s">
        <v>274</v>
      </c>
      <c r="B257" s="12">
        <v>361387</v>
      </c>
      <c r="C257" s="88" t="s">
        <v>278</v>
      </c>
      <c r="D257" s="22" t="s">
        <v>478</v>
      </c>
      <c r="E257" s="23" t="s">
        <v>495</v>
      </c>
      <c r="F257" s="3">
        <v>348309</v>
      </c>
      <c r="G257" s="3">
        <v>368199</v>
      </c>
      <c r="H257" s="3">
        <f t="shared" si="7"/>
        <v>716508</v>
      </c>
      <c r="I257" s="1">
        <v>57006</v>
      </c>
      <c r="J257" s="1">
        <f t="shared" si="9"/>
        <v>773514</v>
      </c>
      <c r="K257" s="12" t="e">
        <f>VLOOKUP(B257,#REF!,9,FALSE)</f>
        <v>#REF!</v>
      </c>
      <c r="L257" s="12" t="e">
        <f>VLOOKUP(B257,#REF!,6,FALSE)</f>
        <v>#REF!</v>
      </c>
    </row>
    <row r="258" spans="1:12" ht="14.45" customHeight="1">
      <c r="A258" s="22" t="s">
        <v>274</v>
      </c>
      <c r="B258" s="12">
        <v>361426</v>
      </c>
      <c r="C258" s="88" t="s">
        <v>279</v>
      </c>
      <c r="D258" s="22" t="s">
        <v>478</v>
      </c>
      <c r="E258" s="23" t="s">
        <v>495</v>
      </c>
      <c r="F258" s="3">
        <v>126025</v>
      </c>
      <c r="G258" s="3">
        <v>74187</v>
      </c>
      <c r="H258" s="3">
        <f t="shared" si="7"/>
        <v>200212</v>
      </c>
      <c r="I258" s="1">
        <v>-7872</v>
      </c>
      <c r="J258" s="1">
        <f t="shared" si="9"/>
        <v>192340</v>
      </c>
      <c r="K258" s="12" t="e">
        <f>VLOOKUP(B258,#REF!,9,FALSE)</f>
        <v>#REF!</v>
      </c>
      <c r="L258" s="12" t="e">
        <f>VLOOKUP(B258,#REF!,6,FALSE)</f>
        <v>#REF!</v>
      </c>
    </row>
    <row r="259" spans="1:12" ht="14.45" customHeight="1">
      <c r="A259" s="22" t="s">
        <v>274</v>
      </c>
      <c r="B259" s="12">
        <v>361479</v>
      </c>
      <c r="C259" s="88" t="s">
        <v>280</v>
      </c>
      <c r="D259" s="22" t="s">
        <v>478</v>
      </c>
      <c r="E259" s="23" t="s">
        <v>495</v>
      </c>
      <c r="F259" s="3">
        <v>1479607</v>
      </c>
      <c r="G259" s="3">
        <v>0</v>
      </c>
      <c r="H259" s="3">
        <f t="shared" ref="H259:H322" si="10">F259+G259</f>
        <v>1479607</v>
      </c>
      <c r="I259" s="1">
        <v>-70320</v>
      </c>
      <c r="J259" s="1">
        <f t="shared" si="9"/>
        <v>1409287</v>
      </c>
      <c r="K259" s="12" t="e">
        <f>VLOOKUP(B259,#REF!,9,FALSE)</f>
        <v>#REF!</v>
      </c>
      <c r="L259" s="12" t="e">
        <f>VLOOKUP(B259,#REF!,6,FALSE)</f>
        <v>#REF!</v>
      </c>
    </row>
    <row r="260" spans="1:12" ht="14.45" customHeight="1">
      <c r="A260" s="22" t="s">
        <v>274</v>
      </c>
      <c r="B260" s="12">
        <v>361499</v>
      </c>
      <c r="C260" s="88" t="s">
        <v>281</v>
      </c>
      <c r="D260" s="22" t="s">
        <v>478</v>
      </c>
      <c r="E260" s="23" t="s">
        <v>495</v>
      </c>
      <c r="F260" s="3">
        <v>242075</v>
      </c>
      <c r="G260" s="3">
        <v>572644</v>
      </c>
      <c r="H260" s="3">
        <f t="shared" si="10"/>
        <v>814719</v>
      </c>
      <c r="I260" s="1">
        <v>88950</v>
      </c>
      <c r="J260" s="1">
        <f t="shared" si="9"/>
        <v>903669</v>
      </c>
      <c r="K260" s="12" t="e">
        <f>VLOOKUP(B260,#REF!,9,FALSE)</f>
        <v>#REF!</v>
      </c>
      <c r="L260" s="12" t="e">
        <f>VLOOKUP(B260,#REF!,6,FALSE)</f>
        <v>#REF!</v>
      </c>
    </row>
    <row r="261" spans="1:12" ht="14.45" customHeight="1">
      <c r="A261" s="22" t="s">
        <v>282</v>
      </c>
      <c r="B261" s="12">
        <v>371525</v>
      </c>
      <c r="C261" s="88" t="s">
        <v>283</v>
      </c>
      <c r="D261" s="22" t="s">
        <v>478</v>
      </c>
      <c r="E261" s="23" t="s">
        <v>495</v>
      </c>
      <c r="F261" s="3">
        <v>659282</v>
      </c>
      <c r="G261" s="3">
        <v>320333</v>
      </c>
      <c r="H261" s="3">
        <f t="shared" si="10"/>
        <v>979615</v>
      </c>
      <c r="I261" s="1">
        <v>117996</v>
      </c>
      <c r="J261" s="1">
        <f t="shared" si="9"/>
        <v>1097611</v>
      </c>
      <c r="K261" s="12" t="e">
        <f>VLOOKUP(B261,#REF!,9,FALSE)</f>
        <v>#REF!</v>
      </c>
      <c r="L261" s="12" t="e">
        <f>VLOOKUP(B261,#REF!,6,FALSE)</f>
        <v>#REF!</v>
      </c>
    </row>
    <row r="262" spans="1:12" ht="14.45" customHeight="1">
      <c r="A262" s="22" t="s">
        <v>282</v>
      </c>
      <c r="B262" s="12">
        <v>371526</v>
      </c>
      <c r="C262" s="88" t="s">
        <v>284</v>
      </c>
      <c r="D262" s="22" t="s">
        <v>478</v>
      </c>
      <c r="E262" s="23" t="s">
        <v>495</v>
      </c>
      <c r="F262" s="3">
        <v>434914</v>
      </c>
      <c r="G262" s="3">
        <v>972162</v>
      </c>
      <c r="H262" s="3">
        <f t="shared" si="10"/>
        <v>1407076</v>
      </c>
      <c r="I262" s="1">
        <v>396258</v>
      </c>
      <c r="J262" s="1">
        <f t="shared" si="9"/>
        <v>1803334</v>
      </c>
      <c r="K262" s="12" t="e">
        <f>VLOOKUP(B262,#REF!,9,FALSE)</f>
        <v>#REF!</v>
      </c>
      <c r="L262" s="12" t="e">
        <f>VLOOKUP(B262,#REF!,6,FALSE)</f>
        <v>#REF!</v>
      </c>
    </row>
    <row r="263" spans="1:12" ht="14.45" customHeight="1">
      <c r="A263" s="22" t="s">
        <v>282</v>
      </c>
      <c r="B263" s="12">
        <v>371534</v>
      </c>
      <c r="C263" s="88" t="s">
        <v>285</v>
      </c>
      <c r="D263" s="22" t="s">
        <v>478</v>
      </c>
      <c r="E263" s="23" t="s">
        <v>495</v>
      </c>
      <c r="F263" s="3">
        <v>593865</v>
      </c>
      <c r="G263" s="3">
        <v>1125915</v>
      </c>
      <c r="H263" s="3">
        <f t="shared" si="10"/>
        <v>1719780</v>
      </c>
      <c r="I263" s="1">
        <v>50106</v>
      </c>
      <c r="J263" s="1">
        <f t="shared" ref="J263:J293" si="11">H263+I263</f>
        <v>1769886</v>
      </c>
      <c r="K263" s="12" t="e">
        <f>VLOOKUP(B263,#REF!,9,FALSE)</f>
        <v>#REF!</v>
      </c>
      <c r="L263" s="12" t="e">
        <f>VLOOKUP(B263,#REF!,6,FALSE)</f>
        <v>#REF!</v>
      </c>
    </row>
    <row r="264" spans="1:12" ht="14.45" customHeight="1">
      <c r="A264" s="22" t="s">
        <v>282</v>
      </c>
      <c r="B264" s="12">
        <v>371540</v>
      </c>
      <c r="C264" s="88" t="s">
        <v>286</v>
      </c>
      <c r="D264" s="22" t="s">
        <v>478</v>
      </c>
      <c r="E264" s="23" t="s">
        <v>495</v>
      </c>
      <c r="F264" s="3">
        <v>616547</v>
      </c>
      <c r="G264" s="3">
        <v>396815</v>
      </c>
      <c r="H264" s="3">
        <f t="shared" si="10"/>
        <v>1013362</v>
      </c>
      <c r="I264" s="1">
        <v>34410</v>
      </c>
      <c r="J264" s="1">
        <f t="shared" si="11"/>
        <v>1047772</v>
      </c>
      <c r="K264" s="12" t="e">
        <f>VLOOKUP(B264,#REF!,9,FALSE)</f>
        <v>#REF!</v>
      </c>
      <c r="L264" s="12" t="e">
        <f>VLOOKUP(B264,#REF!,6,FALSE)</f>
        <v>#REF!</v>
      </c>
    </row>
    <row r="265" spans="1:12" ht="14.45" customHeight="1">
      <c r="A265" s="22" t="s">
        <v>282</v>
      </c>
      <c r="B265" s="12">
        <v>371553</v>
      </c>
      <c r="C265" s="88" t="s">
        <v>287</v>
      </c>
      <c r="D265" s="22" t="s">
        <v>478</v>
      </c>
      <c r="E265" s="23" t="s">
        <v>495</v>
      </c>
      <c r="F265" s="3">
        <v>1488495</v>
      </c>
      <c r="G265" s="3">
        <v>462594</v>
      </c>
      <c r="H265" s="3">
        <f t="shared" si="10"/>
        <v>1951089</v>
      </c>
      <c r="I265" s="1">
        <v>263514</v>
      </c>
      <c r="J265" s="1">
        <f t="shared" si="11"/>
        <v>2214603</v>
      </c>
      <c r="K265" s="12" t="e">
        <f>VLOOKUP(B265,#REF!,9,FALSE)</f>
        <v>#REF!</v>
      </c>
      <c r="L265" s="12" t="e">
        <f>VLOOKUP(B265,#REF!,6,FALSE)</f>
        <v>#REF!</v>
      </c>
    </row>
    <row r="266" spans="1:12" ht="14.45" customHeight="1">
      <c r="A266" s="22" t="s">
        <v>282</v>
      </c>
      <c r="B266" s="12">
        <v>371556</v>
      </c>
      <c r="C266" s="88" t="s">
        <v>288</v>
      </c>
      <c r="D266" s="22" t="s">
        <v>478</v>
      </c>
      <c r="E266" s="23" t="s">
        <v>495</v>
      </c>
      <c r="F266" s="3">
        <v>347464</v>
      </c>
      <c r="G266" s="3">
        <v>1022050</v>
      </c>
      <c r="H266" s="3">
        <f t="shared" si="10"/>
        <v>1369514</v>
      </c>
      <c r="I266" s="1">
        <v>-19938</v>
      </c>
      <c r="J266" s="1">
        <f t="shared" si="11"/>
        <v>1349576</v>
      </c>
      <c r="K266" s="12" t="e">
        <f>VLOOKUP(B266,#REF!,9,FALSE)</f>
        <v>#REF!</v>
      </c>
      <c r="L266" s="12" t="e">
        <f>VLOOKUP(B266,#REF!,6,FALSE)</f>
        <v>#REF!</v>
      </c>
    </row>
    <row r="267" spans="1:12" ht="14.45" customHeight="1">
      <c r="A267" s="22" t="s">
        <v>282</v>
      </c>
      <c r="B267" s="12">
        <v>371557</v>
      </c>
      <c r="C267" s="88" t="s">
        <v>289</v>
      </c>
      <c r="D267" s="22" t="s">
        <v>478</v>
      </c>
      <c r="E267" s="23" t="s">
        <v>495</v>
      </c>
      <c r="F267" s="3">
        <v>218880</v>
      </c>
      <c r="G267" s="3">
        <v>69132</v>
      </c>
      <c r="H267" s="3">
        <f t="shared" si="10"/>
        <v>288012</v>
      </c>
      <c r="I267" s="1">
        <v>390</v>
      </c>
      <c r="J267" s="1">
        <f t="shared" si="11"/>
        <v>288402</v>
      </c>
      <c r="K267" s="12" t="e">
        <f>VLOOKUP(B267,#REF!,9,FALSE)</f>
        <v>#REF!</v>
      </c>
      <c r="L267" s="12" t="e">
        <f>VLOOKUP(B267,#REF!,6,FALSE)</f>
        <v>#REF!</v>
      </c>
    </row>
    <row r="268" spans="1:12" ht="14.45" customHeight="1">
      <c r="A268" s="22" t="s">
        <v>282</v>
      </c>
      <c r="B268" s="12">
        <v>371558</v>
      </c>
      <c r="C268" s="88" t="s">
        <v>290</v>
      </c>
      <c r="D268" s="22" t="s">
        <v>478</v>
      </c>
      <c r="E268" s="23" t="s">
        <v>495</v>
      </c>
      <c r="F268" s="3">
        <v>510447</v>
      </c>
      <c r="G268" s="3">
        <v>403140</v>
      </c>
      <c r="H268" s="3">
        <f t="shared" si="10"/>
        <v>913587</v>
      </c>
      <c r="I268" s="1">
        <v>10812</v>
      </c>
      <c r="J268" s="1">
        <f t="shared" si="11"/>
        <v>924399</v>
      </c>
      <c r="K268" s="12" t="e">
        <f>VLOOKUP(B268,#REF!,9,FALSE)</f>
        <v>#REF!</v>
      </c>
      <c r="L268" s="12" t="e">
        <f>VLOOKUP(B268,#REF!,6,FALSE)</f>
        <v>#REF!</v>
      </c>
    </row>
    <row r="269" spans="1:12" ht="14.45" customHeight="1">
      <c r="A269" s="22" t="s">
        <v>282</v>
      </c>
      <c r="B269" s="12">
        <v>371559</v>
      </c>
      <c r="C269" s="88" t="s">
        <v>291</v>
      </c>
      <c r="D269" s="22" t="s">
        <v>478</v>
      </c>
      <c r="E269" s="23" t="s">
        <v>495</v>
      </c>
      <c r="F269" s="3">
        <v>282113</v>
      </c>
      <c r="G269" s="3">
        <v>206846</v>
      </c>
      <c r="H269" s="3">
        <f t="shared" si="10"/>
        <v>488959</v>
      </c>
      <c r="I269" s="1">
        <v>26910</v>
      </c>
      <c r="J269" s="1">
        <f t="shared" si="11"/>
        <v>515869</v>
      </c>
      <c r="K269" s="12" t="e">
        <f>VLOOKUP(B269,#REF!,9,FALSE)</f>
        <v>#REF!</v>
      </c>
      <c r="L269" s="12" t="e">
        <f>VLOOKUP(B269,#REF!,6,FALSE)</f>
        <v>#REF!</v>
      </c>
    </row>
    <row r="270" spans="1:12" ht="14.45" customHeight="1">
      <c r="A270" s="22" t="s">
        <v>282</v>
      </c>
      <c r="B270" s="12">
        <v>371561</v>
      </c>
      <c r="C270" s="88" t="s">
        <v>292</v>
      </c>
      <c r="D270" s="22" t="s">
        <v>478</v>
      </c>
      <c r="E270" s="23" t="s">
        <v>495</v>
      </c>
      <c r="F270" s="3">
        <v>149093</v>
      </c>
      <c r="G270" s="3">
        <v>247170</v>
      </c>
      <c r="H270" s="3">
        <f t="shared" si="10"/>
        <v>396263</v>
      </c>
      <c r="I270" s="1">
        <v>49914</v>
      </c>
      <c r="J270" s="1">
        <f t="shared" si="11"/>
        <v>446177</v>
      </c>
      <c r="K270" s="12" t="e">
        <f>VLOOKUP(B270,#REF!,9,FALSE)</f>
        <v>#REF!</v>
      </c>
      <c r="L270" s="12" t="e">
        <f>VLOOKUP(B270,#REF!,6,FALSE)</f>
        <v>#REF!</v>
      </c>
    </row>
    <row r="271" spans="1:12" ht="14.45" customHeight="1">
      <c r="A271" s="22" t="s">
        <v>282</v>
      </c>
      <c r="B271" s="12">
        <v>371567</v>
      </c>
      <c r="C271" s="88" t="s">
        <v>293</v>
      </c>
      <c r="D271" s="22" t="s">
        <v>478</v>
      </c>
      <c r="E271" s="23" t="s">
        <v>495</v>
      </c>
      <c r="F271" s="3">
        <v>449642</v>
      </c>
      <c r="G271" s="3">
        <v>57308</v>
      </c>
      <c r="H271" s="3">
        <f t="shared" si="10"/>
        <v>506950</v>
      </c>
      <c r="I271" s="1">
        <v>2523</v>
      </c>
      <c r="J271" s="1">
        <f t="shared" si="11"/>
        <v>509473</v>
      </c>
      <c r="K271" s="12" t="e">
        <f>VLOOKUP(B271,#REF!,9,FALSE)</f>
        <v>#REF!</v>
      </c>
      <c r="L271" s="12" t="e">
        <f>VLOOKUP(B271,#REF!,6,FALSE)</f>
        <v>#REF!</v>
      </c>
    </row>
    <row r="272" spans="1:12" ht="14.45" customHeight="1">
      <c r="A272" s="22" t="s">
        <v>282</v>
      </c>
      <c r="B272" s="12">
        <v>371582</v>
      </c>
      <c r="C272" s="88" t="s">
        <v>294</v>
      </c>
      <c r="D272" s="22" t="s">
        <v>478</v>
      </c>
      <c r="E272" s="23" t="s">
        <v>495</v>
      </c>
      <c r="F272" s="3">
        <v>380806</v>
      </c>
      <c r="G272" s="3">
        <v>103876</v>
      </c>
      <c r="H272" s="3">
        <f t="shared" si="10"/>
        <v>484682</v>
      </c>
      <c r="I272" s="1">
        <v>-78960</v>
      </c>
      <c r="J272" s="1">
        <f t="shared" si="11"/>
        <v>405722</v>
      </c>
      <c r="K272" s="12" t="e">
        <f>VLOOKUP(B272,#REF!,9,FALSE)</f>
        <v>#REF!</v>
      </c>
      <c r="L272" s="12" t="e">
        <f>VLOOKUP(B272,#REF!,6,FALSE)</f>
        <v>#REF!</v>
      </c>
    </row>
    <row r="273" spans="1:12" ht="14.45" customHeight="1">
      <c r="A273" s="22" t="s">
        <v>282</v>
      </c>
      <c r="B273" s="12">
        <v>371591</v>
      </c>
      <c r="C273" s="88" t="s">
        <v>295</v>
      </c>
      <c r="D273" s="22" t="s">
        <v>478</v>
      </c>
      <c r="E273" s="23" t="s">
        <v>495</v>
      </c>
      <c r="F273" s="3">
        <v>702907</v>
      </c>
      <c r="G273" s="3">
        <v>693650</v>
      </c>
      <c r="H273" s="3">
        <f t="shared" si="10"/>
        <v>1396557</v>
      </c>
      <c r="I273" s="1">
        <v>13956</v>
      </c>
      <c r="J273" s="1">
        <f t="shared" si="11"/>
        <v>1410513</v>
      </c>
      <c r="K273" s="12" t="e">
        <f>VLOOKUP(B273,#REF!,9,FALSE)</f>
        <v>#REF!</v>
      </c>
      <c r="L273" s="12" t="e">
        <f>VLOOKUP(B273,#REF!,6,FALSE)</f>
        <v>#REF!</v>
      </c>
    </row>
    <row r="274" spans="1:12" ht="14.45" customHeight="1">
      <c r="A274" s="22" t="s">
        <v>282</v>
      </c>
      <c r="B274" s="12">
        <v>371592</v>
      </c>
      <c r="C274" s="88" t="s">
        <v>296</v>
      </c>
      <c r="D274" s="22" t="s">
        <v>478</v>
      </c>
      <c r="E274" s="23" t="s">
        <v>495</v>
      </c>
      <c r="F274" s="3">
        <v>402672</v>
      </c>
      <c r="G274" s="3">
        <v>550061</v>
      </c>
      <c r="H274" s="3">
        <f t="shared" si="10"/>
        <v>952733</v>
      </c>
      <c r="I274" s="1">
        <v>129798</v>
      </c>
      <c r="J274" s="1">
        <f t="shared" si="11"/>
        <v>1082531</v>
      </c>
      <c r="K274" s="12" t="e">
        <f>VLOOKUP(B274,#REF!,9,FALSE)</f>
        <v>#REF!</v>
      </c>
      <c r="L274" s="12" t="e">
        <f>VLOOKUP(B274,#REF!,6,FALSE)</f>
        <v>#REF!</v>
      </c>
    </row>
    <row r="275" spans="1:12" ht="14.45" customHeight="1">
      <c r="A275" s="22" t="s">
        <v>282</v>
      </c>
      <c r="B275" s="12">
        <v>371597</v>
      </c>
      <c r="C275" s="88" t="s">
        <v>297</v>
      </c>
      <c r="D275" s="22" t="s">
        <v>478</v>
      </c>
      <c r="E275" s="23" t="s">
        <v>495</v>
      </c>
      <c r="F275" s="3">
        <v>347669</v>
      </c>
      <c r="G275" s="3">
        <v>170827</v>
      </c>
      <c r="H275" s="3">
        <f t="shared" si="10"/>
        <v>518496</v>
      </c>
      <c r="I275" s="1">
        <v>1806</v>
      </c>
      <c r="J275" s="1">
        <f t="shared" si="11"/>
        <v>520302</v>
      </c>
      <c r="K275" s="12" t="e">
        <f>VLOOKUP(B275,#REF!,9,FALSE)</f>
        <v>#REF!</v>
      </c>
      <c r="L275" s="12" t="e">
        <f>VLOOKUP(B275,#REF!,6,FALSE)</f>
        <v>#REF!</v>
      </c>
    </row>
    <row r="276" spans="1:12" ht="14.45" customHeight="1">
      <c r="A276" s="22" t="s">
        <v>282</v>
      </c>
      <c r="B276" s="12">
        <v>372455</v>
      </c>
      <c r="C276" s="88" t="s">
        <v>298</v>
      </c>
      <c r="D276" s="22" t="s">
        <v>478</v>
      </c>
      <c r="E276" s="23" t="s">
        <v>495</v>
      </c>
      <c r="F276" s="3">
        <v>580889</v>
      </c>
      <c r="G276" s="3">
        <v>296614</v>
      </c>
      <c r="H276" s="3">
        <f t="shared" si="10"/>
        <v>877503</v>
      </c>
      <c r="I276" s="1">
        <v>97266</v>
      </c>
      <c r="J276" s="1">
        <f t="shared" si="11"/>
        <v>974769</v>
      </c>
      <c r="K276" s="12" t="e">
        <f>VLOOKUP(B276,#REF!,9,FALSE)</f>
        <v>#REF!</v>
      </c>
      <c r="L276" s="12" t="e">
        <f>VLOOKUP(B276,#REF!,6,FALSE)</f>
        <v>#REF!</v>
      </c>
    </row>
    <row r="277" spans="1:12" ht="14.45" customHeight="1">
      <c r="A277" s="22" t="s">
        <v>299</v>
      </c>
      <c r="B277" s="12">
        <v>381607</v>
      </c>
      <c r="C277" s="88" t="s">
        <v>300</v>
      </c>
      <c r="D277" s="22" t="s">
        <v>478</v>
      </c>
      <c r="E277" s="23" t="s">
        <v>495</v>
      </c>
      <c r="F277" s="3">
        <v>1875999</v>
      </c>
      <c r="G277" s="3">
        <v>10564749</v>
      </c>
      <c r="H277" s="3">
        <f t="shared" si="10"/>
        <v>12440748</v>
      </c>
      <c r="I277" s="1">
        <v>145944</v>
      </c>
      <c r="J277" s="1">
        <f t="shared" si="11"/>
        <v>12586692</v>
      </c>
      <c r="K277" s="12" t="e">
        <f>VLOOKUP(B277,#REF!,9,FALSE)</f>
        <v>#REF!</v>
      </c>
      <c r="L277" s="12" t="e">
        <f>VLOOKUP(B277,#REF!,6,FALSE)</f>
        <v>#REF!</v>
      </c>
    </row>
    <row r="278" spans="1:12" ht="14.45" customHeight="1">
      <c r="A278" s="22" t="s">
        <v>299</v>
      </c>
      <c r="B278" s="12">
        <v>381617</v>
      </c>
      <c r="C278" s="88" t="s">
        <v>301</v>
      </c>
      <c r="D278" s="22" t="s">
        <v>478</v>
      </c>
      <c r="E278" s="23" t="s">
        <v>495</v>
      </c>
      <c r="F278" s="3">
        <v>614270</v>
      </c>
      <c r="G278" s="3">
        <v>482855</v>
      </c>
      <c r="H278" s="3">
        <f t="shared" si="10"/>
        <v>1097125</v>
      </c>
      <c r="I278" s="1">
        <v>196428</v>
      </c>
      <c r="J278" s="1">
        <f t="shared" si="11"/>
        <v>1293553</v>
      </c>
      <c r="K278" s="12" t="e">
        <f>VLOOKUP(B278,#REF!,9,FALSE)</f>
        <v>#REF!</v>
      </c>
      <c r="L278" s="12" t="e">
        <f>VLOOKUP(B278,#REF!,6,FALSE)</f>
        <v>#REF!</v>
      </c>
    </row>
    <row r="279" spans="1:12" ht="14.45" customHeight="1">
      <c r="A279" s="22" t="s">
        <v>299</v>
      </c>
      <c r="B279" s="12">
        <v>381625</v>
      </c>
      <c r="C279" s="88" t="s">
        <v>302</v>
      </c>
      <c r="D279" s="22" t="s">
        <v>478</v>
      </c>
      <c r="E279" s="23" t="s">
        <v>495</v>
      </c>
      <c r="F279" s="3">
        <v>1768918</v>
      </c>
      <c r="G279" s="3">
        <v>4542572</v>
      </c>
      <c r="H279" s="3">
        <f t="shared" si="10"/>
        <v>6311490</v>
      </c>
      <c r="I279" s="1">
        <v>163020</v>
      </c>
      <c r="J279" s="1">
        <f t="shared" si="11"/>
        <v>6474510</v>
      </c>
      <c r="K279" s="12" t="e">
        <f>VLOOKUP(B279,#REF!,9,FALSE)</f>
        <v>#REF!</v>
      </c>
      <c r="L279" s="12" t="e">
        <f>VLOOKUP(B279,#REF!,6,FALSE)</f>
        <v>#REF!</v>
      </c>
    </row>
    <row r="280" spans="1:12" ht="14.45" customHeight="1">
      <c r="A280" s="22" t="s">
        <v>299</v>
      </c>
      <c r="B280" s="12">
        <v>381632</v>
      </c>
      <c r="C280" s="88" t="s">
        <v>303</v>
      </c>
      <c r="D280" s="22" t="s">
        <v>478</v>
      </c>
      <c r="E280" s="23" t="s">
        <v>495</v>
      </c>
      <c r="F280" s="3">
        <v>3244276</v>
      </c>
      <c r="G280" s="3">
        <v>8745744</v>
      </c>
      <c r="H280" s="3">
        <f t="shared" si="10"/>
        <v>11990020</v>
      </c>
      <c r="I280" s="1">
        <v>335796</v>
      </c>
      <c r="J280" s="1">
        <f t="shared" si="11"/>
        <v>12325816</v>
      </c>
      <c r="K280" s="12" t="e">
        <f>VLOOKUP(B280,#REF!,9,FALSE)</f>
        <v>#REF!</v>
      </c>
      <c r="L280" s="12" t="e">
        <f>VLOOKUP(B280,#REF!,6,FALSE)</f>
        <v>#REF!</v>
      </c>
    </row>
    <row r="281" spans="1:12" ht="14.45" customHeight="1">
      <c r="A281" s="22" t="s">
        <v>299</v>
      </c>
      <c r="B281" s="12">
        <v>381637</v>
      </c>
      <c r="C281" s="88" t="s">
        <v>304</v>
      </c>
      <c r="D281" s="22" t="s">
        <v>478</v>
      </c>
      <c r="E281" s="23" t="s">
        <v>495</v>
      </c>
      <c r="F281" s="3">
        <v>2683375</v>
      </c>
      <c r="G281" s="3">
        <v>6026970</v>
      </c>
      <c r="H281" s="3">
        <f t="shared" si="10"/>
        <v>8710345</v>
      </c>
      <c r="I281" s="1">
        <v>-470232</v>
      </c>
      <c r="J281" s="1">
        <f t="shared" si="11"/>
        <v>8240113</v>
      </c>
      <c r="K281" s="12" t="e">
        <f>VLOOKUP(B281,#REF!,9,FALSE)</f>
        <v>#REF!</v>
      </c>
      <c r="L281" s="12" t="e">
        <f>VLOOKUP(B281,#REF!,6,FALSE)</f>
        <v>#REF!</v>
      </c>
    </row>
    <row r="282" spans="1:12" ht="14.45" customHeight="1">
      <c r="A282" s="22" t="s">
        <v>299</v>
      </c>
      <c r="B282" s="12">
        <v>381638</v>
      </c>
      <c r="C282" s="88" t="s">
        <v>305</v>
      </c>
      <c r="D282" s="22" t="s">
        <v>478</v>
      </c>
      <c r="E282" s="23" t="s">
        <v>495</v>
      </c>
      <c r="F282" s="3">
        <v>278787</v>
      </c>
      <c r="G282" s="3">
        <v>336346</v>
      </c>
      <c r="H282" s="3">
        <f t="shared" si="10"/>
        <v>615133</v>
      </c>
      <c r="I282" s="1">
        <v>34116</v>
      </c>
      <c r="J282" s="1">
        <f t="shared" si="11"/>
        <v>649249</v>
      </c>
      <c r="K282" s="12" t="e">
        <f>VLOOKUP(B282,#REF!,9,FALSE)</f>
        <v>#REF!</v>
      </c>
      <c r="L282" s="12" t="e">
        <f>VLOOKUP(B282,#REF!,6,FALSE)</f>
        <v>#REF!</v>
      </c>
    </row>
    <row r="283" spans="1:12" ht="14.45" customHeight="1">
      <c r="A283" s="22" t="s">
        <v>299</v>
      </c>
      <c r="B283" s="12">
        <v>383303</v>
      </c>
      <c r="C283" s="88" t="s">
        <v>306</v>
      </c>
      <c r="D283" s="22" t="s">
        <v>478</v>
      </c>
      <c r="E283" s="23" t="s">
        <v>495</v>
      </c>
      <c r="F283" s="3">
        <v>5990456</v>
      </c>
      <c r="G283" s="3">
        <v>15103172</v>
      </c>
      <c r="H283" s="3">
        <f t="shared" si="10"/>
        <v>21093628</v>
      </c>
      <c r="I283" s="1">
        <v>477006</v>
      </c>
      <c r="J283" s="1">
        <f t="shared" si="11"/>
        <v>21570634</v>
      </c>
      <c r="K283" s="12" t="e">
        <f>VLOOKUP(B283,#REF!,9,FALSE)</f>
        <v>#REF!</v>
      </c>
      <c r="L283" s="12" t="e">
        <f>VLOOKUP(B283,#REF!,6,FALSE)</f>
        <v>#REF!</v>
      </c>
    </row>
    <row r="284" spans="1:12" ht="14.45" customHeight="1">
      <c r="A284" s="22" t="s">
        <v>307</v>
      </c>
      <c r="B284" s="12">
        <v>391647</v>
      </c>
      <c r="C284" s="88" t="s">
        <v>308</v>
      </c>
      <c r="D284" s="22" t="s">
        <v>478</v>
      </c>
      <c r="E284" s="23" t="s">
        <v>495</v>
      </c>
      <c r="F284" s="3">
        <v>1268941</v>
      </c>
      <c r="G284" s="3">
        <v>857363</v>
      </c>
      <c r="H284" s="3">
        <f t="shared" si="10"/>
        <v>2126304</v>
      </c>
      <c r="I284" s="1">
        <v>185130</v>
      </c>
      <c r="J284" s="1">
        <f t="shared" si="11"/>
        <v>2311434</v>
      </c>
      <c r="K284" s="12" t="e">
        <f>VLOOKUP(B284,#REF!,9,FALSE)</f>
        <v>#REF!</v>
      </c>
      <c r="L284" s="12" t="e">
        <f>VLOOKUP(B284,#REF!,6,FALSE)</f>
        <v>#REF!</v>
      </c>
    </row>
    <row r="285" spans="1:12" ht="14.45" customHeight="1">
      <c r="A285" s="22" t="s">
        <v>307</v>
      </c>
      <c r="B285" s="12">
        <v>391649</v>
      </c>
      <c r="C285" s="88" t="s">
        <v>309</v>
      </c>
      <c r="D285" s="22" t="s">
        <v>478</v>
      </c>
      <c r="E285" s="23" t="s">
        <v>495</v>
      </c>
      <c r="F285" s="3">
        <v>191806</v>
      </c>
      <c r="G285" s="3">
        <v>537452</v>
      </c>
      <c r="H285" s="3">
        <f t="shared" si="10"/>
        <v>729258</v>
      </c>
      <c r="I285" s="1">
        <v>25176</v>
      </c>
      <c r="J285" s="1">
        <f t="shared" si="11"/>
        <v>754434</v>
      </c>
      <c r="K285" s="12" t="e">
        <f>VLOOKUP(B285,#REF!,9,FALSE)</f>
        <v>#REF!</v>
      </c>
      <c r="L285" s="12" t="e">
        <f>VLOOKUP(B285,#REF!,6,FALSE)</f>
        <v>#REF!</v>
      </c>
    </row>
    <row r="286" spans="1:12" ht="14.45" customHeight="1">
      <c r="A286" s="22" t="s">
        <v>307</v>
      </c>
      <c r="B286" s="12">
        <v>391650</v>
      </c>
      <c r="C286" s="88" t="s">
        <v>310</v>
      </c>
      <c r="D286" s="22" t="s">
        <v>478</v>
      </c>
      <c r="E286" s="23" t="s">
        <v>495</v>
      </c>
      <c r="F286" s="3">
        <v>1907407</v>
      </c>
      <c r="G286" s="3">
        <v>0</v>
      </c>
      <c r="H286" s="3">
        <f t="shared" si="10"/>
        <v>1907407</v>
      </c>
      <c r="I286" s="1">
        <v>4914</v>
      </c>
      <c r="J286" s="1">
        <f t="shared" si="11"/>
        <v>1912321</v>
      </c>
      <c r="K286" s="12" t="e">
        <f>VLOOKUP(B286,#REF!,9,FALSE)</f>
        <v>#REF!</v>
      </c>
      <c r="L286" s="12" t="e">
        <f>VLOOKUP(B286,#REF!,6,FALSE)</f>
        <v>#REF!</v>
      </c>
    </row>
    <row r="287" spans="1:12" ht="14.45" customHeight="1">
      <c r="A287" s="22" t="s">
        <v>307</v>
      </c>
      <c r="B287" s="12">
        <v>391653</v>
      </c>
      <c r="C287" s="88" t="s">
        <v>311</v>
      </c>
      <c r="D287" s="22" t="s">
        <v>478</v>
      </c>
      <c r="E287" s="23" t="s">
        <v>495</v>
      </c>
      <c r="F287" s="3">
        <v>102205</v>
      </c>
      <c r="G287" s="3">
        <v>72111</v>
      </c>
      <c r="H287" s="3">
        <f t="shared" si="10"/>
        <v>174316</v>
      </c>
      <c r="I287" s="1">
        <v>-10356</v>
      </c>
      <c r="J287" s="1">
        <f t="shared" si="11"/>
        <v>163960</v>
      </c>
      <c r="K287" s="12" t="e">
        <f>VLOOKUP(B287,#REF!,9,FALSE)</f>
        <v>#REF!</v>
      </c>
      <c r="L287" s="12" t="e">
        <f>VLOOKUP(B287,#REF!,6,FALSE)</f>
        <v>#REF!</v>
      </c>
    </row>
    <row r="288" spans="1:12" ht="14.45" customHeight="1">
      <c r="A288" s="22" t="s">
        <v>307</v>
      </c>
      <c r="B288" s="12">
        <v>391666</v>
      </c>
      <c r="C288" s="88" t="s">
        <v>312</v>
      </c>
      <c r="D288" s="22" t="s">
        <v>478</v>
      </c>
      <c r="E288" s="23" t="s">
        <v>495</v>
      </c>
      <c r="F288" s="3">
        <v>146649</v>
      </c>
      <c r="G288" s="3">
        <v>196945</v>
      </c>
      <c r="H288" s="3">
        <f t="shared" si="10"/>
        <v>343594</v>
      </c>
      <c r="I288" s="1">
        <v>75354</v>
      </c>
      <c r="J288" s="1">
        <f t="shared" si="11"/>
        <v>418948</v>
      </c>
      <c r="K288" s="12" t="e">
        <f>VLOOKUP(B288,#REF!,9,FALSE)</f>
        <v>#REF!</v>
      </c>
      <c r="L288" s="12" t="e">
        <f>VLOOKUP(B288,#REF!,6,FALSE)</f>
        <v>#REF!</v>
      </c>
    </row>
    <row r="289" spans="1:12" ht="14.45" customHeight="1">
      <c r="A289" s="22" t="s">
        <v>307</v>
      </c>
      <c r="B289" s="12">
        <v>391668</v>
      </c>
      <c r="C289" s="88" t="s">
        <v>313</v>
      </c>
      <c r="D289" s="22" t="s">
        <v>478</v>
      </c>
      <c r="E289" s="23" t="s">
        <v>495</v>
      </c>
      <c r="F289" s="3">
        <v>396876</v>
      </c>
      <c r="G289" s="3">
        <v>1063948</v>
      </c>
      <c r="H289" s="3">
        <f t="shared" si="10"/>
        <v>1460824</v>
      </c>
      <c r="I289" s="1">
        <v>-81000</v>
      </c>
      <c r="J289" s="1">
        <f t="shared" si="11"/>
        <v>1379824</v>
      </c>
      <c r="K289" s="12" t="e">
        <f>VLOOKUP(B289,#REF!,9,FALSE)</f>
        <v>#REF!</v>
      </c>
      <c r="L289" s="12" t="e">
        <f>VLOOKUP(B289,#REF!,6,FALSE)</f>
        <v>#REF!</v>
      </c>
    </row>
    <row r="290" spans="1:12" ht="14.45" customHeight="1">
      <c r="A290" s="22" t="s">
        <v>307</v>
      </c>
      <c r="B290" s="12">
        <v>391671</v>
      </c>
      <c r="C290" s="88" t="s">
        <v>314</v>
      </c>
      <c r="D290" s="22" t="s">
        <v>478</v>
      </c>
      <c r="E290" s="23" t="s">
        <v>495</v>
      </c>
      <c r="F290" s="3">
        <v>385765</v>
      </c>
      <c r="G290" s="3">
        <v>617647</v>
      </c>
      <c r="H290" s="3">
        <f t="shared" si="10"/>
        <v>1003412</v>
      </c>
      <c r="I290" s="1">
        <v>54042</v>
      </c>
      <c r="J290" s="1">
        <f t="shared" si="11"/>
        <v>1057454</v>
      </c>
      <c r="K290" s="12" t="e">
        <f>VLOOKUP(B290,#REF!,9,FALSE)</f>
        <v>#REF!</v>
      </c>
      <c r="L290" s="12" t="e">
        <f>VLOOKUP(B290,#REF!,6,FALSE)</f>
        <v>#REF!</v>
      </c>
    </row>
    <row r="291" spans="1:12" ht="14.45" customHeight="1">
      <c r="A291" s="22" t="s">
        <v>307</v>
      </c>
      <c r="B291" s="12">
        <v>391674</v>
      </c>
      <c r="C291" s="88" t="s">
        <v>315</v>
      </c>
      <c r="D291" s="22" t="s">
        <v>478</v>
      </c>
      <c r="E291" s="23" t="s">
        <v>495</v>
      </c>
      <c r="F291" s="3">
        <v>355330</v>
      </c>
      <c r="G291" s="3">
        <v>2923023</v>
      </c>
      <c r="H291" s="3">
        <f t="shared" si="10"/>
        <v>3278353</v>
      </c>
      <c r="I291" s="1">
        <v>161334</v>
      </c>
      <c r="J291" s="1">
        <f t="shared" si="11"/>
        <v>3439687</v>
      </c>
      <c r="K291" s="12" t="e">
        <f>VLOOKUP(B291,#REF!,9,FALSE)</f>
        <v>#REF!</v>
      </c>
      <c r="L291" s="12" t="e">
        <f>VLOOKUP(B291,#REF!,6,FALSE)</f>
        <v>#REF!</v>
      </c>
    </row>
    <row r="292" spans="1:12" ht="14.45" customHeight="1">
      <c r="A292" s="22" t="s">
        <v>307</v>
      </c>
      <c r="B292" s="12">
        <v>391676</v>
      </c>
      <c r="C292" s="88" t="s">
        <v>316</v>
      </c>
      <c r="D292" s="22" t="s">
        <v>478</v>
      </c>
      <c r="E292" s="23" t="s">
        <v>495</v>
      </c>
      <c r="F292" s="3">
        <v>355815</v>
      </c>
      <c r="G292" s="3">
        <v>5874437</v>
      </c>
      <c r="H292" s="3">
        <f t="shared" si="10"/>
        <v>6230252</v>
      </c>
      <c r="I292" s="1">
        <v>103530</v>
      </c>
      <c r="J292" s="1">
        <f t="shared" si="11"/>
        <v>6333782</v>
      </c>
      <c r="K292" s="12" t="e">
        <f>VLOOKUP(B292,#REF!,9,FALSE)</f>
        <v>#REF!</v>
      </c>
      <c r="L292" s="12" t="e">
        <f>VLOOKUP(B292,#REF!,6,FALSE)</f>
        <v>#REF!</v>
      </c>
    </row>
    <row r="293" spans="1:12" ht="14.45" customHeight="1">
      <c r="A293" s="22" t="s">
        <v>307</v>
      </c>
      <c r="B293" s="12">
        <v>391685</v>
      </c>
      <c r="C293" s="88" t="s">
        <v>317</v>
      </c>
      <c r="D293" s="22" t="s">
        <v>478</v>
      </c>
      <c r="E293" s="23" t="s">
        <v>495</v>
      </c>
      <c r="F293" s="3">
        <v>335086</v>
      </c>
      <c r="G293" s="3">
        <v>3100633</v>
      </c>
      <c r="H293" s="3">
        <f t="shared" si="10"/>
        <v>3435719</v>
      </c>
      <c r="I293" s="1">
        <v>-159726</v>
      </c>
      <c r="J293" s="1">
        <f t="shared" si="11"/>
        <v>3275993</v>
      </c>
      <c r="K293" s="12" t="e">
        <f>VLOOKUP(B293,#REF!,9,FALSE)</f>
        <v>#REF!</v>
      </c>
      <c r="L293" s="12" t="e">
        <f>VLOOKUP(B293,#REF!,6,FALSE)</f>
        <v>#REF!</v>
      </c>
    </row>
    <row r="294" spans="1:12" ht="14.45" customHeight="1">
      <c r="A294" s="22" t="s">
        <v>318</v>
      </c>
      <c r="B294" s="12">
        <v>401697</v>
      </c>
      <c r="C294" s="88" t="s">
        <v>319</v>
      </c>
      <c r="D294" s="22" t="s">
        <v>478</v>
      </c>
      <c r="E294" s="23" t="s">
        <v>495</v>
      </c>
      <c r="F294" s="3">
        <v>1570494</v>
      </c>
      <c r="G294" s="3">
        <v>0</v>
      </c>
      <c r="H294" s="3">
        <f t="shared" si="10"/>
        <v>1570494</v>
      </c>
      <c r="I294" s="1">
        <v>109932</v>
      </c>
      <c r="J294" s="1">
        <f t="shared" ref="J294:J339" si="12">H294+I294</f>
        <v>1680426</v>
      </c>
      <c r="K294" s="12" t="e">
        <f>VLOOKUP(B294,#REF!,9,FALSE)</f>
        <v>#REF!</v>
      </c>
      <c r="L294" s="12" t="e">
        <f>VLOOKUP(B294,#REF!,6,FALSE)</f>
        <v>#REF!</v>
      </c>
    </row>
    <row r="295" spans="1:12" ht="14.45" customHeight="1">
      <c r="A295" s="22" t="s">
        <v>318</v>
      </c>
      <c r="B295" s="12">
        <v>401698</v>
      </c>
      <c r="C295" s="88" t="s">
        <v>320</v>
      </c>
      <c r="D295" s="22" t="s">
        <v>478</v>
      </c>
      <c r="E295" s="23" t="s">
        <v>495</v>
      </c>
      <c r="F295" s="3">
        <v>141399</v>
      </c>
      <c r="G295" s="3">
        <v>0</v>
      </c>
      <c r="H295" s="3">
        <f t="shared" si="10"/>
        <v>141399</v>
      </c>
      <c r="I295" s="1">
        <v>-40476</v>
      </c>
      <c r="J295" s="1">
        <f t="shared" si="12"/>
        <v>100923</v>
      </c>
      <c r="K295" s="12" t="e">
        <f>VLOOKUP(B295,#REF!,9,FALSE)</f>
        <v>#REF!</v>
      </c>
      <c r="L295" s="12" t="e">
        <f>VLOOKUP(B295,#REF!,6,FALSE)</f>
        <v>#REF!</v>
      </c>
    </row>
    <row r="296" spans="1:12" ht="14.45" customHeight="1">
      <c r="A296" s="22" t="s">
        <v>318</v>
      </c>
      <c r="B296" s="12">
        <v>401699</v>
      </c>
      <c r="C296" s="88" t="s">
        <v>321</v>
      </c>
      <c r="D296" s="22" t="s">
        <v>478</v>
      </c>
      <c r="E296" s="23" t="s">
        <v>495</v>
      </c>
      <c r="F296" s="3">
        <v>167333</v>
      </c>
      <c r="G296" s="3">
        <v>90736</v>
      </c>
      <c r="H296" s="3">
        <f t="shared" si="10"/>
        <v>258069</v>
      </c>
      <c r="I296" s="1">
        <v>80022</v>
      </c>
      <c r="J296" s="1">
        <f t="shared" si="12"/>
        <v>338091</v>
      </c>
      <c r="K296" s="12" t="e">
        <f>VLOOKUP(B296,#REF!,9,FALSE)</f>
        <v>#REF!</v>
      </c>
      <c r="L296" s="12" t="e">
        <f>VLOOKUP(B296,#REF!,6,FALSE)</f>
        <v>#REF!</v>
      </c>
    </row>
    <row r="297" spans="1:12" ht="14.45" customHeight="1">
      <c r="A297" s="22" t="s">
        <v>318</v>
      </c>
      <c r="B297" s="12">
        <v>401704</v>
      </c>
      <c r="C297" s="88" t="s">
        <v>322</v>
      </c>
      <c r="D297" s="22" t="s">
        <v>478</v>
      </c>
      <c r="E297" s="23" t="s">
        <v>495</v>
      </c>
      <c r="F297" s="3">
        <v>326707</v>
      </c>
      <c r="G297" s="3">
        <v>655615</v>
      </c>
      <c r="H297" s="3">
        <f t="shared" si="10"/>
        <v>982322</v>
      </c>
      <c r="I297" s="1">
        <v>26346</v>
      </c>
      <c r="J297" s="1">
        <f t="shared" si="12"/>
        <v>1008668</v>
      </c>
      <c r="K297" s="12" t="e">
        <f>VLOOKUP(B297,#REF!,9,FALSE)</f>
        <v>#REF!</v>
      </c>
      <c r="L297" s="12" t="e">
        <f>VLOOKUP(B297,#REF!,6,FALSE)</f>
        <v>#REF!</v>
      </c>
    </row>
    <row r="298" spans="1:12" ht="14.45" customHeight="1">
      <c r="A298" s="22" t="s">
        <v>318</v>
      </c>
      <c r="B298" s="12">
        <v>401709</v>
      </c>
      <c r="C298" s="88" t="s">
        <v>323</v>
      </c>
      <c r="D298" s="22" t="s">
        <v>478</v>
      </c>
      <c r="E298" s="23" t="s">
        <v>495</v>
      </c>
      <c r="F298" s="3">
        <v>999319</v>
      </c>
      <c r="G298" s="3">
        <v>1234928</v>
      </c>
      <c r="H298" s="3">
        <f t="shared" si="10"/>
        <v>2234247</v>
      </c>
      <c r="I298" s="1">
        <v>245910</v>
      </c>
      <c r="J298" s="1">
        <f t="shared" si="12"/>
        <v>2480157</v>
      </c>
      <c r="K298" s="12" t="e">
        <f>VLOOKUP(B298,#REF!,9,FALSE)</f>
        <v>#REF!</v>
      </c>
      <c r="L298" s="12" t="e">
        <f>VLOOKUP(B298,#REF!,6,FALSE)</f>
        <v>#REF!</v>
      </c>
    </row>
    <row r="299" spans="1:12" ht="14.45" customHeight="1">
      <c r="A299" s="22" t="s">
        <v>318</v>
      </c>
      <c r="B299" s="12">
        <v>401713</v>
      </c>
      <c r="C299" s="88" t="s">
        <v>324</v>
      </c>
      <c r="D299" s="22" t="s">
        <v>478</v>
      </c>
      <c r="E299" s="23" t="s">
        <v>495</v>
      </c>
      <c r="F299" s="3">
        <v>1579025</v>
      </c>
      <c r="G299" s="3">
        <v>1240282</v>
      </c>
      <c r="H299" s="3">
        <f t="shared" si="10"/>
        <v>2819307</v>
      </c>
      <c r="I299" s="1">
        <v>-24990</v>
      </c>
      <c r="J299" s="1">
        <f t="shared" si="12"/>
        <v>2794317</v>
      </c>
      <c r="K299" s="12" t="e">
        <f>VLOOKUP(B299,#REF!,9,FALSE)</f>
        <v>#REF!</v>
      </c>
      <c r="L299" s="12" t="e">
        <f>VLOOKUP(B299,#REF!,6,FALSE)</f>
        <v>#REF!</v>
      </c>
    </row>
    <row r="300" spans="1:12" ht="14.45" customHeight="1">
      <c r="A300" s="22" t="s">
        <v>318</v>
      </c>
      <c r="B300" s="12">
        <v>401718</v>
      </c>
      <c r="C300" s="88" t="s">
        <v>325</v>
      </c>
      <c r="D300" s="22" t="s">
        <v>478</v>
      </c>
      <c r="E300" s="23" t="s">
        <v>495</v>
      </c>
      <c r="F300" s="3">
        <v>1222000</v>
      </c>
      <c r="G300" s="3">
        <v>2238501</v>
      </c>
      <c r="H300" s="3">
        <f t="shared" si="10"/>
        <v>3460501</v>
      </c>
      <c r="I300" s="1">
        <v>203712</v>
      </c>
      <c r="J300" s="1">
        <f t="shared" si="12"/>
        <v>3664213</v>
      </c>
      <c r="K300" s="12" t="e">
        <f>VLOOKUP(B300,#REF!,9,FALSE)</f>
        <v>#REF!</v>
      </c>
      <c r="L300" s="12" t="e">
        <f>VLOOKUP(B300,#REF!,6,FALSE)</f>
        <v>#REF!</v>
      </c>
    </row>
    <row r="301" spans="1:12" ht="14.45" customHeight="1">
      <c r="A301" s="22" t="s">
        <v>318</v>
      </c>
      <c r="B301" s="12">
        <v>401721</v>
      </c>
      <c r="C301" s="88" t="s">
        <v>326</v>
      </c>
      <c r="D301" s="22" t="s">
        <v>478</v>
      </c>
      <c r="E301" s="23" t="s">
        <v>495</v>
      </c>
      <c r="F301" s="3">
        <v>427347</v>
      </c>
      <c r="G301" s="3">
        <v>0</v>
      </c>
      <c r="H301" s="3">
        <f t="shared" si="10"/>
        <v>427347</v>
      </c>
      <c r="I301" s="1">
        <v>11652</v>
      </c>
      <c r="J301" s="1">
        <f t="shared" si="12"/>
        <v>438999</v>
      </c>
      <c r="K301" s="12" t="e">
        <f>VLOOKUP(B301,#REF!,9,FALSE)</f>
        <v>#REF!</v>
      </c>
      <c r="L301" s="12" t="e">
        <f>VLOOKUP(B301,#REF!,6,FALSE)</f>
        <v>#REF!</v>
      </c>
    </row>
    <row r="302" spans="1:12" ht="14.45" customHeight="1">
      <c r="A302" s="22" t="s">
        <v>318</v>
      </c>
      <c r="B302" s="12">
        <v>401724</v>
      </c>
      <c r="C302" s="88" t="s">
        <v>327</v>
      </c>
      <c r="D302" s="22" t="s">
        <v>478</v>
      </c>
      <c r="E302" s="23" t="s">
        <v>495</v>
      </c>
      <c r="F302" s="3">
        <v>1890366</v>
      </c>
      <c r="G302" s="3">
        <v>4772930</v>
      </c>
      <c r="H302" s="3">
        <f t="shared" si="10"/>
        <v>6663296</v>
      </c>
      <c r="I302" s="1">
        <v>1164360</v>
      </c>
      <c r="J302" s="1">
        <f t="shared" si="12"/>
        <v>7827656</v>
      </c>
      <c r="K302" s="12" t="e">
        <f>VLOOKUP(B302,#REF!,9,FALSE)</f>
        <v>#REF!</v>
      </c>
      <c r="L302" s="12" t="e">
        <f>VLOOKUP(B302,#REF!,6,FALSE)</f>
        <v>#REF!</v>
      </c>
    </row>
    <row r="303" spans="1:12" ht="14.45" customHeight="1">
      <c r="A303" s="22" t="s">
        <v>328</v>
      </c>
      <c r="B303" s="12">
        <v>411746</v>
      </c>
      <c r="C303" s="88" t="s">
        <v>329</v>
      </c>
      <c r="D303" s="22" t="s">
        <v>478</v>
      </c>
      <c r="E303" s="23" t="s">
        <v>495</v>
      </c>
      <c r="F303" s="3">
        <v>1579451</v>
      </c>
      <c r="G303" s="3">
        <v>1863441</v>
      </c>
      <c r="H303" s="3">
        <f t="shared" si="10"/>
        <v>3442892</v>
      </c>
      <c r="I303" s="1">
        <v>206688</v>
      </c>
      <c r="J303" s="1">
        <f t="shared" si="12"/>
        <v>3649580</v>
      </c>
      <c r="K303" s="12" t="e">
        <f>VLOOKUP(B303,#REF!,9,FALSE)</f>
        <v>#REF!</v>
      </c>
      <c r="L303" s="12" t="e">
        <f>VLOOKUP(B303,#REF!,6,FALSE)</f>
        <v>#REF!</v>
      </c>
    </row>
    <row r="304" spans="1:12" ht="14.45" customHeight="1">
      <c r="A304" s="22" t="s">
        <v>328</v>
      </c>
      <c r="B304" s="12">
        <v>411756</v>
      </c>
      <c r="C304" s="88" t="s">
        <v>330</v>
      </c>
      <c r="D304" s="22" t="s">
        <v>478</v>
      </c>
      <c r="E304" s="23" t="s">
        <v>495</v>
      </c>
      <c r="F304" s="3">
        <v>0</v>
      </c>
      <c r="G304" s="3">
        <v>0</v>
      </c>
      <c r="H304" s="3">
        <f t="shared" si="10"/>
        <v>0</v>
      </c>
      <c r="I304" s="1">
        <v>45684</v>
      </c>
      <c r="J304" s="1">
        <f t="shared" si="12"/>
        <v>45684</v>
      </c>
      <c r="K304" s="12">
        <v>0</v>
      </c>
      <c r="L304" s="12" t="e">
        <f>VLOOKUP(B304,#REF!,6,FALSE)</f>
        <v>#REF!</v>
      </c>
    </row>
    <row r="305" spans="1:12" ht="14.45" customHeight="1">
      <c r="A305" s="22" t="s">
        <v>328</v>
      </c>
      <c r="B305" s="12">
        <v>411758</v>
      </c>
      <c r="C305" s="88" t="s">
        <v>331</v>
      </c>
      <c r="D305" s="22" t="s">
        <v>478</v>
      </c>
      <c r="E305" s="23" t="s">
        <v>495</v>
      </c>
      <c r="F305" s="3">
        <v>858581</v>
      </c>
      <c r="G305" s="3">
        <v>379640</v>
      </c>
      <c r="H305" s="3">
        <f t="shared" si="10"/>
        <v>1238221</v>
      </c>
      <c r="I305" s="1">
        <v>-29802</v>
      </c>
      <c r="J305" s="1">
        <f t="shared" si="12"/>
        <v>1208419</v>
      </c>
      <c r="K305" s="12" t="e">
        <f>VLOOKUP(B305,#REF!,9,FALSE)</f>
        <v>#REF!</v>
      </c>
      <c r="L305" s="12" t="e">
        <f>VLOOKUP(B305,#REF!,6,FALSE)</f>
        <v>#REF!</v>
      </c>
    </row>
    <row r="306" spans="1:12" ht="14.45" customHeight="1">
      <c r="A306" s="22" t="s">
        <v>328</v>
      </c>
      <c r="B306" s="12">
        <v>411761</v>
      </c>
      <c r="C306" s="88" t="s">
        <v>332</v>
      </c>
      <c r="D306" s="22" t="s">
        <v>478</v>
      </c>
      <c r="E306" s="23" t="s">
        <v>495</v>
      </c>
      <c r="F306" s="3">
        <v>737788</v>
      </c>
      <c r="G306" s="3">
        <v>0</v>
      </c>
      <c r="H306" s="3">
        <f t="shared" si="10"/>
        <v>737788</v>
      </c>
      <c r="I306" s="1">
        <v>110244</v>
      </c>
      <c r="J306" s="1">
        <f t="shared" si="12"/>
        <v>848032</v>
      </c>
      <c r="K306" s="12" t="e">
        <f>VLOOKUP(B306,#REF!,9,FALSE)</f>
        <v>#REF!</v>
      </c>
      <c r="L306" s="12" t="e">
        <f>VLOOKUP(B306,#REF!,6,FALSE)</f>
        <v>#REF!</v>
      </c>
    </row>
    <row r="307" spans="1:12" ht="14.45" customHeight="1">
      <c r="A307" s="22" t="s">
        <v>328</v>
      </c>
      <c r="B307" s="12">
        <v>411764</v>
      </c>
      <c r="C307" s="88" t="s">
        <v>333</v>
      </c>
      <c r="D307" s="22" t="s">
        <v>478</v>
      </c>
      <c r="E307" s="23" t="s">
        <v>495</v>
      </c>
      <c r="F307" s="3">
        <v>661906</v>
      </c>
      <c r="G307" s="3">
        <v>0</v>
      </c>
      <c r="H307" s="3">
        <f t="shared" si="10"/>
        <v>661906</v>
      </c>
      <c r="I307" s="1">
        <v>16470</v>
      </c>
      <c r="J307" s="1">
        <f t="shared" si="12"/>
        <v>678376</v>
      </c>
      <c r="K307" s="12" t="e">
        <f>VLOOKUP(B307,#REF!,9,FALSE)</f>
        <v>#REF!</v>
      </c>
      <c r="L307" s="12" t="e">
        <f>VLOOKUP(B307,#REF!,6,FALSE)</f>
        <v>#REF!</v>
      </c>
    </row>
    <row r="308" spans="1:12" ht="14.45" customHeight="1">
      <c r="A308" s="22" t="s">
        <v>328</v>
      </c>
      <c r="B308" s="12">
        <v>411777</v>
      </c>
      <c r="C308" s="88" t="s">
        <v>334</v>
      </c>
      <c r="D308" s="22" t="s">
        <v>478</v>
      </c>
      <c r="E308" s="23" t="s">
        <v>495</v>
      </c>
      <c r="F308" s="3">
        <v>1696998</v>
      </c>
      <c r="G308" s="3">
        <v>1924802</v>
      </c>
      <c r="H308" s="3">
        <f t="shared" si="10"/>
        <v>3621800</v>
      </c>
      <c r="I308" s="1">
        <v>-36318</v>
      </c>
      <c r="J308" s="1">
        <f t="shared" si="12"/>
        <v>3585482</v>
      </c>
      <c r="K308" s="12" t="e">
        <f>VLOOKUP(B308,#REF!,9,FALSE)</f>
        <v>#REF!</v>
      </c>
      <c r="L308" s="12" t="e">
        <f>VLOOKUP(B308,#REF!,6,FALSE)</f>
        <v>#REF!</v>
      </c>
    </row>
    <row r="309" spans="1:12" ht="14.45" customHeight="1">
      <c r="A309" s="22" t="s">
        <v>328</v>
      </c>
      <c r="B309" s="12">
        <v>411778</v>
      </c>
      <c r="C309" s="88" t="s">
        <v>335</v>
      </c>
      <c r="D309" s="22" t="s">
        <v>478</v>
      </c>
      <c r="E309" s="23" t="s">
        <v>495</v>
      </c>
      <c r="F309" s="3">
        <v>424916</v>
      </c>
      <c r="G309" s="3">
        <v>148730</v>
      </c>
      <c r="H309" s="3">
        <f t="shared" si="10"/>
        <v>573646</v>
      </c>
      <c r="I309" s="1">
        <v>-47130</v>
      </c>
      <c r="J309" s="1">
        <f t="shared" si="12"/>
        <v>526516</v>
      </c>
      <c r="K309" s="12" t="e">
        <f>VLOOKUP(B309,#REF!,9,FALSE)</f>
        <v>#REF!</v>
      </c>
      <c r="L309" s="12" t="e">
        <f>VLOOKUP(B309,#REF!,6,FALSE)</f>
        <v>#REF!</v>
      </c>
    </row>
    <row r="310" spans="1:12" ht="14.45" customHeight="1">
      <c r="A310" s="22" t="s">
        <v>328</v>
      </c>
      <c r="B310" s="12">
        <v>411782</v>
      </c>
      <c r="C310" s="88" t="s">
        <v>87</v>
      </c>
      <c r="D310" s="22" t="s">
        <v>478</v>
      </c>
      <c r="E310" s="23" t="s">
        <v>495</v>
      </c>
      <c r="F310" s="3">
        <v>990929</v>
      </c>
      <c r="G310" s="3">
        <v>129550</v>
      </c>
      <c r="H310" s="3">
        <f t="shared" si="10"/>
        <v>1120479</v>
      </c>
      <c r="I310" s="1">
        <v>85686</v>
      </c>
      <c r="J310" s="1">
        <f t="shared" si="12"/>
        <v>1206165</v>
      </c>
      <c r="K310" s="12" t="e">
        <f>VLOOKUP(B310,#REF!,9,FALSE)</f>
        <v>#REF!</v>
      </c>
      <c r="L310" s="12" t="e">
        <f>VLOOKUP(B310,#REF!,6,FALSE)</f>
        <v>#REF!</v>
      </c>
    </row>
    <row r="311" spans="1:12" ht="14.45" customHeight="1">
      <c r="A311" s="22" t="s">
        <v>328</v>
      </c>
      <c r="B311" s="12">
        <v>411788</v>
      </c>
      <c r="C311" s="88" t="s">
        <v>336</v>
      </c>
      <c r="D311" s="22" t="s">
        <v>478</v>
      </c>
      <c r="E311" s="23" t="s">
        <v>495</v>
      </c>
      <c r="F311" s="3">
        <v>1118191</v>
      </c>
      <c r="G311" s="3">
        <v>989121</v>
      </c>
      <c r="H311" s="3">
        <f t="shared" si="10"/>
        <v>2107312</v>
      </c>
      <c r="I311" s="1">
        <v>79176</v>
      </c>
      <c r="J311" s="1">
        <f t="shared" si="12"/>
        <v>2186488</v>
      </c>
      <c r="K311" s="12" t="e">
        <f>VLOOKUP(B311,#REF!,9,FALSE)</f>
        <v>#REF!</v>
      </c>
      <c r="L311" s="12" t="e">
        <f>VLOOKUP(B311,#REF!,6,FALSE)</f>
        <v>#REF!</v>
      </c>
    </row>
    <row r="312" spans="1:12" ht="14.45" customHeight="1">
      <c r="A312" s="22" t="s">
        <v>328</v>
      </c>
      <c r="B312" s="12">
        <v>411801</v>
      </c>
      <c r="C312" s="88" t="s">
        <v>337</v>
      </c>
      <c r="D312" s="22" t="s">
        <v>478</v>
      </c>
      <c r="E312" s="23" t="s">
        <v>495</v>
      </c>
      <c r="F312" s="3">
        <v>212240</v>
      </c>
      <c r="G312" s="3">
        <v>132140</v>
      </c>
      <c r="H312" s="3">
        <f t="shared" si="10"/>
        <v>344380</v>
      </c>
      <c r="I312" s="1">
        <v>-24</v>
      </c>
      <c r="J312" s="1">
        <f t="shared" si="12"/>
        <v>344356</v>
      </c>
      <c r="K312" s="12" t="e">
        <f>VLOOKUP(B312,#REF!,9,FALSE)</f>
        <v>#REF!</v>
      </c>
      <c r="L312" s="12" t="e">
        <f>VLOOKUP(B312,#REF!,6,FALSE)</f>
        <v>#REF!</v>
      </c>
    </row>
    <row r="313" spans="1:12" ht="14.45" customHeight="1">
      <c r="A313" s="22" t="s">
        <v>328</v>
      </c>
      <c r="B313" s="12">
        <v>411809</v>
      </c>
      <c r="C313" s="88" t="s">
        <v>254</v>
      </c>
      <c r="D313" s="22" t="s">
        <v>478</v>
      </c>
      <c r="E313" s="23" t="s">
        <v>495</v>
      </c>
      <c r="F313" s="3">
        <v>307043</v>
      </c>
      <c r="G313" s="3">
        <v>0</v>
      </c>
      <c r="H313" s="3">
        <f t="shared" si="10"/>
        <v>307043</v>
      </c>
      <c r="I313" s="1">
        <v>19158</v>
      </c>
      <c r="J313" s="1">
        <f t="shared" si="12"/>
        <v>326201</v>
      </c>
      <c r="K313" s="12" t="e">
        <f>VLOOKUP(B313,#REF!,9,FALSE)</f>
        <v>#REF!</v>
      </c>
      <c r="L313" s="12" t="e">
        <f>VLOOKUP(B313,#REF!,6,FALSE)</f>
        <v>#REF!</v>
      </c>
    </row>
    <row r="314" spans="1:12" ht="14.45" customHeight="1">
      <c r="A314" s="22" t="s">
        <v>328</v>
      </c>
      <c r="B314" s="12">
        <v>411814</v>
      </c>
      <c r="C314" s="88" t="s">
        <v>338</v>
      </c>
      <c r="D314" s="22" t="s">
        <v>478</v>
      </c>
      <c r="E314" s="23" t="s">
        <v>495</v>
      </c>
      <c r="F314" s="3">
        <v>612075</v>
      </c>
      <c r="G314" s="3">
        <v>254858</v>
      </c>
      <c r="H314" s="3">
        <f t="shared" si="10"/>
        <v>866933</v>
      </c>
      <c r="I314" s="1">
        <v>42264</v>
      </c>
      <c r="J314" s="1">
        <f t="shared" si="12"/>
        <v>909197</v>
      </c>
      <c r="K314" s="12" t="e">
        <f>VLOOKUP(B314,#REF!,9,FALSE)</f>
        <v>#REF!</v>
      </c>
      <c r="L314" s="12" t="e">
        <f>VLOOKUP(B314,#REF!,6,FALSE)</f>
        <v>#REF!</v>
      </c>
    </row>
    <row r="315" spans="1:12" ht="14.45" customHeight="1">
      <c r="A315" s="22" t="s">
        <v>328</v>
      </c>
      <c r="B315" s="12">
        <v>411817</v>
      </c>
      <c r="C315" s="88" t="s">
        <v>339</v>
      </c>
      <c r="D315" s="22" t="s">
        <v>478</v>
      </c>
      <c r="E315" s="23" t="s">
        <v>495</v>
      </c>
      <c r="F315" s="3">
        <v>1929237</v>
      </c>
      <c r="G315" s="3">
        <v>3539005</v>
      </c>
      <c r="H315" s="3">
        <f t="shared" si="10"/>
        <v>5468242</v>
      </c>
      <c r="I315" s="1">
        <v>113154</v>
      </c>
      <c r="J315" s="1">
        <f t="shared" si="12"/>
        <v>5581396</v>
      </c>
      <c r="K315" s="12" t="e">
        <f>VLOOKUP(B315,#REF!,9,FALSE)</f>
        <v>#REF!</v>
      </c>
      <c r="L315" s="12" t="e">
        <f>VLOOKUP(B315,#REF!,6,FALSE)</f>
        <v>#REF!</v>
      </c>
    </row>
    <row r="316" spans="1:12" ht="14.45" customHeight="1">
      <c r="A316" s="22" t="s">
        <v>328</v>
      </c>
      <c r="B316" s="12">
        <v>411818</v>
      </c>
      <c r="C316" s="88" t="s">
        <v>340</v>
      </c>
      <c r="D316" s="22" t="s">
        <v>478</v>
      </c>
      <c r="E316" s="23" t="s">
        <v>495</v>
      </c>
      <c r="F316" s="3">
        <v>4278185</v>
      </c>
      <c r="G316" s="3">
        <v>0</v>
      </c>
      <c r="H316" s="3">
        <f t="shared" si="10"/>
        <v>4278185</v>
      </c>
      <c r="I316" s="1">
        <v>-17400</v>
      </c>
      <c r="J316" s="1">
        <f t="shared" si="12"/>
        <v>4260785</v>
      </c>
      <c r="K316" s="12" t="e">
        <f>VLOOKUP(B316,#REF!,9,FALSE)</f>
        <v>#REF!</v>
      </c>
      <c r="L316" s="12" t="e">
        <f>VLOOKUP(B316,#REF!,6,FALSE)</f>
        <v>#REF!</v>
      </c>
    </row>
    <row r="317" spans="1:12" ht="14.45" customHeight="1">
      <c r="A317" s="22" t="s">
        <v>328</v>
      </c>
      <c r="B317" s="12">
        <v>411820</v>
      </c>
      <c r="C317" s="88" t="s">
        <v>341</v>
      </c>
      <c r="D317" s="22" t="s">
        <v>478</v>
      </c>
      <c r="E317" s="23" t="s">
        <v>495</v>
      </c>
      <c r="F317" s="3">
        <v>867980</v>
      </c>
      <c r="G317" s="3">
        <v>669517</v>
      </c>
      <c r="H317" s="3">
        <f t="shared" si="10"/>
        <v>1537497</v>
      </c>
      <c r="I317" s="1">
        <v>61650</v>
      </c>
      <c r="J317" s="1">
        <f t="shared" si="12"/>
        <v>1599147</v>
      </c>
      <c r="K317" s="12" t="e">
        <f>VLOOKUP(B317,#REF!,9,FALSE)</f>
        <v>#REF!</v>
      </c>
      <c r="L317" s="12" t="e">
        <f>VLOOKUP(B317,#REF!,6,FALSE)</f>
        <v>#REF!</v>
      </c>
    </row>
    <row r="318" spans="1:12" ht="14.45" customHeight="1">
      <c r="A318" s="22" t="s">
        <v>328</v>
      </c>
      <c r="B318" s="12">
        <v>411827</v>
      </c>
      <c r="C318" s="88" t="s">
        <v>342</v>
      </c>
      <c r="D318" s="22" t="s">
        <v>478</v>
      </c>
      <c r="E318" s="23" t="s">
        <v>495</v>
      </c>
      <c r="F318" s="3">
        <v>1307278</v>
      </c>
      <c r="G318" s="3">
        <v>1150596</v>
      </c>
      <c r="H318" s="3">
        <f t="shared" si="10"/>
        <v>2457874</v>
      </c>
      <c r="I318" s="1">
        <v>131172</v>
      </c>
      <c r="J318" s="1">
        <f t="shared" si="12"/>
        <v>2589046</v>
      </c>
      <c r="K318" s="12" t="e">
        <f>VLOOKUP(B318,#REF!,9,FALSE)</f>
        <v>#REF!</v>
      </c>
      <c r="L318" s="12" t="e">
        <f>VLOOKUP(B318,#REF!,6,FALSE)</f>
        <v>#REF!</v>
      </c>
    </row>
    <row r="319" spans="1:12" ht="14.45" customHeight="1">
      <c r="A319" s="22" t="s">
        <v>328</v>
      </c>
      <c r="B319" s="12">
        <v>411831</v>
      </c>
      <c r="C319" s="88" t="s">
        <v>343</v>
      </c>
      <c r="D319" s="22" t="s">
        <v>478</v>
      </c>
      <c r="E319" s="23" t="s">
        <v>495</v>
      </c>
      <c r="F319" s="3">
        <v>959280</v>
      </c>
      <c r="G319" s="3">
        <v>369092</v>
      </c>
      <c r="H319" s="3">
        <f t="shared" si="10"/>
        <v>1328372</v>
      </c>
      <c r="I319" s="1">
        <v>95910</v>
      </c>
      <c r="J319" s="1">
        <f t="shared" si="12"/>
        <v>1424282</v>
      </c>
      <c r="K319" s="12" t="e">
        <f>VLOOKUP(B319,#REF!,9,FALSE)</f>
        <v>#REF!</v>
      </c>
      <c r="L319" s="12" t="e">
        <f>VLOOKUP(B319,#REF!,6,FALSE)</f>
        <v>#REF!</v>
      </c>
    </row>
    <row r="320" spans="1:12" ht="14.45" customHeight="1">
      <c r="A320" s="22" t="s">
        <v>328</v>
      </c>
      <c r="B320" s="12">
        <v>411833</v>
      </c>
      <c r="C320" s="88" t="s">
        <v>344</v>
      </c>
      <c r="D320" s="22" t="s">
        <v>478</v>
      </c>
      <c r="E320" s="23" t="s">
        <v>495</v>
      </c>
      <c r="F320" s="3">
        <v>1109009</v>
      </c>
      <c r="G320" s="3">
        <v>739557</v>
      </c>
      <c r="H320" s="3">
        <f t="shared" si="10"/>
        <v>1848566</v>
      </c>
      <c r="I320" s="1">
        <v>53376</v>
      </c>
      <c r="J320" s="1">
        <f t="shared" si="12"/>
        <v>1901942</v>
      </c>
      <c r="K320" s="12" t="e">
        <f>VLOOKUP(B320,#REF!,9,FALSE)</f>
        <v>#REF!</v>
      </c>
      <c r="L320" s="12" t="e">
        <f>VLOOKUP(B320,#REF!,6,FALSE)</f>
        <v>#REF!</v>
      </c>
    </row>
    <row r="321" spans="1:12" ht="14.45" customHeight="1">
      <c r="A321" s="22" t="s">
        <v>328</v>
      </c>
      <c r="B321" s="12">
        <v>411839</v>
      </c>
      <c r="C321" s="88" t="s">
        <v>345</v>
      </c>
      <c r="D321" s="22" t="s">
        <v>478</v>
      </c>
      <c r="E321" s="23" t="s">
        <v>495</v>
      </c>
      <c r="F321" s="3">
        <v>1711697</v>
      </c>
      <c r="G321" s="3">
        <v>914667</v>
      </c>
      <c r="H321" s="3">
        <f t="shared" si="10"/>
        <v>2626364</v>
      </c>
      <c r="I321" s="1">
        <v>-62454</v>
      </c>
      <c r="J321" s="1">
        <f t="shared" si="12"/>
        <v>2563910</v>
      </c>
      <c r="K321" s="12" t="e">
        <f>VLOOKUP(B321,#REF!,9,FALSE)</f>
        <v>#REF!</v>
      </c>
      <c r="L321" s="12" t="e">
        <f>VLOOKUP(B321,#REF!,6,FALSE)</f>
        <v>#REF!</v>
      </c>
    </row>
    <row r="322" spans="1:12" ht="14.45" customHeight="1">
      <c r="A322" s="22" t="s">
        <v>328</v>
      </c>
      <c r="B322" s="12">
        <v>411841</v>
      </c>
      <c r="C322" s="88" t="s">
        <v>346</v>
      </c>
      <c r="D322" s="22" t="s">
        <v>478</v>
      </c>
      <c r="E322" s="23" t="s">
        <v>495</v>
      </c>
      <c r="F322" s="3">
        <v>2456862</v>
      </c>
      <c r="G322" s="3">
        <v>0</v>
      </c>
      <c r="H322" s="3">
        <f t="shared" si="10"/>
        <v>2456862</v>
      </c>
      <c r="I322" s="1">
        <v>151092</v>
      </c>
      <c r="J322" s="1">
        <f t="shared" si="12"/>
        <v>2607954</v>
      </c>
      <c r="K322" s="12" t="e">
        <f>VLOOKUP(B322,#REF!,9,FALSE)</f>
        <v>#REF!</v>
      </c>
      <c r="L322" s="12" t="e">
        <f>VLOOKUP(B322,#REF!,6,FALSE)</f>
        <v>#REF!</v>
      </c>
    </row>
    <row r="323" spans="1:12" ht="14.45" customHeight="1">
      <c r="A323" s="22" t="s">
        <v>328</v>
      </c>
      <c r="B323" s="12">
        <v>411845</v>
      </c>
      <c r="C323" s="88" t="s">
        <v>347</v>
      </c>
      <c r="D323" s="22" t="s">
        <v>478</v>
      </c>
      <c r="E323" s="23" t="s">
        <v>495</v>
      </c>
      <c r="F323" s="3">
        <v>1570639</v>
      </c>
      <c r="G323" s="3">
        <v>4544094</v>
      </c>
      <c r="H323" s="3">
        <f t="shared" ref="H323:H386" si="13">F323+G323</f>
        <v>6114733</v>
      </c>
      <c r="I323" s="1">
        <v>-15234</v>
      </c>
      <c r="J323" s="1">
        <f t="shared" si="12"/>
        <v>6099499</v>
      </c>
      <c r="K323" s="12" t="e">
        <f>VLOOKUP(B323,#REF!,9,FALSE)</f>
        <v>#REF!</v>
      </c>
      <c r="L323" s="12" t="e">
        <f>VLOOKUP(B323,#REF!,6,FALSE)</f>
        <v>#REF!</v>
      </c>
    </row>
    <row r="324" spans="1:12" ht="14.45" customHeight="1">
      <c r="A324" s="22" t="s">
        <v>328</v>
      </c>
      <c r="B324" s="12">
        <v>411847</v>
      </c>
      <c r="C324" s="88" t="s">
        <v>348</v>
      </c>
      <c r="D324" s="22" t="s">
        <v>478</v>
      </c>
      <c r="E324" s="23" t="s">
        <v>495</v>
      </c>
      <c r="F324" s="3">
        <v>1240677</v>
      </c>
      <c r="G324" s="3">
        <v>760484</v>
      </c>
      <c r="H324" s="3">
        <f t="shared" si="13"/>
        <v>2001161</v>
      </c>
      <c r="I324" s="1">
        <v>89106</v>
      </c>
      <c r="J324" s="1">
        <f t="shared" si="12"/>
        <v>2090267</v>
      </c>
      <c r="K324" s="12" t="e">
        <f>VLOOKUP(B324,#REF!,9,FALSE)</f>
        <v>#REF!</v>
      </c>
      <c r="L324" s="12" t="e">
        <f>VLOOKUP(B324,#REF!,6,FALSE)</f>
        <v>#REF!</v>
      </c>
    </row>
    <row r="325" spans="1:12" ht="14.45" customHeight="1">
      <c r="A325" s="22" t="s">
        <v>328</v>
      </c>
      <c r="B325" s="12">
        <v>411849</v>
      </c>
      <c r="C325" s="88" t="s">
        <v>349</v>
      </c>
      <c r="D325" s="22" t="s">
        <v>478</v>
      </c>
      <c r="E325" s="23" t="s">
        <v>495</v>
      </c>
      <c r="F325" s="3">
        <v>739733</v>
      </c>
      <c r="G325" s="3">
        <v>1761434</v>
      </c>
      <c r="H325" s="3">
        <f t="shared" si="13"/>
        <v>2501167</v>
      </c>
      <c r="I325" s="1">
        <v>189006</v>
      </c>
      <c r="J325" s="1">
        <f t="shared" si="12"/>
        <v>2690173</v>
      </c>
      <c r="K325" s="12" t="e">
        <f>VLOOKUP(B325,#REF!,9,FALSE)</f>
        <v>#REF!</v>
      </c>
      <c r="L325" s="12" t="e">
        <f>VLOOKUP(B325,#REF!,6,FALSE)</f>
        <v>#REF!</v>
      </c>
    </row>
    <row r="326" spans="1:12" ht="14.45" customHeight="1">
      <c r="A326" s="22" t="s">
        <v>351</v>
      </c>
      <c r="B326" s="12">
        <v>420463</v>
      </c>
      <c r="C326" s="88" t="s">
        <v>352</v>
      </c>
      <c r="D326" s="22" t="s">
        <v>478</v>
      </c>
      <c r="E326" s="23" t="s">
        <v>495</v>
      </c>
      <c r="F326" s="3">
        <v>574590</v>
      </c>
      <c r="G326" s="3">
        <v>836965</v>
      </c>
      <c r="H326" s="3">
        <f t="shared" si="13"/>
        <v>1411555</v>
      </c>
      <c r="I326" s="1">
        <v>117084</v>
      </c>
      <c r="J326" s="1">
        <f t="shared" si="12"/>
        <v>1528639</v>
      </c>
      <c r="K326" s="12" t="e">
        <f>VLOOKUP(B326,#REF!,9,FALSE)</f>
        <v>#REF!</v>
      </c>
      <c r="L326" s="12" t="e">
        <f>VLOOKUP(B326,#REF!,6,FALSE)</f>
        <v>#REF!</v>
      </c>
    </row>
    <row r="327" spans="1:12" ht="14.45" customHeight="1">
      <c r="A327" s="22" t="s">
        <v>351</v>
      </c>
      <c r="B327" s="12">
        <v>421206</v>
      </c>
      <c r="C327" s="88" t="s">
        <v>353</v>
      </c>
      <c r="D327" s="22" t="s">
        <v>478</v>
      </c>
      <c r="E327" s="23" t="s">
        <v>495</v>
      </c>
      <c r="F327" s="3">
        <v>425616</v>
      </c>
      <c r="G327" s="3">
        <v>369365</v>
      </c>
      <c r="H327" s="3">
        <f t="shared" si="13"/>
        <v>794981</v>
      </c>
      <c r="I327" s="1">
        <v>180036</v>
      </c>
      <c r="J327" s="1">
        <f t="shared" si="12"/>
        <v>975017</v>
      </c>
      <c r="K327" s="12" t="e">
        <f>VLOOKUP(B327,#REF!,9,FALSE)</f>
        <v>#REF!</v>
      </c>
      <c r="L327" s="12" t="e">
        <f>VLOOKUP(B327,#REF!,6,FALSE)</f>
        <v>#REF!</v>
      </c>
    </row>
    <row r="328" spans="1:12" ht="14.45" customHeight="1">
      <c r="A328" s="22" t="s">
        <v>351</v>
      </c>
      <c r="B328" s="12">
        <v>421860</v>
      </c>
      <c r="C328" s="88" t="s">
        <v>354</v>
      </c>
      <c r="D328" s="22" t="s">
        <v>478</v>
      </c>
      <c r="E328" s="23" t="s">
        <v>495</v>
      </c>
      <c r="F328" s="3">
        <v>117644</v>
      </c>
      <c r="G328" s="3">
        <v>179784</v>
      </c>
      <c r="H328" s="3">
        <f t="shared" si="13"/>
        <v>297428</v>
      </c>
      <c r="I328" s="1">
        <v>23004</v>
      </c>
      <c r="J328" s="1">
        <f t="shared" si="12"/>
        <v>320432</v>
      </c>
      <c r="K328" s="12" t="e">
        <f>VLOOKUP(B328,#REF!,9,FALSE)</f>
        <v>#REF!</v>
      </c>
      <c r="L328" s="12" t="e">
        <f>VLOOKUP(B328,#REF!,6,FALSE)</f>
        <v>#REF!</v>
      </c>
    </row>
    <row r="329" spans="1:12" ht="14.45" customHeight="1">
      <c r="A329" s="22" t="s">
        <v>351</v>
      </c>
      <c r="B329" s="12">
        <v>421866</v>
      </c>
      <c r="C329" s="88" t="s">
        <v>355</v>
      </c>
      <c r="D329" s="22" t="s">
        <v>478</v>
      </c>
      <c r="E329" s="23" t="s">
        <v>495</v>
      </c>
      <c r="F329" s="3">
        <v>257714</v>
      </c>
      <c r="G329" s="3">
        <v>210102</v>
      </c>
      <c r="H329" s="3">
        <f t="shared" si="13"/>
        <v>467816</v>
      </c>
      <c r="I329" s="1">
        <v>23796</v>
      </c>
      <c r="J329" s="1">
        <f t="shared" si="12"/>
        <v>491612</v>
      </c>
      <c r="K329" s="12" t="e">
        <f>VLOOKUP(B329,#REF!,9,FALSE)</f>
        <v>#REF!</v>
      </c>
      <c r="L329" s="12" t="e">
        <f>VLOOKUP(B329,#REF!,6,FALSE)</f>
        <v>#REF!</v>
      </c>
    </row>
    <row r="330" spans="1:12" ht="14.45" customHeight="1">
      <c r="A330" s="22" t="s">
        <v>351</v>
      </c>
      <c r="B330" s="12">
        <v>421876</v>
      </c>
      <c r="C330" s="88" t="s">
        <v>356</v>
      </c>
      <c r="D330" s="22" t="s">
        <v>478</v>
      </c>
      <c r="E330" s="23" t="s">
        <v>495</v>
      </c>
      <c r="F330" s="3">
        <v>33860</v>
      </c>
      <c r="G330" s="3">
        <v>72841</v>
      </c>
      <c r="H330" s="3">
        <f t="shared" si="13"/>
        <v>106701</v>
      </c>
      <c r="I330" s="1">
        <v>-11898</v>
      </c>
      <c r="J330" s="1">
        <f t="shared" si="12"/>
        <v>94803</v>
      </c>
      <c r="K330" s="12" t="e">
        <f>VLOOKUP(B330,#REF!,9,FALSE)</f>
        <v>#REF!</v>
      </c>
      <c r="L330" s="12" t="e">
        <f>VLOOKUP(B330,#REF!,6,FALSE)</f>
        <v>#REF!</v>
      </c>
    </row>
    <row r="331" spans="1:12" ht="14.45" customHeight="1">
      <c r="A331" s="22" t="s">
        <v>351</v>
      </c>
      <c r="B331" s="12">
        <v>421886</v>
      </c>
      <c r="C331" s="88" t="s">
        <v>357</v>
      </c>
      <c r="D331" s="22" t="s">
        <v>478</v>
      </c>
      <c r="E331" s="23" t="s">
        <v>495</v>
      </c>
      <c r="F331" s="3">
        <v>210562</v>
      </c>
      <c r="G331" s="3">
        <v>242321</v>
      </c>
      <c r="H331" s="3">
        <f t="shared" si="13"/>
        <v>452883</v>
      </c>
      <c r="I331" s="1">
        <v>-10146</v>
      </c>
      <c r="J331" s="1">
        <f t="shared" si="12"/>
        <v>442737</v>
      </c>
      <c r="K331" s="12" t="e">
        <f>VLOOKUP(B331,#REF!,9,FALSE)</f>
        <v>#REF!</v>
      </c>
      <c r="L331" s="12" t="e">
        <f>VLOOKUP(B331,#REF!,6,FALSE)</f>
        <v>#REF!</v>
      </c>
    </row>
    <row r="332" spans="1:12" ht="14.45" customHeight="1">
      <c r="A332" s="22" t="s">
        <v>351</v>
      </c>
      <c r="B332" s="12">
        <v>421887</v>
      </c>
      <c r="C332" s="88" t="s">
        <v>358</v>
      </c>
      <c r="D332" s="22" t="s">
        <v>478</v>
      </c>
      <c r="E332" s="23" t="s">
        <v>495</v>
      </c>
      <c r="F332" s="3">
        <v>419405</v>
      </c>
      <c r="G332" s="3">
        <v>2524094</v>
      </c>
      <c r="H332" s="3">
        <f t="shared" si="13"/>
        <v>2943499</v>
      </c>
      <c r="I332" s="1">
        <v>272082</v>
      </c>
      <c r="J332" s="1">
        <f t="shared" si="12"/>
        <v>3215581</v>
      </c>
      <c r="K332" s="12" t="e">
        <f>VLOOKUP(B332,#REF!,9,FALSE)</f>
        <v>#REF!</v>
      </c>
      <c r="L332" s="12" t="e">
        <f>VLOOKUP(B332,#REF!,6,FALSE)</f>
        <v>#REF!</v>
      </c>
    </row>
    <row r="333" spans="1:12" ht="14.45" customHeight="1">
      <c r="A333" s="22" t="s">
        <v>351</v>
      </c>
      <c r="B333" s="12">
        <v>421901</v>
      </c>
      <c r="C333" s="88" t="s">
        <v>359</v>
      </c>
      <c r="D333" s="22" t="s">
        <v>478</v>
      </c>
      <c r="E333" s="23" t="s">
        <v>495</v>
      </c>
      <c r="F333" s="3">
        <v>963775</v>
      </c>
      <c r="G333" s="3">
        <v>1600711</v>
      </c>
      <c r="H333" s="3">
        <f t="shared" si="13"/>
        <v>2564486</v>
      </c>
      <c r="I333" s="1">
        <v>376620</v>
      </c>
      <c r="J333" s="1">
        <f t="shared" si="12"/>
        <v>2941106</v>
      </c>
      <c r="K333" s="12" t="e">
        <f>VLOOKUP(B333,#REF!,9,FALSE)</f>
        <v>#REF!</v>
      </c>
      <c r="L333" s="12" t="e">
        <f>VLOOKUP(B333,#REF!,6,FALSE)</f>
        <v>#REF!</v>
      </c>
    </row>
    <row r="334" spans="1:12" ht="14.45" customHeight="1">
      <c r="A334" s="22" t="s">
        <v>351</v>
      </c>
      <c r="B334" s="12">
        <v>421912</v>
      </c>
      <c r="C334" s="88" t="s">
        <v>360</v>
      </c>
      <c r="D334" s="22" t="s">
        <v>478</v>
      </c>
      <c r="E334" s="23" t="s">
        <v>495</v>
      </c>
      <c r="F334" s="3">
        <v>1336704</v>
      </c>
      <c r="G334" s="3">
        <v>246260</v>
      </c>
      <c r="H334" s="3">
        <f t="shared" si="13"/>
        <v>1582964</v>
      </c>
      <c r="I334" s="1">
        <v>49626</v>
      </c>
      <c r="J334" s="1">
        <f t="shared" si="12"/>
        <v>1632590</v>
      </c>
      <c r="K334" s="12" t="e">
        <f>VLOOKUP(B334,#REF!,9,FALSE)</f>
        <v>#REF!</v>
      </c>
      <c r="L334" s="12" t="e">
        <f>VLOOKUP(B334,#REF!,6,FALSE)</f>
        <v>#REF!</v>
      </c>
    </row>
    <row r="335" spans="1:12" ht="14.45" customHeight="1">
      <c r="A335" s="22" t="s">
        <v>351</v>
      </c>
      <c r="B335" s="12">
        <v>421920</v>
      </c>
      <c r="C335" s="88" t="s">
        <v>361</v>
      </c>
      <c r="D335" s="22" t="s">
        <v>478</v>
      </c>
      <c r="E335" s="23" t="s">
        <v>495</v>
      </c>
      <c r="F335" s="3">
        <v>430795</v>
      </c>
      <c r="G335" s="3">
        <v>0</v>
      </c>
      <c r="H335" s="3">
        <f t="shared" si="13"/>
        <v>430795</v>
      </c>
      <c r="I335" s="1">
        <v>-9948</v>
      </c>
      <c r="J335" s="1">
        <f t="shared" si="12"/>
        <v>420847</v>
      </c>
      <c r="K335" s="12" t="e">
        <f>VLOOKUP(B335,#REF!,9,FALSE)</f>
        <v>#REF!</v>
      </c>
      <c r="L335" s="12" t="e">
        <f>VLOOKUP(B335,#REF!,6,FALSE)</f>
        <v>#REF!</v>
      </c>
    </row>
    <row r="336" spans="1:12" ht="14.45" customHeight="1">
      <c r="A336" s="22" t="s">
        <v>351</v>
      </c>
      <c r="B336" s="12">
        <v>421931</v>
      </c>
      <c r="C336" s="88" t="s">
        <v>362</v>
      </c>
      <c r="D336" s="22" t="s">
        <v>478</v>
      </c>
      <c r="E336" s="23" t="s">
        <v>495</v>
      </c>
      <c r="F336" s="3">
        <v>1660128</v>
      </c>
      <c r="G336" s="3">
        <v>3085293</v>
      </c>
      <c r="H336" s="3">
        <f t="shared" si="13"/>
        <v>4745421</v>
      </c>
      <c r="I336" s="1">
        <v>91008</v>
      </c>
      <c r="J336" s="1">
        <f t="shared" si="12"/>
        <v>4836429</v>
      </c>
      <c r="K336" s="12" t="e">
        <f>VLOOKUP(B336,#REF!,9,FALSE)</f>
        <v>#REF!</v>
      </c>
      <c r="L336" s="12" t="e">
        <f>VLOOKUP(B336,#REF!,6,FALSE)</f>
        <v>#REF!</v>
      </c>
    </row>
    <row r="337" spans="1:12" ht="14.45" customHeight="1">
      <c r="A337" s="22" t="s">
        <v>351</v>
      </c>
      <c r="B337" s="12">
        <v>421945</v>
      </c>
      <c r="C337" s="88" t="s">
        <v>363</v>
      </c>
      <c r="D337" s="22" t="s">
        <v>478</v>
      </c>
      <c r="E337" s="23" t="s">
        <v>495</v>
      </c>
      <c r="F337" s="3">
        <v>320440</v>
      </c>
      <c r="G337" s="3">
        <v>212476</v>
      </c>
      <c r="H337" s="3">
        <f t="shared" si="13"/>
        <v>532916</v>
      </c>
      <c r="I337" s="1">
        <v>28998</v>
      </c>
      <c r="J337" s="1">
        <f t="shared" si="12"/>
        <v>561914</v>
      </c>
      <c r="K337" s="12" t="e">
        <f>VLOOKUP(B337,#REF!,9,FALSE)</f>
        <v>#REF!</v>
      </c>
      <c r="L337" s="12" t="e">
        <f>VLOOKUP(B337,#REF!,6,FALSE)</f>
        <v>#REF!</v>
      </c>
    </row>
    <row r="338" spans="1:12" ht="14.45" customHeight="1">
      <c r="A338" s="22" t="s">
        <v>364</v>
      </c>
      <c r="B338" s="12">
        <v>431704</v>
      </c>
      <c r="C338" s="88" t="s">
        <v>365</v>
      </c>
      <c r="D338" s="22" t="s">
        <v>478</v>
      </c>
      <c r="E338" s="23" t="s">
        <v>495</v>
      </c>
      <c r="F338" s="3">
        <v>253623</v>
      </c>
      <c r="G338" s="3">
        <v>764971</v>
      </c>
      <c r="H338" s="3">
        <f t="shared" si="13"/>
        <v>1018594</v>
      </c>
      <c r="I338" s="1">
        <v>116700</v>
      </c>
      <c r="J338" s="1">
        <f t="shared" si="12"/>
        <v>1135294</v>
      </c>
      <c r="K338" s="12" t="e">
        <f>VLOOKUP(B338,#REF!,9,FALSE)</f>
        <v>#REF!</v>
      </c>
      <c r="L338" s="12" t="e">
        <f>VLOOKUP(B338,#REF!,6,FALSE)</f>
        <v>#REF!</v>
      </c>
    </row>
    <row r="339" spans="1:12" ht="14.45" customHeight="1">
      <c r="A339" s="22" t="s">
        <v>364</v>
      </c>
      <c r="B339" s="12">
        <v>431788</v>
      </c>
      <c r="C339" s="88" t="s">
        <v>366</v>
      </c>
      <c r="D339" s="22" t="s">
        <v>478</v>
      </c>
      <c r="E339" s="23" t="s">
        <v>495</v>
      </c>
      <c r="F339" s="3">
        <v>584209</v>
      </c>
      <c r="G339" s="3">
        <v>590225</v>
      </c>
      <c r="H339" s="3">
        <f t="shared" si="13"/>
        <v>1174434</v>
      </c>
      <c r="I339" s="1">
        <v>202044</v>
      </c>
      <c r="J339" s="1">
        <f t="shared" si="12"/>
        <v>1376478</v>
      </c>
      <c r="K339" s="12" t="e">
        <f>VLOOKUP(B339,#REF!,9,FALSE)</f>
        <v>#REF!</v>
      </c>
      <c r="L339" s="12" t="e">
        <f>VLOOKUP(B339,#REF!,6,FALSE)</f>
        <v>#REF!</v>
      </c>
    </row>
    <row r="340" spans="1:12" ht="14.45" customHeight="1">
      <c r="A340" s="22" t="s">
        <v>364</v>
      </c>
      <c r="B340" s="12">
        <v>431831</v>
      </c>
      <c r="C340" s="88" t="s">
        <v>367</v>
      </c>
      <c r="D340" s="22" t="s">
        <v>478</v>
      </c>
      <c r="E340" s="23" t="s">
        <v>495</v>
      </c>
      <c r="F340" s="3">
        <v>224553</v>
      </c>
      <c r="G340" s="3">
        <v>83489</v>
      </c>
      <c r="H340" s="3">
        <f t="shared" si="13"/>
        <v>308042</v>
      </c>
      <c r="I340" s="1">
        <v>48774</v>
      </c>
      <c r="J340" s="1">
        <f t="shared" ref="J340:J380" si="14">H340+I340</f>
        <v>356816</v>
      </c>
      <c r="K340" s="12" t="e">
        <f>VLOOKUP(B340,#REF!,9,FALSE)</f>
        <v>#REF!</v>
      </c>
      <c r="L340" s="12" t="e">
        <f>VLOOKUP(B340,#REF!,6,FALSE)</f>
        <v>#REF!</v>
      </c>
    </row>
    <row r="341" spans="1:12" ht="14.45" customHeight="1">
      <c r="A341" s="22" t="s">
        <v>364</v>
      </c>
      <c r="B341" s="12">
        <v>431968</v>
      </c>
      <c r="C341" s="88" t="s">
        <v>368</v>
      </c>
      <c r="D341" s="22" t="s">
        <v>478</v>
      </c>
      <c r="E341" s="23" t="s">
        <v>495</v>
      </c>
      <c r="F341" s="3">
        <v>398972</v>
      </c>
      <c r="G341" s="3">
        <v>0</v>
      </c>
      <c r="H341" s="3">
        <f t="shared" si="13"/>
        <v>398972</v>
      </c>
      <c r="I341" s="1">
        <v>5286</v>
      </c>
      <c r="J341" s="1">
        <f t="shared" si="14"/>
        <v>404258</v>
      </c>
      <c r="K341" s="12" t="e">
        <f>VLOOKUP(B341,#REF!,9,FALSE)</f>
        <v>#REF!</v>
      </c>
      <c r="L341" s="12" t="e">
        <f>VLOOKUP(B341,#REF!,6,FALSE)</f>
        <v>#REF!</v>
      </c>
    </row>
    <row r="342" spans="1:12" ht="14.45" customHeight="1">
      <c r="A342" s="22" t="s">
        <v>364</v>
      </c>
      <c r="B342" s="12">
        <v>431969</v>
      </c>
      <c r="C342" s="88" t="s">
        <v>369</v>
      </c>
      <c r="D342" s="22" t="s">
        <v>478</v>
      </c>
      <c r="E342" s="23" t="s">
        <v>495</v>
      </c>
      <c r="F342" s="3">
        <v>824856</v>
      </c>
      <c r="G342" s="3">
        <v>2163629</v>
      </c>
      <c r="H342" s="3">
        <f t="shared" si="13"/>
        <v>2988485</v>
      </c>
      <c r="I342" s="1">
        <v>-514950</v>
      </c>
      <c r="J342" s="1">
        <f t="shared" si="14"/>
        <v>2473535</v>
      </c>
      <c r="K342" s="12" t="e">
        <f>VLOOKUP(B342,#REF!,9,FALSE)</f>
        <v>#REF!</v>
      </c>
      <c r="L342" s="12" t="e">
        <f>VLOOKUP(B342,#REF!,6,FALSE)</f>
        <v>#REF!</v>
      </c>
    </row>
    <row r="343" spans="1:12" ht="14.45" customHeight="1">
      <c r="A343" s="22" t="s">
        <v>364</v>
      </c>
      <c r="B343" s="12">
        <v>431974</v>
      </c>
      <c r="C343" s="88" t="s">
        <v>370</v>
      </c>
      <c r="D343" s="22" t="s">
        <v>478</v>
      </c>
      <c r="E343" s="23" t="s">
        <v>495</v>
      </c>
      <c r="F343" s="3">
        <v>231451</v>
      </c>
      <c r="G343" s="3">
        <v>1061374</v>
      </c>
      <c r="H343" s="3">
        <f t="shared" si="13"/>
        <v>1292825</v>
      </c>
      <c r="I343" s="1">
        <v>271542</v>
      </c>
      <c r="J343" s="1">
        <f t="shared" si="14"/>
        <v>1564367</v>
      </c>
      <c r="K343" s="12" t="e">
        <f>VLOOKUP(B343,#REF!,9,FALSE)</f>
        <v>#REF!</v>
      </c>
      <c r="L343" s="12" t="e">
        <f>VLOOKUP(B343,#REF!,6,FALSE)</f>
        <v>#REF!</v>
      </c>
    </row>
    <row r="344" spans="1:12" ht="14.45" customHeight="1">
      <c r="A344" s="22" t="s">
        <v>364</v>
      </c>
      <c r="B344" s="12">
        <v>431977</v>
      </c>
      <c r="C344" s="88" t="s">
        <v>371</v>
      </c>
      <c r="D344" s="22" t="s">
        <v>478</v>
      </c>
      <c r="E344" s="23" t="s">
        <v>495</v>
      </c>
      <c r="F344" s="3">
        <v>1077765</v>
      </c>
      <c r="G344" s="3">
        <v>261020</v>
      </c>
      <c r="H344" s="3">
        <f t="shared" si="13"/>
        <v>1338785</v>
      </c>
      <c r="I344" s="1">
        <v>-141594</v>
      </c>
      <c r="J344" s="1">
        <f t="shared" si="14"/>
        <v>1197191</v>
      </c>
      <c r="K344" s="12" t="e">
        <f>VLOOKUP(B344,#REF!,9,FALSE)</f>
        <v>#REF!</v>
      </c>
      <c r="L344" s="12" t="e">
        <f>VLOOKUP(B344,#REF!,6,FALSE)</f>
        <v>#REF!</v>
      </c>
    </row>
    <row r="345" spans="1:12" ht="14.45" customHeight="1">
      <c r="A345" s="22" t="s">
        <v>364</v>
      </c>
      <c r="B345" s="12">
        <v>431980</v>
      </c>
      <c r="C345" s="88" t="s">
        <v>372</v>
      </c>
      <c r="D345" s="22" t="s">
        <v>478</v>
      </c>
      <c r="E345" s="23" t="s">
        <v>495</v>
      </c>
      <c r="F345" s="3">
        <v>2872646</v>
      </c>
      <c r="G345" s="3">
        <v>1537341</v>
      </c>
      <c r="H345" s="3">
        <f t="shared" si="13"/>
        <v>4409987</v>
      </c>
      <c r="I345" s="1">
        <v>-296418</v>
      </c>
      <c r="J345" s="1">
        <f t="shared" si="14"/>
        <v>4113569</v>
      </c>
      <c r="K345" s="12" t="e">
        <f>VLOOKUP(B345,#REF!,9,FALSE)</f>
        <v>#REF!</v>
      </c>
      <c r="L345" s="12" t="e">
        <f>VLOOKUP(B345,#REF!,6,FALSE)</f>
        <v>#REF!</v>
      </c>
    </row>
    <row r="346" spans="1:12" ht="14.45" customHeight="1">
      <c r="A346" s="22" t="s">
        <v>364</v>
      </c>
      <c r="B346" s="12">
        <v>431994</v>
      </c>
      <c r="C346" s="88" t="s">
        <v>373</v>
      </c>
      <c r="D346" s="22" t="s">
        <v>478</v>
      </c>
      <c r="E346" s="23" t="s">
        <v>495</v>
      </c>
      <c r="F346" s="3">
        <v>740088</v>
      </c>
      <c r="G346" s="3">
        <v>1384024</v>
      </c>
      <c r="H346" s="3">
        <f t="shared" si="13"/>
        <v>2124112</v>
      </c>
      <c r="I346" s="1">
        <v>-19770</v>
      </c>
      <c r="J346" s="1">
        <f t="shared" si="14"/>
        <v>2104342</v>
      </c>
      <c r="K346" s="12" t="e">
        <f>VLOOKUP(B346,#REF!,9,FALSE)</f>
        <v>#REF!</v>
      </c>
      <c r="L346" s="12" t="e">
        <f>VLOOKUP(B346,#REF!,6,FALSE)</f>
        <v>#REF!</v>
      </c>
    </row>
    <row r="347" spans="1:12" ht="14.45" customHeight="1">
      <c r="A347" s="22" t="s">
        <v>364</v>
      </c>
      <c r="B347" s="12">
        <v>432008</v>
      </c>
      <c r="C347" s="88" t="s">
        <v>374</v>
      </c>
      <c r="D347" s="22" t="s">
        <v>478</v>
      </c>
      <c r="E347" s="23" t="s">
        <v>495</v>
      </c>
      <c r="F347" s="3">
        <v>592790</v>
      </c>
      <c r="G347" s="3">
        <v>0</v>
      </c>
      <c r="H347" s="3">
        <f t="shared" si="13"/>
        <v>592790</v>
      </c>
      <c r="I347" s="1">
        <v>18984</v>
      </c>
      <c r="J347" s="1">
        <f t="shared" si="14"/>
        <v>611774</v>
      </c>
      <c r="K347" s="12" t="e">
        <f>VLOOKUP(B347,#REF!,9,FALSE)</f>
        <v>#REF!</v>
      </c>
      <c r="L347" s="12" t="e">
        <f>VLOOKUP(B347,#REF!,6,FALSE)</f>
        <v>#REF!</v>
      </c>
    </row>
    <row r="348" spans="1:12" ht="14.45" customHeight="1">
      <c r="A348" s="22" t="s">
        <v>364</v>
      </c>
      <c r="B348" s="12">
        <v>432016</v>
      </c>
      <c r="C348" s="88" t="s">
        <v>375</v>
      </c>
      <c r="D348" s="22" t="s">
        <v>478</v>
      </c>
      <c r="E348" s="23" t="s">
        <v>495</v>
      </c>
      <c r="F348" s="3">
        <v>3456119</v>
      </c>
      <c r="G348" s="3">
        <v>9098930</v>
      </c>
      <c r="H348" s="3">
        <f t="shared" si="13"/>
        <v>12555049</v>
      </c>
      <c r="I348" s="1">
        <v>608220</v>
      </c>
      <c r="J348" s="1">
        <f t="shared" si="14"/>
        <v>13163269</v>
      </c>
      <c r="K348" s="12" t="e">
        <f>VLOOKUP(B348,#REF!,9,FALSE)</f>
        <v>#REF!</v>
      </c>
      <c r="L348" s="12" t="e">
        <f>VLOOKUP(B348,#REF!,6,FALSE)</f>
        <v>#REF!</v>
      </c>
    </row>
    <row r="349" spans="1:12" ht="14.45" customHeight="1">
      <c r="A349" s="22" t="s">
        <v>364</v>
      </c>
      <c r="B349" s="12">
        <v>432017</v>
      </c>
      <c r="C349" s="88" t="s">
        <v>376</v>
      </c>
      <c r="D349" s="22" t="s">
        <v>478</v>
      </c>
      <c r="E349" s="23" t="s">
        <v>495</v>
      </c>
      <c r="F349" s="3">
        <v>1413393</v>
      </c>
      <c r="G349" s="3">
        <v>5793888</v>
      </c>
      <c r="H349" s="3">
        <f t="shared" si="13"/>
        <v>7207281</v>
      </c>
      <c r="I349" s="1">
        <v>1283094</v>
      </c>
      <c r="J349" s="1">
        <f t="shared" si="14"/>
        <v>8490375</v>
      </c>
      <c r="K349" s="12" t="e">
        <f>VLOOKUP(B349,#REF!,9,FALSE)</f>
        <v>#REF!</v>
      </c>
      <c r="L349" s="12" t="e">
        <f>VLOOKUP(B349,#REF!,6,FALSE)</f>
        <v>#REF!</v>
      </c>
    </row>
    <row r="350" spans="1:12" ht="14.45" customHeight="1">
      <c r="A350" s="22" t="s">
        <v>364</v>
      </c>
      <c r="B350" s="12">
        <v>432023</v>
      </c>
      <c r="C350" s="88" t="s">
        <v>377</v>
      </c>
      <c r="D350" s="22" t="s">
        <v>478</v>
      </c>
      <c r="E350" s="23" t="s">
        <v>495</v>
      </c>
      <c r="F350" s="3">
        <v>400882</v>
      </c>
      <c r="G350" s="3">
        <v>164019</v>
      </c>
      <c r="H350" s="3">
        <f t="shared" si="13"/>
        <v>564901</v>
      </c>
      <c r="I350" s="1">
        <v>-55146</v>
      </c>
      <c r="J350" s="1">
        <f t="shared" si="14"/>
        <v>509755</v>
      </c>
      <c r="K350" s="12" t="e">
        <f>VLOOKUP(B350,#REF!,9,FALSE)</f>
        <v>#REF!</v>
      </c>
      <c r="L350" s="12" t="e">
        <f>VLOOKUP(B350,#REF!,6,FALSE)</f>
        <v>#REF!</v>
      </c>
    </row>
    <row r="351" spans="1:12" ht="14.45" customHeight="1">
      <c r="A351" s="22" t="s">
        <v>364</v>
      </c>
      <c r="B351" s="12">
        <v>432029</v>
      </c>
      <c r="C351" s="88" t="s">
        <v>378</v>
      </c>
      <c r="D351" s="22" t="s">
        <v>478</v>
      </c>
      <c r="E351" s="23" t="s">
        <v>495</v>
      </c>
      <c r="F351" s="3">
        <v>137947</v>
      </c>
      <c r="G351" s="3">
        <v>0</v>
      </c>
      <c r="H351" s="3">
        <f t="shared" si="13"/>
        <v>137947</v>
      </c>
      <c r="I351" s="1">
        <v>-1535</v>
      </c>
      <c r="J351" s="1">
        <f t="shared" si="14"/>
        <v>136412</v>
      </c>
      <c r="K351" s="12" t="e">
        <f>VLOOKUP(B351,#REF!,9,FALSE)</f>
        <v>#REF!</v>
      </c>
      <c r="L351" s="12" t="e">
        <f>VLOOKUP(B351,#REF!,6,FALSE)</f>
        <v>#REF!</v>
      </c>
    </row>
    <row r="352" spans="1:12" ht="14.45" customHeight="1">
      <c r="A352" s="22" t="s">
        <v>364</v>
      </c>
      <c r="B352" s="12">
        <v>432030</v>
      </c>
      <c r="C352" s="88" t="s">
        <v>350</v>
      </c>
      <c r="D352" s="22" t="s">
        <v>478</v>
      </c>
      <c r="E352" s="23" t="s">
        <v>495</v>
      </c>
      <c r="F352" s="3">
        <v>677325</v>
      </c>
      <c r="G352" s="3">
        <v>369477</v>
      </c>
      <c r="H352" s="3">
        <f t="shared" si="13"/>
        <v>1046802</v>
      </c>
      <c r="I352" s="1">
        <v>18480</v>
      </c>
      <c r="J352" s="1">
        <f t="shared" si="14"/>
        <v>1065282</v>
      </c>
      <c r="K352" s="12" t="e">
        <f>VLOOKUP(B352,#REF!,9,FALSE)</f>
        <v>#REF!</v>
      </c>
      <c r="L352" s="12" t="e">
        <f>VLOOKUP(B352,#REF!,6,FALSE)</f>
        <v>#REF!</v>
      </c>
    </row>
    <row r="353" spans="1:12" ht="14.45" customHeight="1">
      <c r="A353" s="22" t="s">
        <v>364</v>
      </c>
      <c r="B353" s="12">
        <v>432034</v>
      </c>
      <c r="C353" s="88" t="s">
        <v>379</v>
      </c>
      <c r="D353" s="22" t="s">
        <v>478</v>
      </c>
      <c r="E353" s="23" t="s">
        <v>495</v>
      </c>
      <c r="F353" s="3">
        <v>186840</v>
      </c>
      <c r="G353" s="3">
        <v>0</v>
      </c>
      <c r="H353" s="3">
        <f t="shared" si="13"/>
        <v>186840</v>
      </c>
      <c r="I353" s="1">
        <v>-15024</v>
      </c>
      <c r="J353" s="1">
        <f t="shared" si="14"/>
        <v>171816</v>
      </c>
      <c r="K353" s="12" t="e">
        <f>VLOOKUP(B353,#REF!,9,FALSE)</f>
        <v>#REF!</v>
      </c>
      <c r="L353" s="12" t="e">
        <f>VLOOKUP(B353,#REF!,6,FALSE)</f>
        <v>#REF!</v>
      </c>
    </row>
    <row r="354" spans="1:12" ht="14.45" customHeight="1">
      <c r="A354" s="22" t="s">
        <v>380</v>
      </c>
      <c r="B354" s="12">
        <v>442038</v>
      </c>
      <c r="C354" s="88" t="s">
        <v>381</v>
      </c>
      <c r="D354" s="22" t="s">
        <v>478</v>
      </c>
      <c r="E354" s="23" t="s">
        <v>495</v>
      </c>
      <c r="F354" s="3">
        <v>284008</v>
      </c>
      <c r="G354" s="3">
        <v>1103109</v>
      </c>
      <c r="H354" s="3">
        <f t="shared" si="13"/>
        <v>1387117</v>
      </c>
      <c r="I354" s="1">
        <v>156318</v>
      </c>
      <c r="J354" s="1">
        <f t="shared" si="14"/>
        <v>1543435</v>
      </c>
      <c r="K354" s="12" t="e">
        <f>VLOOKUP(B354,#REF!,9,FALSE)</f>
        <v>#REF!</v>
      </c>
      <c r="L354" s="12" t="e">
        <f>VLOOKUP(B354,#REF!,6,FALSE)</f>
        <v>#REF!</v>
      </c>
    </row>
    <row r="355" spans="1:12" ht="14.45" customHeight="1">
      <c r="A355" s="22" t="s">
        <v>380</v>
      </c>
      <c r="B355" s="12">
        <v>442039</v>
      </c>
      <c r="C355" s="88" t="s">
        <v>382</v>
      </c>
      <c r="D355" s="22" t="s">
        <v>478</v>
      </c>
      <c r="E355" s="23" t="s">
        <v>495</v>
      </c>
      <c r="F355" s="3">
        <v>3679580</v>
      </c>
      <c r="G355" s="3">
        <v>422585</v>
      </c>
      <c r="H355" s="3">
        <f t="shared" si="13"/>
        <v>4102165</v>
      </c>
      <c r="I355" s="1">
        <v>63204</v>
      </c>
      <c r="J355" s="1">
        <f t="shared" si="14"/>
        <v>4165369</v>
      </c>
      <c r="K355" s="12" t="e">
        <f>VLOOKUP(B355,#REF!,9,FALSE)</f>
        <v>#REF!</v>
      </c>
      <c r="L355" s="12" t="e">
        <f>VLOOKUP(B355,#REF!,6,FALSE)</f>
        <v>#REF!</v>
      </c>
    </row>
    <row r="356" spans="1:12" ht="14.45" customHeight="1">
      <c r="A356" s="22" t="s">
        <v>380</v>
      </c>
      <c r="B356" s="12">
        <v>442040</v>
      </c>
      <c r="C356" s="88" t="s">
        <v>383</v>
      </c>
      <c r="D356" s="22" t="s">
        <v>478</v>
      </c>
      <c r="E356" s="23" t="s">
        <v>495</v>
      </c>
      <c r="F356" s="3">
        <v>991566</v>
      </c>
      <c r="G356" s="3">
        <v>5149720</v>
      </c>
      <c r="H356" s="3">
        <f t="shared" si="13"/>
        <v>6141286</v>
      </c>
      <c r="I356" s="1">
        <v>1116480</v>
      </c>
      <c r="J356" s="1">
        <f t="shared" si="14"/>
        <v>7257766</v>
      </c>
      <c r="K356" s="12" t="e">
        <f>VLOOKUP(B356,#REF!,9,FALSE)</f>
        <v>#REF!</v>
      </c>
      <c r="L356" s="12" t="e">
        <f>VLOOKUP(B356,#REF!,6,FALSE)</f>
        <v>#REF!</v>
      </c>
    </row>
    <row r="357" spans="1:12" ht="14.45" customHeight="1">
      <c r="A357" s="22" t="s">
        <v>380</v>
      </c>
      <c r="B357" s="12">
        <v>442061</v>
      </c>
      <c r="C357" s="88" t="s">
        <v>384</v>
      </c>
      <c r="D357" s="22" t="s">
        <v>478</v>
      </c>
      <c r="E357" s="23" t="s">
        <v>495</v>
      </c>
      <c r="F357" s="3">
        <v>628693</v>
      </c>
      <c r="G357" s="3">
        <v>1884575</v>
      </c>
      <c r="H357" s="3">
        <f t="shared" si="13"/>
        <v>2513268</v>
      </c>
      <c r="I357" s="1">
        <v>-91206</v>
      </c>
      <c r="J357" s="1">
        <f t="shared" si="14"/>
        <v>2422062</v>
      </c>
      <c r="K357" s="12" t="e">
        <f>VLOOKUP(B357,#REF!,9,FALSE)</f>
        <v>#REF!</v>
      </c>
      <c r="L357" s="12" t="e">
        <f>VLOOKUP(B357,#REF!,6,FALSE)</f>
        <v>#REF!</v>
      </c>
    </row>
    <row r="358" spans="1:12" ht="14.45" customHeight="1">
      <c r="A358" s="22" t="s">
        <v>380</v>
      </c>
      <c r="B358" s="12">
        <v>442066</v>
      </c>
      <c r="C358" s="88" t="s">
        <v>385</v>
      </c>
      <c r="D358" s="22" t="s">
        <v>478</v>
      </c>
      <c r="E358" s="23" t="s">
        <v>495</v>
      </c>
      <c r="F358" s="3">
        <v>515738</v>
      </c>
      <c r="G358" s="3">
        <v>0</v>
      </c>
      <c r="H358" s="3">
        <f t="shared" si="13"/>
        <v>515738</v>
      </c>
      <c r="I358" s="1">
        <v>48336</v>
      </c>
      <c r="J358" s="1">
        <f t="shared" si="14"/>
        <v>564074</v>
      </c>
      <c r="K358" s="12" t="e">
        <f>VLOOKUP(B358,#REF!,9,FALSE)</f>
        <v>#REF!</v>
      </c>
      <c r="L358" s="12" t="e">
        <f>VLOOKUP(B358,#REF!,6,FALSE)</f>
        <v>#REF!</v>
      </c>
    </row>
    <row r="359" spans="1:12" ht="14.45" customHeight="1">
      <c r="A359" s="22" t="s">
        <v>380</v>
      </c>
      <c r="B359" s="12">
        <v>442068</v>
      </c>
      <c r="C359" s="88" t="s">
        <v>386</v>
      </c>
      <c r="D359" s="22" t="s">
        <v>478</v>
      </c>
      <c r="E359" s="23" t="s">
        <v>495</v>
      </c>
      <c r="F359" s="3">
        <v>9711403</v>
      </c>
      <c r="G359" s="3">
        <v>0</v>
      </c>
      <c r="H359" s="3">
        <f t="shared" si="13"/>
        <v>9711403</v>
      </c>
      <c r="I359" s="1">
        <v>779658</v>
      </c>
      <c r="J359" s="1">
        <f t="shared" si="14"/>
        <v>10491061</v>
      </c>
      <c r="K359" s="12" t="e">
        <f>VLOOKUP(B359,#REF!,9,FALSE)</f>
        <v>#REF!</v>
      </c>
      <c r="L359" s="12" t="e">
        <f>VLOOKUP(B359,#REF!,6,FALSE)</f>
        <v>#REF!</v>
      </c>
    </row>
    <row r="360" spans="1:12" ht="14.45" customHeight="1">
      <c r="A360" s="22" t="s">
        <v>380</v>
      </c>
      <c r="B360" s="12">
        <v>442069</v>
      </c>
      <c r="C360" s="88" t="s">
        <v>387</v>
      </c>
      <c r="D360" s="22" t="s">
        <v>478</v>
      </c>
      <c r="E360" s="23" t="s">
        <v>495</v>
      </c>
      <c r="F360" s="3">
        <v>402395</v>
      </c>
      <c r="G360" s="3">
        <v>14589</v>
      </c>
      <c r="H360" s="3">
        <f t="shared" si="13"/>
        <v>416984</v>
      </c>
      <c r="I360" s="1">
        <v>216468</v>
      </c>
      <c r="J360" s="1">
        <f t="shared" si="14"/>
        <v>633452</v>
      </c>
      <c r="K360" s="12" t="e">
        <f>VLOOKUP(B360,#REF!,9,FALSE)</f>
        <v>#REF!</v>
      </c>
      <c r="L360" s="12" t="e">
        <f>VLOOKUP(B360,#REF!,6,FALSE)</f>
        <v>#REF!</v>
      </c>
    </row>
    <row r="361" spans="1:12" ht="14.45" customHeight="1">
      <c r="A361" s="22" t="s">
        <v>380</v>
      </c>
      <c r="B361" s="12">
        <v>442073</v>
      </c>
      <c r="C361" s="88" t="s">
        <v>388</v>
      </c>
      <c r="D361" s="22" t="s">
        <v>478</v>
      </c>
      <c r="E361" s="23" t="s">
        <v>495</v>
      </c>
      <c r="F361" s="3">
        <v>47351</v>
      </c>
      <c r="G361" s="3">
        <v>0</v>
      </c>
      <c r="H361" s="3">
        <f t="shared" si="13"/>
        <v>47351</v>
      </c>
      <c r="I361" s="1">
        <v>4932</v>
      </c>
      <c r="J361" s="1">
        <f t="shared" si="14"/>
        <v>52283</v>
      </c>
      <c r="K361" s="12" t="e">
        <f>VLOOKUP(B361,#REF!,9,FALSE)</f>
        <v>#REF!</v>
      </c>
      <c r="L361" s="12" t="e">
        <f>VLOOKUP(B361,#REF!,6,FALSE)</f>
        <v>#REF!</v>
      </c>
    </row>
    <row r="362" spans="1:12" ht="14.45" customHeight="1">
      <c r="A362" s="22" t="s">
        <v>380</v>
      </c>
      <c r="B362" s="12">
        <v>442076</v>
      </c>
      <c r="C362" s="88" t="s">
        <v>389</v>
      </c>
      <c r="D362" s="22" t="s">
        <v>478</v>
      </c>
      <c r="E362" s="23" t="s">
        <v>495</v>
      </c>
      <c r="F362" s="3">
        <v>634536</v>
      </c>
      <c r="G362" s="3">
        <v>995879</v>
      </c>
      <c r="H362" s="3">
        <f t="shared" si="13"/>
        <v>1630415</v>
      </c>
      <c r="I362" s="1">
        <v>76092</v>
      </c>
      <c r="J362" s="1">
        <f t="shared" si="14"/>
        <v>1706507</v>
      </c>
      <c r="K362" s="12" t="e">
        <f>VLOOKUP(B362,#REF!,9,FALSE)</f>
        <v>#REF!</v>
      </c>
      <c r="L362" s="12" t="e">
        <f>VLOOKUP(B362,#REF!,6,FALSE)</f>
        <v>#REF!</v>
      </c>
    </row>
    <row r="363" spans="1:12" ht="14.45" customHeight="1">
      <c r="A363" s="22" t="s">
        <v>380</v>
      </c>
      <c r="B363" s="12">
        <v>442083</v>
      </c>
      <c r="C363" s="88" t="s">
        <v>390</v>
      </c>
      <c r="D363" s="22" t="s">
        <v>478</v>
      </c>
      <c r="E363" s="23" t="s">
        <v>495</v>
      </c>
      <c r="F363" s="3">
        <v>3913222</v>
      </c>
      <c r="G363" s="3">
        <v>10282226</v>
      </c>
      <c r="H363" s="3">
        <f t="shared" si="13"/>
        <v>14195448</v>
      </c>
      <c r="I363" s="1">
        <v>-140820</v>
      </c>
      <c r="J363" s="1">
        <f t="shared" si="14"/>
        <v>14054628</v>
      </c>
      <c r="K363" s="12" t="e">
        <f>VLOOKUP(B363,#REF!,9,FALSE)</f>
        <v>#REF!</v>
      </c>
      <c r="L363" s="12" t="e">
        <f>VLOOKUP(B363,#REF!,6,FALSE)</f>
        <v>#REF!</v>
      </c>
    </row>
    <row r="364" spans="1:12" ht="14.45" customHeight="1">
      <c r="A364" s="22" t="s">
        <v>380</v>
      </c>
      <c r="B364" s="12">
        <v>442090</v>
      </c>
      <c r="C364" s="88" t="s">
        <v>391</v>
      </c>
      <c r="D364" s="22" t="s">
        <v>478</v>
      </c>
      <c r="E364" s="23" t="s">
        <v>495</v>
      </c>
      <c r="F364" s="3">
        <v>932858</v>
      </c>
      <c r="G364" s="3">
        <v>1269917</v>
      </c>
      <c r="H364" s="3">
        <f t="shared" si="13"/>
        <v>2202775</v>
      </c>
      <c r="I364" s="1">
        <v>127482</v>
      </c>
      <c r="J364" s="1">
        <f t="shared" si="14"/>
        <v>2330257</v>
      </c>
      <c r="K364" s="12" t="e">
        <f>VLOOKUP(B364,#REF!,9,FALSE)</f>
        <v>#REF!</v>
      </c>
      <c r="L364" s="12" t="e">
        <f>VLOOKUP(B364,#REF!,6,FALSE)</f>
        <v>#REF!</v>
      </c>
    </row>
    <row r="365" spans="1:12" ht="14.45" customHeight="1">
      <c r="A365" s="22" t="s">
        <v>380</v>
      </c>
      <c r="B365" s="12">
        <v>442091</v>
      </c>
      <c r="C365" s="88" t="s">
        <v>392</v>
      </c>
      <c r="D365" s="22" t="s">
        <v>478</v>
      </c>
      <c r="E365" s="23" t="s">
        <v>495</v>
      </c>
      <c r="F365" s="3">
        <v>905524</v>
      </c>
      <c r="G365" s="3">
        <v>1730807</v>
      </c>
      <c r="H365" s="3">
        <f t="shared" si="13"/>
        <v>2636331</v>
      </c>
      <c r="I365" s="1">
        <v>247506</v>
      </c>
      <c r="J365" s="1">
        <f t="shared" si="14"/>
        <v>2883837</v>
      </c>
      <c r="K365" s="12" t="e">
        <f>VLOOKUP(B365,#REF!,9,FALSE)</f>
        <v>#REF!</v>
      </c>
      <c r="L365" s="12" t="e">
        <f>VLOOKUP(B365,#REF!,6,FALSE)</f>
        <v>#REF!</v>
      </c>
    </row>
    <row r="366" spans="1:12" ht="14.45" customHeight="1">
      <c r="A366" s="22" t="s">
        <v>380</v>
      </c>
      <c r="B366" s="12">
        <v>442103</v>
      </c>
      <c r="C366" s="88" t="s">
        <v>393</v>
      </c>
      <c r="D366" s="22" t="s">
        <v>478</v>
      </c>
      <c r="E366" s="23" t="s">
        <v>495</v>
      </c>
      <c r="F366" s="3">
        <v>498895</v>
      </c>
      <c r="G366" s="3">
        <v>0</v>
      </c>
      <c r="H366" s="3">
        <f t="shared" si="13"/>
        <v>498895</v>
      </c>
      <c r="I366" s="1">
        <v>-8856</v>
      </c>
      <c r="J366" s="1">
        <f t="shared" si="14"/>
        <v>490039</v>
      </c>
      <c r="K366" s="12" t="e">
        <f>VLOOKUP(B366,#REF!,9,FALSE)</f>
        <v>#REF!</v>
      </c>
      <c r="L366" s="12" t="e">
        <f>VLOOKUP(B366,#REF!,6,FALSE)</f>
        <v>#REF!</v>
      </c>
    </row>
    <row r="367" spans="1:12" ht="14.45" customHeight="1">
      <c r="A367" s="22" t="s">
        <v>380</v>
      </c>
      <c r="B367" s="12">
        <v>442104</v>
      </c>
      <c r="C367" s="88" t="s">
        <v>394</v>
      </c>
      <c r="D367" s="22" t="s">
        <v>478</v>
      </c>
      <c r="E367" s="23" t="s">
        <v>495</v>
      </c>
      <c r="F367" s="3">
        <v>609379</v>
      </c>
      <c r="G367" s="3">
        <v>0</v>
      </c>
      <c r="H367" s="3">
        <f t="shared" si="13"/>
        <v>609379</v>
      </c>
      <c r="I367" s="1">
        <v>-96663</v>
      </c>
      <c r="J367" s="1">
        <f t="shared" si="14"/>
        <v>512716</v>
      </c>
      <c r="K367" s="12" t="e">
        <f>VLOOKUP(B367,#REF!,9,FALSE)</f>
        <v>#REF!</v>
      </c>
      <c r="L367" s="12" t="e">
        <f>VLOOKUP(B367,#REF!,6,FALSE)</f>
        <v>#REF!</v>
      </c>
    </row>
    <row r="368" spans="1:12" ht="14.45" customHeight="1">
      <c r="A368" s="22" t="s">
        <v>380</v>
      </c>
      <c r="B368" s="12">
        <v>442105</v>
      </c>
      <c r="C368" s="88" t="s">
        <v>395</v>
      </c>
      <c r="D368" s="22" t="s">
        <v>478</v>
      </c>
      <c r="E368" s="23" t="s">
        <v>495</v>
      </c>
      <c r="F368" s="3">
        <v>588969</v>
      </c>
      <c r="G368" s="3">
        <v>616619</v>
      </c>
      <c r="H368" s="3">
        <f t="shared" si="13"/>
        <v>1205588</v>
      </c>
      <c r="I368" s="1">
        <v>-45300</v>
      </c>
      <c r="J368" s="1">
        <f t="shared" si="14"/>
        <v>1160288</v>
      </c>
      <c r="K368" s="12" t="e">
        <f>VLOOKUP(B368,#REF!,9,FALSE)</f>
        <v>#REF!</v>
      </c>
      <c r="L368" s="12" t="e">
        <f>VLOOKUP(B368,#REF!,6,FALSE)</f>
        <v>#REF!</v>
      </c>
    </row>
    <row r="369" spans="1:12" ht="14.45" customHeight="1">
      <c r="A369" s="22" t="s">
        <v>380</v>
      </c>
      <c r="B369" s="12">
        <v>442107</v>
      </c>
      <c r="C369" s="88" t="s">
        <v>396</v>
      </c>
      <c r="D369" s="22" t="s">
        <v>478</v>
      </c>
      <c r="E369" s="23" t="s">
        <v>495</v>
      </c>
      <c r="F369" s="3">
        <v>727795</v>
      </c>
      <c r="G369" s="3">
        <v>802847</v>
      </c>
      <c r="H369" s="3">
        <f t="shared" si="13"/>
        <v>1530642</v>
      </c>
      <c r="I369" s="1">
        <v>66966</v>
      </c>
      <c r="J369" s="1">
        <f t="shared" si="14"/>
        <v>1597608</v>
      </c>
      <c r="K369" s="12" t="e">
        <f>VLOOKUP(B369,#REF!,9,FALSE)</f>
        <v>#REF!</v>
      </c>
      <c r="L369" s="12" t="e">
        <f>VLOOKUP(B369,#REF!,6,FALSE)</f>
        <v>#REF!</v>
      </c>
    </row>
    <row r="370" spans="1:12" ht="14.45" customHeight="1">
      <c r="A370" s="22" t="s">
        <v>380</v>
      </c>
      <c r="B370" s="12">
        <v>442116</v>
      </c>
      <c r="C370" s="88" t="s">
        <v>397</v>
      </c>
      <c r="D370" s="22" t="s">
        <v>478</v>
      </c>
      <c r="E370" s="23" t="s">
        <v>495</v>
      </c>
      <c r="F370" s="3">
        <v>814213</v>
      </c>
      <c r="G370" s="3">
        <v>1534588</v>
      </c>
      <c r="H370" s="3">
        <f t="shared" si="13"/>
        <v>2348801</v>
      </c>
      <c r="I370" s="1">
        <v>143394</v>
      </c>
      <c r="J370" s="1">
        <f t="shared" si="14"/>
        <v>2492195</v>
      </c>
      <c r="K370" s="12" t="e">
        <f>VLOOKUP(B370,#REF!,9,FALSE)</f>
        <v>#REF!</v>
      </c>
      <c r="L370" s="12" t="e">
        <f>VLOOKUP(B370,#REF!,6,FALSE)</f>
        <v>#REF!</v>
      </c>
    </row>
    <row r="371" spans="1:12" ht="14.45" customHeight="1">
      <c r="A371" s="22" t="s">
        <v>380</v>
      </c>
      <c r="B371" s="12">
        <v>442130</v>
      </c>
      <c r="C371" s="88" t="s">
        <v>398</v>
      </c>
      <c r="D371" s="22" t="s">
        <v>478</v>
      </c>
      <c r="E371" s="23" t="s">
        <v>495</v>
      </c>
      <c r="F371" s="3">
        <v>1843289</v>
      </c>
      <c r="G371" s="3">
        <v>4998561</v>
      </c>
      <c r="H371" s="3">
        <f t="shared" si="13"/>
        <v>6841850</v>
      </c>
      <c r="I371" s="1">
        <v>1235004</v>
      </c>
      <c r="J371" s="1">
        <f t="shared" si="14"/>
        <v>8076854</v>
      </c>
      <c r="K371" s="12" t="e">
        <f>VLOOKUP(B371,#REF!,9,FALSE)</f>
        <v>#REF!</v>
      </c>
      <c r="L371" s="12" t="e">
        <f>VLOOKUP(B371,#REF!,6,FALSE)</f>
        <v>#REF!</v>
      </c>
    </row>
    <row r="372" spans="1:12" ht="14.45" customHeight="1">
      <c r="A372" s="22" t="s">
        <v>380</v>
      </c>
      <c r="B372" s="12">
        <v>442135</v>
      </c>
      <c r="C372" s="88" t="s">
        <v>399</v>
      </c>
      <c r="D372" s="22" t="s">
        <v>478</v>
      </c>
      <c r="E372" s="23" t="s">
        <v>495</v>
      </c>
      <c r="F372" s="3">
        <v>1658817</v>
      </c>
      <c r="G372" s="3">
        <v>2623088</v>
      </c>
      <c r="H372" s="3">
        <f t="shared" si="13"/>
        <v>4281905</v>
      </c>
      <c r="I372" s="1">
        <v>921384</v>
      </c>
      <c r="J372" s="1">
        <f t="shared" si="14"/>
        <v>5203289</v>
      </c>
      <c r="K372" s="12" t="e">
        <f>VLOOKUP(B372,#REF!,9,FALSE)</f>
        <v>#REF!</v>
      </c>
      <c r="L372" s="12" t="e">
        <f>VLOOKUP(B372,#REF!,6,FALSE)</f>
        <v>#REF!</v>
      </c>
    </row>
    <row r="373" spans="1:12" ht="14.45" customHeight="1">
      <c r="A373" s="22" t="s">
        <v>380</v>
      </c>
      <c r="B373" s="12">
        <v>442150</v>
      </c>
      <c r="C373" s="88" t="s">
        <v>400</v>
      </c>
      <c r="D373" s="22" t="s">
        <v>478</v>
      </c>
      <c r="E373" s="23" t="s">
        <v>495</v>
      </c>
      <c r="F373" s="3">
        <v>289163</v>
      </c>
      <c r="G373" s="3">
        <v>107360</v>
      </c>
      <c r="H373" s="3">
        <f t="shared" si="13"/>
        <v>396523</v>
      </c>
      <c r="I373" s="1">
        <v>186732</v>
      </c>
      <c r="J373" s="1">
        <f t="shared" si="14"/>
        <v>583255</v>
      </c>
      <c r="K373" s="12" t="e">
        <f>VLOOKUP(B373,#REF!,9,FALSE)</f>
        <v>#REF!</v>
      </c>
      <c r="L373" s="12" t="e">
        <f>VLOOKUP(B373,#REF!,6,FALSE)</f>
        <v>#REF!</v>
      </c>
    </row>
    <row r="374" spans="1:12" ht="14.45" customHeight="1">
      <c r="A374" s="22" t="s">
        <v>380</v>
      </c>
      <c r="B374" s="12">
        <v>442159</v>
      </c>
      <c r="C374" s="88" t="s">
        <v>401</v>
      </c>
      <c r="D374" s="22" t="s">
        <v>478</v>
      </c>
      <c r="E374" s="23" t="s">
        <v>495</v>
      </c>
      <c r="F374" s="3">
        <v>3687547</v>
      </c>
      <c r="G374" s="3">
        <v>3178804</v>
      </c>
      <c r="H374" s="3">
        <f t="shared" si="13"/>
        <v>6866351</v>
      </c>
      <c r="I374" s="1">
        <v>-937314</v>
      </c>
      <c r="J374" s="1">
        <f t="shared" si="14"/>
        <v>5929037</v>
      </c>
      <c r="K374" s="12" t="e">
        <f>VLOOKUP(B374,#REF!,9,FALSE)</f>
        <v>#REF!</v>
      </c>
      <c r="L374" s="12" t="e">
        <f>VLOOKUP(B374,#REF!,6,FALSE)</f>
        <v>#REF!</v>
      </c>
    </row>
    <row r="375" spans="1:12" ht="14.45" customHeight="1">
      <c r="A375" s="22" t="s">
        <v>402</v>
      </c>
      <c r="B375" s="12">
        <v>452169</v>
      </c>
      <c r="C375" s="88" t="s">
        <v>403</v>
      </c>
      <c r="D375" s="22" t="s">
        <v>478</v>
      </c>
      <c r="E375" s="23" t="s">
        <v>495</v>
      </c>
      <c r="F375" s="3">
        <v>1266897</v>
      </c>
      <c r="G375" s="3">
        <v>263014</v>
      </c>
      <c r="H375" s="3">
        <f t="shared" si="13"/>
        <v>1529911</v>
      </c>
      <c r="I375" s="1">
        <v>-104598</v>
      </c>
      <c r="J375" s="1">
        <f t="shared" si="14"/>
        <v>1425313</v>
      </c>
      <c r="K375" s="12" t="e">
        <f>VLOOKUP(B375,#REF!,9,FALSE)</f>
        <v>#REF!</v>
      </c>
      <c r="L375" s="12" t="e">
        <f>VLOOKUP(B375,#REF!,6,FALSE)</f>
        <v>#REF!</v>
      </c>
    </row>
    <row r="376" spans="1:12" ht="14.45" customHeight="1">
      <c r="A376" s="22" t="s">
        <v>402</v>
      </c>
      <c r="B376" s="12">
        <v>452179</v>
      </c>
      <c r="C376" s="88" t="s">
        <v>404</v>
      </c>
      <c r="D376" s="22" t="s">
        <v>478</v>
      </c>
      <c r="E376" s="23" t="s">
        <v>495</v>
      </c>
      <c r="F376" s="3">
        <v>1510491</v>
      </c>
      <c r="G376" s="3">
        <v>4787995</v>
      </c>
      <c r="H376" s="3">
        <f t="shared" si="13"/>
        <v>6298486</v>
      </c>
      <c r="I376" s="1">
        <v>-739638</v>
      </c>
      <c r="J376" s="1">
        <f t="shared" si="14"/>
        <v>5558848</v>
      </c>
      <c r="K376" s="12" t="e">
        <f>VLOOKUP(B376,#REF!,9,FALSE)</f>
        <v>#REF!</v>
      </c>
      <c r="L376" s="12" t="e">
        <f>VLOOKUP(B376,#REF!,6,FALSE)</f>
        <v>#REF!</v>
      </c>
    </row>
    <row r="377" spans="1:12" ht="14.45" customHeight="1">
      <c r="A377" s="22" t="s">
        <v>402</v>
      </c>
      <c r="B377" s="12">
        <v>452200</v>
      </c>
      <c r="C377" s="88" t="s">
        <v>405</v>
      </c>
      <c r="D377" s="22" t="s">
        <v>478</v>
      </c>
      <c r="E377" s="23" t="s">
        <v>495</v>
      </c>
      <c r="F377" s="3">
        <v>775747</v>
      </c>
      <c r="G377" s="3">
        <v>830929</v>
      </c>
      <c r="H377" s="3">
        <f t="shared" si="13"/>
        <v>1606676</v>
      </c>
      <c r="I377" s="1">
        <v>367188</v>
      </c>
      <c r="J377" s="1">
        <f t="shared" si="14"/>
        <v>1973864</v>
      </c>
      <c r="K377" s="12" t="e">
        <f>VLOOKUP(B377,#REF!,9,FALSE)</f>
        <v>#REF!</v>
      </c>
      <c r="L377" s="12" t="e">
        <f>VLOOKUP(B377,#REF!,6,FALSE)</f>
        <v>#REF!</v>
      </c>
    </row>
    <row r="378" spans="1:12" ht="14.45" customHeight="1">
      <c r="A378" s="22" t="s">
        <v>402</v>
      </c>
      <c r="B378" s="12">
        <v>452226</v>
      </c>
      <c r="C378" s="88" t="s">
        <v>406</v>
      </c>
      <c r="D378" s="22" t="s">
        <v>478</v>
      </c>
      <c r="E378" s="23" t="s">
        <v>495</v>
      </c>
      <c r="F378" s="3">
        <v>604414</v>
      </c>
      <c r="G378" s="3">
        <v>1657127</v>
      </c>
      <c r="H378" s="3">
        <f t="shared" si="13"/>
        <v>2261541</v>
      </c>
      <c r="I378" s="1">
        <v>258234</v>
      </c>
      <c r="J378" s="1">
        <f t="shared" si="14"/>
        <v>2519775</v>
      </c>
      <c r="K378" s="12" t="e">
        <f>VLOOKUP(B378,#REF!,9,FALSE)</f>
        <v>#REF!</v>
      </c>
      <c r="L378" s="12" t="e">
        <f>VLOOKUP(B378,#REF!,6,FALSE)</f>
        <v>#REF!</v>
      </c>
    </row>
    <row r="379" spans="1:12" ht="14.45" customHeight="1">
      <c r="A379" s="22" t="s">
        <v>407</v>
      </c>
      <c r="B379" s="12">
        <v>462182</v>
      </c>
      <c r="C379" s="88" t="s">
        <v>408</v>
      </c>
      <c r="D379" s="22" t="s">
        <v>478</v>
      </c>
      <c r="E379" s="23" t="s">
        <v>495</v>
      </c>
      <c r="F379" s="3">
        <v>402046</v>
      </c>
      <c r="G379" s="3">
        <v>681891</v>
      </c>
      <c r="H379" s="3">
        <f t="shared" si="13"/>
        <v>1083937</v>
      </c>
      <c r="I379" s="1">
        <v>97182</v>
      </c>
      <c r="J379" s="1">
        <f t="shared" si="14"/>
        <v>1181119</v>
      </c>
      <c r="K379" s="12" t="e">
        <f>VLOOKUP(B379,#REF!,9,FALSE)</f>
        <v>#REF!</v>
      </c>
      <c r="L379" s="12" t="e">
        <f>VLOOKUP(B379,#REF!,6,FALSE)</f>
        <v>#REF!</v>
      </c>
    </row>
    <row r="380" spans="1:12" ht="14.45" customHeight="1">
      <c r="A380" s="22" t="s">
        <v>407</v>
      </c>
      <c r="B380" s="12">
        <v>462194</v>
      </c>
      <c r="C380" s="88" t="s">
        <v>409</v>
      </c>
      <c r="D380" s="22" t="s">
        <v>478</v>
      </c>
      <c r="E380" s="23" t="s">
        <v>495</v>
      </c>
      <c r="F380" s="3">
        <v>519442</v>
      </c>
      <c r="G380" s="3">
        <v>0</v>
      </c>
      <c r="H380" s="3">
        <f t="shared" si="13"/>
        <v>519442</v>
      </c>
      <c r="I380" s="1">
        <v>25074</v>
      </c>
      <c r="J380" s="1">
        <f t="shared" si="14"/>
        <v>544516</v>
      </c>
      <c r="K380" s="12" t="e">
        <f>VLOOKUP(B380,#REF!,9,FALSE)</f>
        <v>#REF!</v>
      </c>
      <c r="L380" s="12" t="e">
        <f>VLOOKUP(B380,#REF!,6,FALSE)</f>
        <v>#REF!</v>
      </c>
    </row>
    <row r="381" spans="1:12" ht="14.45" customHeight="1">
      <c r="A381" s="22" t="s">
        <v>410</v>
      </c>
      <c r="B381" s="12">
        <v>472213</v>
      </c>
      <c r="C381" s="88" t="s">
        <v>411</v>
      </c>
      <c r="D381" s="22" t="s">
        <v>478</v>
      </c>
      <c r="E381" s="23" t="s">
        <v>495</v>
      </c>
      <c r="F381" s="3">
        <v>1111582</v>
      </c>
      <c r="G381" s="3">
        <v>3996398</v>
      </c>
      <c r="H381" s="3">
        <f t="shared" si="13"/>
        <v>5107980</v>
      </c>
      <c r="I381" s="1">
        <v>79950</v>
      </c>
      <c r="J381" s="1">
        <f t="shared" ref="J381:J423" si="15">H381+I381</f>
        <v>5187930</v>
      </c>
      <c r="K381" s="12" t="e">
        <f>VLOOKUP(B381,#REF!,9,FALSE)</f>
        <v>#REF!</v>
      </c>
      <c r="L381" s="12" t="e">
        <f>VLOOKUP(B381,#REF!,6,FALSE)</f>
        <v>#REF!</v>
      </c>
    </row>
    <row r="382" spans="1:12" ht="14.45" customHeight="1">
      <c r="A382" s="22" t="s">
        <v>410</v>
      </c>
      <c r="B382" s="12">
        <v>472218</v>
      </c>
      <c r="C382" s="88" t="s">
        <v>412</v>
      </c>
      <c r="D382" s="22" t="s">
        <v>478</v>
      </c>
      <c r="E382" s="23" t="s">
        <v>495</v>
      </c>
      <c r="F382" s="3">
        <v>808348</v>
      </c>
      <c r="G382" s="3">
        <v>1017556</v>
      </c>
      <c r="H382" s="3">
        <f t="shared" si="13"/>
        <v>1825904</v>
      </c>
      <c r="I382" s="1">
        <v>81618</v>
      </c>
      <c r="J382" s="1">
        <f t="shared" si="15"/>
        <v>1907522</v>
      </c>
      <c r="K382" s="12" t="e">
        <f>VLOOKUP(B382,#REF!,9,FALSE)</f>
        <v>#REF!</v>
      </c>
      <c r="L382" s="12" t="e">
        <f>VLOOKUP(B382,#REF!,6,FALSE)</f>
        <v>#REF!</v>
      </c>
    </row>
    <row r="383" spans="1:12" ht="14.45" customHeight="1">
      <c r="A383" s="22" t="s">
        <v>410</v>
      </c>
      <c r="B383" s="12">
        <v>472220</v>
      </c>
      <c r="C383" s="88" t="s">
        <v>413</v>
      </c>
      <c r="D383" s="22" t="s">
        <v>478</v>
      </c>
      <c r="E383" s="23" t="s">
        <v>495</v>
      </c>
      <c r="F383" s="3">
        <v>389976</v>
      </c>
      <c r="G383" s="3">
        <v>2415125</v>
      </c>
      <c r="H383" s="3">
        <f t="shared" si="13"/>
        <v>2805101</v>
      </c>
      <c r="I383" s="1">
        <v>65778</v>
      </c>
      <c r="J383" s="1">
        <f t="shared" si="15"/>
        <v>2870879</v>
      </c>
      <c r="K383" s="12" t="e">
        <f>VLOOKUP(B383,#REF!,9,FALSE)</f>
        <v>#REF!</v>
      </c>
      <c r="L383" s="12" t="e">
        <f>VLOOKUP(B383,#REF!,6,FALSE)</f>
        <v>#REF!</v>
      </c>
    </row>
    <row r="384" spans="1:12" ht="14.45" customHeight="1">
      <c r="A384" s="22" t="s">
        <v>410</v>
      </c>
      <c r="B384" s="12">
        <v>472221</v>
      </c>
      <c r="C384" s="88" t="s">
        <v>149</v>
      </c>
      <c r="D384" s="22" t="s">
        <v>478</v>
      </c>
      <c r="E384" s="23" t="s">
        <v>495</v>
      </c>
      <c r="F384" s="3">
        <v>442426</v>
      </c>
      <c r="G384" s="3">
        <v>2831347</v>
      </c>
      <c r="H384" s="3">
        <f t="shared" si="13"/>
        <v>3273773</v>
      </c>
      <c r="I384" s="1">
        <v>299346</v>
      </c>
      <c r="J384" s="1">
        <f t="shared" si="15"/>
        <v>3573119</v>
      </c>
      <c r="K384" s="12" t="e">
        <f>VLOOKUP(B384,#REF!,9,FALSE)</f>
        <v>#REF!</v>
      </c>
      <c r="L384" s="12" t="e">
        <f>VLOOKUP(B384,#REF!,6,FALSE)</f>
        <v>#REF!</v>
      </c>
    </row>
    <row r="385" spans="1:12" ht="14.45" customHeight="1">
      <c r="A385" s="22" t="s">
        <v>410</v>
      </c>
      <c r="B385" s="12">
        <v>472226</v>
      </c>
      <c r="C385" s="88" t="s">
        <v>414</v>
      </c>
      <c r="D385" s="22" t="s">
        <v>478</v>
      </c>
      <c r="E385" s="23" t="s">
        <v>495</v>
      </c>
      <c r="F385" s="3">
        <v>719958</v>
      </c>
      <c r="G385" s="3">
        <v>1055406</v>
      </c>
      <c r="H385" s="3">
        <f t="shared" si="13"/>
        <v>1775364</v>
      </c>
      <c r="I385" s="1">
        <v>198396</v>
      </c>
      <c r="J385" s="1">
        <f t="shared" si="15"/>
        <v>1973760</v>
      </c>
      <c r="K385" s="12" t="e">
        <f>VLOOKUP(B385,#REF!,9,FALSE)</f>
        <v>#REF!</v>
      </c>
      <c r="L385" s="12" t="e">
        <f>VLOOKUP(B385,#REF!,6,FALSE)</f>
        <v>#REF!</v>
      </c>
    </row>
    <row r="386" spans="1:12" ht="14.45" customHeight="1">
      <c r="A386" s="22" t="s">
        <v>410</v>
      </c>
      <c r="B386" s="12">
        <v>472232</v>
      </c>
      <c r="C386" s="88" t="s">
        <v>415</v>
      </c>
      <c r="D386" s="22" t="s">
        <v>478</v>
      </c>
      <c r="E386" s="23" t="s">
        <v>495</v>
      </c>
      <c r="F386" s="3">
        <v>284853</v>
      </c>
      <c r="G386" s="3">
        <v>1387458</v>
      </c>
      <c r="H386" s="3">
        <f t="shared" si="13"/>
        <v>1672311</v>
      </c>
      <c r="I386" s="1">
        <v>-89820</v>
      </c>
      <c r="J386" s="1">
        <f t="shared" si="15"/>
        <v>1582491</v>
      </c>
      <c r="K386" s="12" t="e">
        <f>VLOOKUP(B386,#REF!,9,FALSE)</f>
        <v>#REF!</v>
      </c>
      <c r="L386" s="12" t="e">
        <f>VLOOKUP(B386,#REF!,6,FALSE)</f>
        <v>#REF!</v>
      </c>
    </row>
    <row r="387" spans="1:12" ht="14.45" customHeight="1">
      <c r="A387" s="22" t="s">
        <v>416</v>
      </c>
      <c r="B387" s="12">
        <v>482242</v>
      </c>
      <c r="C387" s="88" t="s">
        <v>417</v>
      </c>
      <c r="D387" s="22" t="s">
        <v>478</v>
      </c>
      <c r="E387" s="23" t="s">
        <v>495</v>
      </c>
      <c r="F387" s="3">
        <v>1181518</v>
      </c>
      <c r="G387" s="3">
        <v>3121324</v>
      </c>
      <c r="H387" s="3">
        <f t="shared" ref="H387:H438" si="16">F387+G387</f>
        <v>4302842</v>
      </c>
      <c r="I387" s="1">
        <v>-61356</v>
      </c>
      <c r="J387" s="1">
        <f t="shared" si="15"/>
        <v>4241486</v>
      </c>
      <c r="K387" s="12" t="e">
        <f>VLOOKUP(B387,#REF!,9,FALSE)</f>
        <v>#REF!</v>
      </c>
      <c r="L387" s="12" t="e">
        <f>VLOOKUP(B387,#REF!,6,FALSE)</f>
        <v>#REF!</v>
      </c>
    </row>
    <row r="388" spans="1:12" ht="14.45" customHeight="1">
      <c r="A388" s="22" t="s">
        <v>416</v>
      </c>
      <c r="B388" s="12">
        <v>482255</v>
      </c>
      <c r="C388" s="88" t="s">
        <v>418</v>
      </c>
      <c r="D388" s="22" t="s">
        <v>478</v>
      </c>
      <c r="E388" s="23" t="s">
        <v>495</v>
      </c>
      <c r="F388" s="3">
        <v>0</v>
      </c>
      <c r="G388" s="3">
        <v>0</v>
      </c>
      <c r="H388" s="3">
        <f t="shared" si="16"/>
        <v>0</v>
      </c>
      <c r="I388" s="1">
        <v>2125830</v>
      </c>
      <c r="J388" s="1">
        <f t="shared" si="15"/>
        <v>2125830</v>
      </c>
      <c r="K388" s="12">
        <v>0</v>
      </c>
      <c r="L388" s="12" t="e">
        <f>VLOOKUP(B388,#REF!,6,FALSE)</f>
        <v>#REF!</v>
      </c>
    </row>
    <row r="389" spans="1:12" ht="14.45" customHeight="1">
      <c r="A389" s="22" t="s">
        <v>416</v>
      </c>
      <c r="B389" s="12">
        <v>482257</v>
      </c>
      <c r="C389" s="88" t="s">
        <v>419</v>
      </c>
      <c r="D389" s="22" t="s">
        <v>478</v>
      </c>
      <c r="E389" s="23" t="s">
        <v>495</v>
      </c>
      <c r="F389" s="3">
        <v>4856656</v>
      </c>
      <c r="G389" s="3">
        <v>7463181</v>
      </c>
      <c r="H389" s="3">
        <f t="shared" si="16"/>
        <v>12319837</v>
      </c>
      <c r="I389" s="1">
        <v>48312</v>
      </c>
      <c r="J389" s="1">
        <f t="shared" si="15"/>
        <v>12368149</v>
      </c>
      <c r="K389" s="12" t="e">
        <f>VLOOKUP(B389,#REF!,9,FALSE)</f>
        <v>#REF!</v>
      </c>
      <c r="L389" s="12" t="e">
        <f>VLOOKUP(B389,#REF!,6,FALSE)</f>
        <v>#REF!</v>
      </c>
    </row>
    <row r="390" spans="1:12" ht="14.45" customHeight="1">
      <c r="A390" s="22" t="s">
        <v>416</v>
      </c>
      <c r="B390" s="12">
        <v>483310</v>
      </c>
      <c r="C390" s="88" t="s">
        <v>420</v>
      </c>
      <c r="D390" s="22" t="s">
        <v>478</v>
      </c>
      <c r="E390" s="23" t="s">
        <v>495</v>
      </c>
      <c r="F390" s="3">
        <v>2502510</v>
      </c>
      <c r="G390" s="3">
        <v>5571533</v>
      </c>
      <c r="H390" s="3">
        <f t="shared" si="16"/>
        <v>8074043</v>
      </c>
      <c r="I390" s="1">
        <v>186492</v>
      </c>
      <c r="J390" s="1">
        <f t="shared" si="15"/>
        <v>8260535</v>
      </c>
      <c r="K390" s="12" t="e">
        <f>VLOOKUP(B390,#REF!,9,FALSE)</f>
        <v>#REF!</v>
      </c>
      <c r="L390" s="12" t="e">
        <f>VLOOKUP(B390,#REF!,6,FALSE)</f>
        <v>#REF!</v>
      </c>
    </row>
    <row r="391" spans="1:12" ht="14.45" customHeight="1">
      <c r="A391" s="22" t="s">
        <v>421</v>
      </c>
      <c r="B391" s="12">
        <v>491231</v>
      </c>
      <c r="C391" s="88" t="s">
        <v>422</v>
      </c>
      <c r="D391" s="22" t="s">
        <v>478</v>
      </c>
      <c r="E391" s="23" t="s">
        <v>495</v>
      </c>
      <c r="F391" s="3">
        <v>915576</v>
      </c>
      <c r="G391" s="3">
        <v>979280</v>
      </c>
      <c r="H391" s="3">
        <f t="shared" si="16"/>
        <v>1894856</v>
      </c>
      <c r="I391" s="1">
        <v>231882</v>
      </c>
      <c r="J391" s="1">
        <f t="shared" si="15"/>
        <v>2126738</v>
      </c>
      <c r="K391" s="12" t="e">
        <f>VLOOKUP(B391,#REF!,9,FALSE)</f>
        <v>#REF!</v>
      </c>
      <c r="L391" s="12" t="e">
        <f>VLOOKUP(B391,#REF!,6,FALSE)</f>
        <v>#REF!</v>
      </c>
    </row>
    <row r="392" spans="1:12" ht="14.45" customHeight="1">
      <c r="A392" s="22" t="s">
        <v>421</v>
      </c>
      <c r="B392" s="12">
        <v>492066</v>
      </c>
      <c r="C392" s="88" t="s">
        <v>423</v>
      </c>
      <c r="D392" s="22" t="s">
        <v>478</v>
      </c>
      <c r="E392" s="23" t="s">
        <v>495</v>
      </c>
      <c r="F392" s="3">
        <v>308454</v>
      </c>
      <c r="G392" s="3">
        <v>0</v>
      </c>
      <c r="H392" s="3">
        <f t="shared" si="16"/>
        <v>308454</v>
      </c>
      <c r="I392" s="1">
        <v>48276</v>
      </c>
      <c r="J392" s="1">
        <f t="shared" si="15"/>
        <v>356730</v>
      </c>
      <c r="K392" s="12" t="e">
        <f>VLOOKUP(B392,#REF!,9,FALSE)</f>
        <v>#REF!</v>
      </c>
      <c r="L392" s="12" t="e">
        <f>VLOOKUP(B392,#REF!,6,FALSE)</f>
        <v>#REF!</v>
      </c>
    </row>
    <row r="393" spans="1:12" ht="14.45" customHeight="1">
      <c r="A393" s="22" t="s">
        <v>421</v>
      </c>
      <c r="B393" s="12">
        <v>492259</v>
      </c>
      <c r="C393" s="88" t="s">
        <v>424</v>
      </c>
      <c r="D393" s="22" t="s">
        <v>478</v>
      </c>
      <c r="E393" s="23" t="s">
        <v>495</v>
      </c>
      <c r="F393" s="3">
        <v>507980</v>
      </c>
      <c r="G393" s="3">
        <v>0</v>
      </c>
      <c r="H393" s="3">
        <f t="shared" si="16"/>
        <v>507980</v>
      </c>
      <c r="I393" s="1">
        <v>-4662</v>
      </c>
      <c r="J393" s="1">
        <f t="shared" si="15"/>
        <v>503318</v>
      </c>
      <c r="K393" s="12" t="e">
        <f>VLOOKUP(B393,#REF!,9,FALSE)</f>
        <v>#REF!</v>
      </c>
      <c r="L393" s="12" t="e">
        <f>VLOOKUP(B393,#REF!,6,FALSE)</f>
        <v>#REF!</v>
      </c>
    </row>
    <row r="394" spans="1:12" ht="14.45" customHeight="1">
      <c r="A394" s="22" t="s">
        <v>421</v>
      </c>
      <c r="B394" s="12">
        <v>492262</v>
      </c>
      <c r="C394" s="88" t="s">
        <v>425</v>
      </c>
      <c r="D394" s="22" t="s">
        <v>478</v>
      </c>
      <c r="E394" s="23" t="s">
        <v>495</v>
      </c>
      <c r="F394" s="3">
        <v>2873426</v>
      </c>
      <c r="G394" s="3">
        <v>15435509</v>
      </c>
      <c r="H394" s="3">
        <f t="shared" si="16"/>
        <v>18308935</v>
      </c>
      <c r="I394" s="1">
        <v>343128</v>
      </c>
      <c r="J394" s="1">
        <f t="shared" si="15"/>
        <v>18652063</v>
      </c>
      <c r="K394" s="12" t="e">
        <f>VLOOKUP(B394,#REF!,9,FALSE)</f>
        <v>#REF!</v>
      </c>
      <c r="L394" s="12" t="e">
        <f>VLOOKUP(B394,#REF!,6,FALSE)</f>
        <v>#REF!</v>
      </c>
    </row>
    <row r="395" spans="1:12" ht="14.45" customHeight="1">
      <c r="A395" s="22" t="s">
        <v>421</v>
      </c>
      <c r="B395" s="12">
        <v>492263</v>
      </c>
      <c r="C395" s="88" t="s">
        <v>426</v>
      </c>
      <c r="D395" s="22" t="s">
        <v>478</v>
      </c>
      <c r="E395" s="23" t="s">
        <v>495</v>
      </c>
      <c r="F395" s="3">
        <v>1251623</v>
      </c>
      <c r="G395" s="3">
        <v>0</v>
      </c>
      <c r="H395" s="3">
        <f t="shared" si="16"/>
        <v>1251623</v>
      </c>
      <c r="I395" s="1">
        <v>71502</v>
      </c>
      <c r="J395" s="1">
        <f t="shared" si="15"/>
        <v>1323125</v>
      </c>
      <c r="K395" s="12" t="e">
        <f>VLOOKUP(B395,#REF!,9,FALSE)</f>
        <v>#REF!</v>
      </c>
      <c r="L395" s="12" t="e">
        <f>VLOOKUP(B395,#REF!,6,FALSE)</f>
        <v>#REF!</v>
      </c>
    </row>
    <row r="396" spans="1:12" ht="14.45" customHeight="1">
      <c r="A396" s="22" t="s">
        <v>421</v>
      </c>
      <c r="B396" s="12">
        <v>492264</v>
      </c>
      <c r="C396" s="88" t="s">
        <v>427</v>
      </c>
      <c r="D396" s="22" t="s">
        <v>478</v>
      </c>
      <c r="E396" s="23" t="s">
        <v>495</v>
      </c>
      <c r="F396" s="3">
        <v>710648</v>
      </c>
      <c r="G396" s="3">
        <v>1207248</v>
      </c>
      <c r="H396" s="3">
        <f t="shared" si="16"/>
        <v>1917896</v>
      </c>
      <c r="I396" s="1">
        <v>-299862</v>
      </c>
      <c r="J396" s="1">
        <f t="shared" si="15"/>
        <v>1618034</v>
      </c>
      <c r="K396" s="12" t="e">
        <f>VLOOKUP(B396,#REF!,9,FALSE)</f>
        <v>#REF!</v>
      </c>
      <c r="L396" s="12" t="e">
        <f>VLOOKUP(B396,#REF!,6,FALSE)</f>
        <v>#REF!</v>
      </c>
    </row>
    <row r="397" spans="1:12" ht="14.45" customHeight="1">
      <c r="A397" s="22" t="s">
        <v>421</v>
      </c>
      <c r="B397" s="12">
        <v>492265</v>
      </c>
      <c r="C397" s="88" t="s">
        <v>428</v>
      </c>
      <c r="D397" s="22" t="s">
        <v>478</v>
      </c>
      <c r="E397" s="23" t="s">
        <v>495</v>
      </c>
      <c r="F397" s="3">
        <v>969418</v>
      </c>
      <c r="G397" s="3">
        <v>810893</v>
      </c>
      <c r="H397" s="3">
        <f t="shared" si="16"/>
        <v>1780311</v>
      </c>
      <c r="I397" s="1">
        <v>85056</v>
      </c>
      <c r="J397" s="1">
        <f t="shared" si="15"/>
        <v>1865367</v>
      </c>
      <c r="K397" s="12" t="e">
        <f>VLOOKUP(B397,#REF!,9,FALSE)</f>
        <v>#REF!</v>
      </c>
      <c r="L397" s="12" t="e">
        <f>VLOOKUP(B397,#REF!,6,FALSE)</f>
        <v>#REF!</v>
      </c>
    </row>
    <row r="398" spans="1:12" ht="14.45" customHeight="1">
      <c r="A398" s="22" t="s">
        <v>421</v>
      </c>
      <c r="B398" s="12">
        <v>492270</v>
      </c>
      <c r="C398" s="88" t="s">
        <v>429</v>
      </c>
      <c r="D398" s="22" t="s">
        <v>478</v>
      </c>
      <c r="E398" s="23" t="s">
        <v>495</v>
      </c>
      <c r="F398" s="3">
        <v>2792339</v>
      </c>
      <c r="G398" s="3">
        <v>4304</v>
      </c>
      <c r="H398" s="3">
        <f t="shared" si="16"/>
        <v>2796643</v>
      </c>
      <c r="I398" s="1">
        <v>828948</v>
      </c>
      <c r="J398" s="1">
        <f t="shared" si="15"/>
        <v>3625591</v>
      </c>
      <c r="K398" s="12" t="e">
        <f>VLOOKUP(B398,#REF!,9,FALSE)</f>
        <v>#REF!</v>
      </c>
      <c r="L398" s="12" t="e">
        <f>VLOOKUP(B398,#REF!,6,FALSE)</f>
        <v>#REF!</v>
      </c>
    </row>
    <row r="399" spans="1:12" ht="14.45" customHeight="1">
      <c r="A399" s="22" t="s">
        <v>421</v>
      </c>
      <c r="B399" s="12">
        <v>493403</v>
      </c>
      <c r="C399" s="88" t="s">
        <v>430</v>
      </c>
      <c r="D399" s="22" t="s">
        <v>478</v>
      </c>
      <c r="E399" s="23" t="s">
        <v>495</v>
      </c>
      <c r="F399" s="3">
        <v>3017824</v>
      </c>
      <c r="G399" s="3">
        <v>2011975</v>
      </c>
      <c r="H399" s="3">
        <f t="shared" si="16"/>
        <v>5029799</v>
      </c>
      <c r="I399" s="1">
        <v>268902</v>
      </c>
      <c r="J399" s="1">
        <f t="shared" si="15"/>
        <v>5298701</v>
      </c>
      <c r="K399" s="12" t="e">
        <f>VLOOKUP(B399,#REF!,9,FALSE)</f>
        <v>#REF!</v>
      </c>
      <c r="L399" s="12" t="e">
        <f>VLOOKUP(B399,#REF!,6,FALSE)</f>
        <v>#REF!</v>
      </c>
    </row>
    <row r="400" spans="1:12" ht="14.45" customHeight="1">
      <c r="A400" s="22" t="s">
        <v>431</v>
      </c>
      <c r="B400" s="12">
        <v>500758</v>
      </c>
      <c r="C400" s="88" t="s">
        <v>432</v>
      </c>
      <c r="D400" s="22" t="s">
        <v>478</v>
      </c>
      <c r="E400" s="23" t="s">
        <v>495</v>
      </c>
      <c r="F400" s="3">
        <v>235516</v>
      </c>
      <c r="G400" s="3">
        <v>593206</v>
      </c>
      <c r="H400" s="3">
        <f t="shared" si="16"/>
        <v>828722</v>
      </c>
      <c r="I400" s="1">
        <v>-241302</v>
      </c>
      <c r="J400" s="1">
        <f t="shared" si="15"/>
        <v>587420</v>
      </c>
      <c r="K400" s="12" t="e">
        <f>VLOOKUP(B400,#REF!,9,FALSE)</f>
        <v>#REF!</v>
      </c>
      <c r="L400" s="12" t="e">
        <f>VLOOKUP(B400,#REF!,6,FALSE)</f>
        <v>#REF!</v>
      </c>
    </row>
    <row r="401" spans="1:12" ht="14.45" customHeight="1">
      <c r="A401" s="22" t="s">
        <v>431</v>
      </c>
      <c r="B401" s="12">
        <v>502278</v>
      </c>
      <c r="C401" s="88" t="s">
        <v>433</v>
      </c>
      <c r="D401" s="22" t="s">
        <v>478</v>
      </c>
      <c r="E401" s="23" t="s">
        <v>495</v>
      </c>
      <c r="F401" s="3">
        <v>2148849</v>
      </c>
      <c r="G401" s="3">
        <v>749854</v>
      </c>
      <c r="H401" s="3">
        <f t="shared" si="16"/>
        <v>2898703</v>
      </c>
      <c r="I401" s="1">
        <v>176466</v>
      </c>
      <c r="J401" s="1">
        <f t="shared" si="15"/>
        <v>3075169</v>
      </c>
      <c r="K401" s="12" t="e">
        <f>VLOOKUP(B401,#REF!,9,FALSE)</f>
        <v>#REF!</v>
      </c>
      <c r="L401" s="12" t="e">
        <f>VLOOKUP(B401,#REF!,6,FALSE)</f>
        <v>#REF!</v>
      </c>
    </row>
    <row r="402" spans="1:12" ht="14.45" customHeight="1">
      <c r="A402" s="22" t="s">
        <v>431</v>
      </c>
      <c r="B402" s="12">
        <v>502282</v>
      </c>
      <c r="C402" s="88" t="s">
        <v>434</v>
      </c>
      <c r="D402" s="22" t="s">
        <v>478</v>
      </c>
      <c r="E402" s="23" t="s">
        <v>495</v>
      </c>
      <c r="F402" s="3">
        <v>776111</v>
      </c>
      <c r="G402" s="3">
        <v>137732</v>
      </c>
      <c r="H402" s="3">
        <f t="shared" si="16"/>
        <v>913843</v>
      </c>
      <c r="I402" s="1">
        <v>-10464</v>
      </c>
      <c r="J402" s="1">
        <f t="shared" si="15"/>
        <v>903379</v>
      </c>
      <c r="K402" s="12" t="e">
        <f>VLOOKUP(B402,#REF!,9,FALSE)</f>
        <v>#REF!</v>
      </c>
      <c r="L402" s="12" t="e">
        <f>VLOOKUP(B402,#REF!,6,FALSE)</f>
        <v>#REF!</v>
      </c>
    </row>
    <row r="403" spans="1:12" ht="14.45" customHeight="1">
      <c r="A403" s="22" t="s">
        <v>431</v>
      </c>
      <c r="B403" s="12">
        <v>502286</v>
      </c>
      <c r="C403" s="88" t="s">
        <v>435</v>
      </c>
      <c r="D403" s="22" t="s">
        <v>478</v>
      </c>
      <c r="E403" s="23" t="s">
        <v>495</v>
      </c>
      <c r="F403" s="3">
        <v>3831747</v>
      </c>
      <c r="G403" s="3">
        <v>0</v>
      </c>
      <c r="H403" s="3">
        <f t="shared" si="16"/>
        <v>3831747</v>
      </c>
      <c r="I403" s="1">
        <v>-141402</v>
      </c>
      <c r="J403" s="1">
        <f t="shared" si="15"/>
        <v>3690345</v>
      </c>
      <c r="K403" s="12" t="e">
        <f>VLOOKUP(B403,#REF!,9,FALSE)</f>
        <v>#REF!</v>
      </c>
      <c r="L403" s="12" t="e">
        <f>VLOOKUP(B403,#REF!,6,FALSE)</f>
        <v>#REF!</v>
      </c>
    </row>
    <row r="404" spans="1:12" ht="14.45" customHeight="1">
      <c r="A404" s="22" t="s">
        <v>436</v>
      </c>
      <c r="B404" s="12">
        <v>512296</v>
      </c>
      <c r="C404" s="88" t="s">
        <v>437</v>
      </c>
      <c r="D404" s="22" t="s">
        <v>478</v>
      </c>
      <c r="E404" s="23" t="s">
        <v>495</v>
      </c>
      <c r="F404" s="3">
        <v>1824574</v>
      </c>
      <c r="G404" s="3">
        <v>0</v>
      </c>
      <c r="H404" s="3">
        <f t="shared" si="16"/>
        <v>1824574</v>
      </c>
      <c r="I404" s="1">
        <v>-30450</v>
      </c>
      <c r="J404" s="1">
        <f t="shared" si="15"/>
        <v>1794124</v>
      </c>
      <c r="K404" s="12" t="e">
        <f>VLOOKUP(B404,#REF!,9,FALSE)</f>
        <v>#REF!</v>
      </c>
      <c r="L404" s="12" t="e">
        <f>VLOOKUP(B404,#REF!,6,FALSE)</f>
        <v>#REF!</v>
      </c>
    </row>
    <row r="405" spans="1:12" ht="14.45" customHeight="1">
      <c r="A405" s="22" t="s">
        <v>438</v>
      </c>
      <c r="B405" s="12">
        <v>520581</v>
      </c>
      <c r="C405" s="88" t="s">
        <v>439</v>
      </c>
      <c r="D405" s="22" t="s">
        <v>478</v>
      </c>
      <c r="E405" s="23" t="s">
        <v>495</v>
      </c>
      <c r="F405" s="3">
        <v>86076</v>
      </c>
      <c r="G405" s="3">
        <v>0</v>
      </c>
      <c r="H405" s="3">
        <f t="shared" si="16"/>
        <v>86076</v>
      </c>
      <c r="I405" s="1">
        <v>3348</v>
      </c>
      <c r="J405" s="1">
        <f t="shared" si="15"/>
        <v>89424</v>
      </c>
      <c r="K405" s="12" t="e">
        <f>VLOOKUP(B405,#REF!,9,FALSE)</f>
        <v>#REF!</v>
      </c>
      <c r="L405" s="12" t="e">
        <f>VLOOKUP(B405,#REF!,6,FALSE)</f>
        <v>#REF!</v>
      </c>
    </row>
    <row r="406" spans="1:12" ht="14.45" customHeight="1">
      <c r="A406" s="22" t="s">
        <v>438</v>
      </c>
      <c r="B406" s="12">
        <v>522417</v>
      </c>
      <c r="C406" s="88" t="s">
        <v>440</v>
      </c>
      <c r="D406" s="22" t="s">
        <v>478</v>
      </c>
      <c r="E406" s="23" t="s">
        <v>495</v>
      </c>
      <c r="F406" s="3">
        <v>6821</v>
      </c>
      <c r="G406" s="3">
        <v>73559</v>
      </c>
      <c r="H406" s="3">
        <f t="shared" si="16"/>
        <v>80380</v>
      </c>
      <c r="I406" s="1">
        <v>13908</v>
      </c>
      <c r="J406" s="1">
        <f t="shared" si="15"/>
        <v>94288</v>
      </c>
      <c r="K406" s="12" t="e">
        <f>VLOOKUP(B406,#REF!,9,FALSE)</f>
        <v>#REF!</v>
      </c>
      <c r="L406" s="12" t="e">
        <f>VLOOKUP(B406,#REF!,6,FALSE)</f>
        <v>#REF!</v>
      </c>
    </row>
    <row r="407" spans="1:12" ht="14.45" customHeight="1">
      <c r="A407" s="22" t="s">
        <v>438</v>
      </c>
      <c r="B407" s="12">
        <v>522419</v>
      </c>
      <c r="C407" s="88" t="s">
        <v>441</v>
      </c>
      <c r="D407" s="22" t="s">
        <v>478</v>
      </c>
      <c r="E407" s="23" t="s">
        <v>495</v>
      </c>
      <c r="F407" s="3">
        <v>195505</v>
      </c>
      <c r="G407" s="3">
        <v>1203052</v>
      </c>
      <c r="H407" s="3">
        <f t="shared" si="16"/>
        <v>1398557</v>
      </c>
      <c r="I407" s="1">
        <v>78636</v>
      </c>
      <c r="J407" s="1">
        <f t="shared" si="15"/>
        <v>1477193</v>
      </c>
      <c r="K407" s="12" t="e">
        <f>VLOOKUP(B407,#REF!,9,FALSE)</f>
        <v>#REF!</v>
      </c>
      <c r="L407" s="12" t="e">
        <f>VLOOKUP(B407,#REF!,6,FALSE)</f>
        <v>#REF!</v>
      </c>
    </row>
    <row r="408" spans="1:12" ht="14.45" customHeight="1">
      <c r="A408" s="22" t="s">
        <v>438</v>
      </c>
      <c r="B408" s="12">
        <v>522426</v>
      </c>
      <c r="C408" s="88" t="s">
        <v>442</v>
      </c>
      <c r="D408" s="22" t="s">
        <v>478</v>
      </c>
      <c r="E408" s="23" t="s">
        <v>495</v>
      </c>
      <c r="F408" s="3">
        <v>545923</v>
      </c>
      <c r="G408" s="3">
        <v>247663</v>
      </c>
      <c r="H408" s="3">
        <f t="shared" si="16"/>
        <v>793586</v>
      </c>
      <c r="I408" s="1">
        <v>64686</v>
      </c>
      <c r="J408" s="1">
        <f t="shared" si="15"/>
        <v>858272</v>
      </c>
      <c r="K408" s="12" t="e">
        <f>VLOOKUP(B408,#REF!,9,FALSE)</f>
        <v>#REF!</v>
      </c>
      <c r="L408" s="12" t="e">
        <f>VLOOKUP(B408,#REF!,6,FALSE)</f>
        <v>#REF!</v>
      </c>
    </row>
    <row r="409" spans="1:12" ht="14.45" customHeight="1">
      <c r="A409" s="22" t="s">
        <v>438</v>
      </c>
      <c r="B409" s="12">
        <v>522431</v>
      </c>
      <c r="C409" s="88" t="s">
        <v>443</v>
      </c>
      <c r="D409" s="22" t="s">
        <v>478</v>
      </c>
      <c r="E409" s="23" t="s">
        <v>495</v>
      </c>
      <c r="F409" s="3">
        <v>478597</v>
      </c>
      <c r="G409" s="3">
        <v>2704090</v>
      </c>
      <c r="H409" s="3">
        <f t="shared" si="16"/>
        <v>3182687</v>
      </c>
      <c r="I409" s="1">
        <v>427170</v>
      </c>
      <c r="J409" s="1">
        <f t="shared" si="15"/>
        <v>3609857</v>
      </c>
      <c r="K409" s="12" t="e">
        <f>VLOOKUP(B409,#REF!,9,FALSE)</f>
        <v>#REF!</v>
      </c>
      <c r="L409" s="12" t="e">
        <f>VLOOKUP(B409,#REF!,6,FALSE)</f>
        <v>#REF!</v>
      </c>
    </row>
    <row r="410" spans="1:12" ht="14.45" customHeight="1">
      <c r="A410" s="22" t="s">
        <v>438</v>
      </c>
      <c r="B410" s="12">
        <v>522442</v>
      </c>
      <c r="C410" s="88" t="s">
        <v>444</v>
      </c>
      <c r="D410" s="22" t="s">
        <v>478</v>
      </c>
      <c r="E410" s="23" t="s">
        <v>495</v>
      </c>
      <c r="F410" s="3">
        <v>272863</v>
      </c>
      <c r="G410" s="3">
        <v>376677</v>
      </c>
      <c r="H410" s="3">
        <f t="shared" si="16"/>
        <v>649540</v>
      </c>
      <c r="I410" s="1">
        <v>-16254</v>
      </c>
      <c r="J410" s="1">
        <f t="shared" si="15"/>
        <v>633286</v>
      </c>
      <c r="K410" s="12" t="e">
        <f>VLOOKUP(B410,#REF!,9,FALSE)</f>
        <v>#REF!</v>
      </c>
      <c r="L410" s="12" t="e">
        <f>VLOOKUP(B410,#REF!,6,FALSE)</f>
        <v>#REF!</v>
      </c>
    </row>
    <row r="411" spans="1:12" ht="14.45" customHeight="1">
      <c r="A411" s="22" t="s">
        <v>438</v>
      </c>
      <c r="B411" s="12">
        <v>522446</v>
      </c>
      <c r="C411" s="88" t="s">
        <v>445</v>
      </c>
      <c r="D411" s="22" t="s">
        <v>478</v>
      </c>
      <c r="E411" s="23" t="s">
        <v>495</v>
      </c>
      <c r="F411" s="3">
        <v>696292</v>
      </c>
      <c r="G411" s="3">
        <v>262387</v>
      </c>
      <c r="H411" s="3">
        <f t="shared" si="16"/>
        <v>958679</v>
      </c>
      <c r="I411" s="1">
        <v>-14910</v>
      </c>
      <c r="J411" s="1">
        <f t="shared" si="15"/>
        <v>943769</v>
      </c>
      <c r="K411" s="12" t="e">
        <f>VLOOKUP(B411,#REF!,9,FALSE)</f>
        <v>#REF!</v>
      </c>
      <c r="L411" s="12" t="e">
        <f>VLOOKUP(B411,#REF!,6,FALSE)</f>
        <v>#REF!</v>
      </c>
    </row>
    <row r="412" spans="1:12" ht="14.45" customHeight="1">
      <c r="A412" s="22" t="s">
        <v>438</v>
      </c>
      <c r="B412" s="12">
        <v>522447</v>
      </c>
      <c r="C412" s="88" t="s">
        <v>446</v>
      </c>
      <c r="D412" s="22" t="s">
        <v>478</v>
      </c>
      <c r="E412" s="23" t="s">
        <v>495</v>
      </c>
      <c r="F412" s="3">
        <v>159605</v>
      </c>
      <c r="G412" s="3">
        <v>3638776</v>
      </c>
      <c r="H412" s="3">
        <f t="shared" si="16"/>
        <v>3798381</v>
      </c>
      <c r="I412" s="1">
        <v>-261102</v>
      </c>
      <c r="J412" s="1">
        <f t="shared" si="15"/>
        <v>3537279</v>
      </c>
      <c r="K412" s="12" t="e">
        <f>VLOOKUP(B412,#REF!,9,FALSE)</f>
        <v>#REF!</v>
      </c>
      <c r="L412" s="12" t="e">
        <f>VLOOKUP(B412,#REF!,6,FALSE)</f>
        <v>#REF!</v>
      </c>
    </row>
    <row r="413" spans="1:12" ht="14.45" customHeight="1">
      <c r="A413" s="22" t="s">
        <v>438</v>
      </c>
      <c r="B413" s="12">
        <v>522451</v>
      </c>
      <c r="C413" s="88" t="s">
        <v>447</v>
      </c>
      <c r="D413" s="22" t="s">
        <v>478</v>
      </c>
      <c r="E413" s="23" t="s">
        <v>495</v>
      </c>
      <c r="F413" s="3">
        <v>561953</v>
      </c>
      <c r="G413" s="3">
        <v>467380</v>
      </c>
      <c r="H413" s="3">
        <f t="shared" si="16"/>
        <v>1029333</v>
      </c>
      <c r="I413" s="1">
        <v>28602</v>
      </c>
      <c r="J413" s="1">
        <f t="shared" si="15"/>
        <v>1057935</v>
      </c>
      <c r="K413" s="12" t="e">
        <f>VLOOKUP(B413,#REF!,9,FALSE)</f>
        <v>#REF!</v>
      </c>
      <c r="L413" s="12" t="e">
        <f>VLOOKUP(B413,#REF!,6,FALSE)</f>
        <v>#REF!</v>
      </c>
    </row>
    <row r="414" spans="1:12" ht="14.45" customHeight="1">
      <c r="A414" s="22" t="s">
        <v>438</v>
      </c>
      <c r="B414" s="12">
        <v>522452</v>
      </c>
      <c r="C414" s="88" t="s">
        <v>448</v>
      </c>
      <c r="D414" s="22" t="s">
        <v>478</v>
      </c>
      <c r="E414" s="23" t="s">
        <v>495</v>
      </c>
      <c r="F414" s="3">
        <v>851618</v>
      </c>
      <c r="G414" s="3">
        <v>5722921</v>
      </c>
      <c r="H414" s="3">
        <f t="shared" si="16"/>
        <v>6574539</v>
      </c>
      <c r="I414" s="1">
        <v>3418548</v>
      </c>
      <c r="J414" s="1">
        <f t="shared" si="15"/>
        <v>9993087</v>
      </c>
      <c r="K414" s="12" t="e">
        <f>VLOOKUP(B414,#REF!,9,FALSE)</f>
        <v>#REF!</v>
      </c>
      <c r="L414" s="12" t="e">
        <f>VLOOKUP(B414,#REF!,6,FALSE)</f>
        <v>#REF!</v>
      </c>
    </row>
    <row r="415" spans="1:12" ht="14.45" customHeight="1">
      <c r="A415" s="22" t="s">
        <v>449</v>
      </c>
      <c r="B415" s="12">
        <v>532359</v>
      </c>
      <c r="C415" s="88" t="s">
        <v>450</v>
      </c>
      <c r="D415" s="22" t="s">
        <v>478</v>
      </c>
      <c r="E415" s="23" t="s">
        <v>495</v>
      </c>
      <c r="F415" s="3">
        <v>478840</v>
      </c>
      <c r="G415" s="3">
        <v>919235</v>
      </c>
      <c r="H415" s="3">
        <f t="shared" si="16"/>
        <v>1398075</v>
      </c>
      <c r="I415" s="1">
        <v>-175014</v>
      </c>
      <c r="J415" s="1">
        <f t="shared" si="15"/>
        <v>1223061</v>
      </c>
      <c r="K415" s="12" t="e">
        <f>VLOOKUP(B415,#REF!,9,FALSE)</f>
        <v>#REF!</v>
      </c>
      <c r="L415" s="12" t="e">
        <f>VLOOKUP(B415,#REF!,6,FALSE)</f>
        <v>#REF!</v>
      </c>
    </row>
    <row r="416" spans="1:12" ht="14.45" customHeight="1">
      <c r="A416" s="22" t="s">
        <v>449</v>
      </c>
      <c r="B416" s="12">
        <v>532362</v>
      </c>
      <c r="C416" s="88" t="s">
        <v>451</v>
      </c>
      <c r="D416" s="22" t="s">
        <v>478</v>
      </c>
      <c r="E416" s="23" t="s">
        <v>495</v>
      </c>
      <c r="F416" s="3">
        <v>1533473</v>
      </c>
      <c r="G416" s="3">
        <v>2859484</v>
      </c>
      <c r="H416" s="3">
        <f t="shared" si="16"/>
        <v>4392957</v>
      </c>
      <c r="I416" s="1">
        <v>-213672</v>
      </c>
      <c r="J416" s="1">
        <f t="shared" si="15"/>
        <v>4179285</v>
      </c>
      <c r="K416" s="12" t="e">
        <f>VLOOKUP(B416,#REF!,9,FALSE)</f>
        <v>#REF!</v>
      </c>
      <c r="L416" s="12" t="e">
        <f>VLOOKUP(B416,#REF!,6,FALSE)</f>
        <v>#REF!</v>
      </c>
    </row>
    <row r="417" spans="1:12" ht="14.45" customHeight="1">
      <c r="A417" s="22" t="s">
        <v>449</v>
      </c>
      <c r="B417" s="12">
        <v>532363</v>
      </c>
      <c r="C417" s="88" t="s">
        <v>452</v>
      </c>
      <c r="D417" s="22" t="s">
        <v>478</v>
      </c>
      <c r="E417" s="23" t="s">
        <v>495</v>
      </c>
      <c r="F417" s="3">
        <v>336974</v>
      </c>
      <c r="G417" s="3">
        <v>497908</v>
      </c>
      <c r="H417" s="3">
        <f t="shared" si="16"/>
        <v>834882</v>
      </c>
      <c r="I417" s="1">
        <v>-45354</v>
      </c>
      <c r="J417" s="1">
        <f t="shared" si="15"/>
        <v>789528</v>
      </c>
      <c r="K417" s="12" t="e">
        <f>VLOOKUP(B417,#REF!,9,FALSE)</f>
        <v>#REF!</v>
      </c>
      <c r="L417" s="12" t="e">
        <f>VLOOKUP(B417,#REF!,6,FALSE)</f>
        <v>#REF!</v>
      </c>
    </row>
    <row r="418" spans="1:12" ht="14.45" customHeight="1">
      <c r="A418" s="22" t="s">
        <v>449</v>
      </c>
      <c r="B418" s="12">
        <v>532364</v>
      </c>
      <c r="C418" s="88" t="s">
        <v>453</v>
      </c>
      <c r="D418" s="22" t="s">
        <v>478</v>
      </c>
      <c r="E418" s="23" t="s">
        <v>495</v>
      </c>
      <c r="F418" s="3">
        <v>348162</v>
      </c>
      <c r="G418" s="3">
        <v>1028146</v>
      </c>
      <c r="H418" s="3">
        <f t="shared" si="16"/>
        <v>1376308</v>
      </c>
      <c r="I418" s="1">
        <v>154506</v>
      </c>
      <c r="J418" s="1">
        <f t="shared" si="15"/>
        <v>1530814</v>
      </c>
      <c r="K418" s="12" t="e">
        <f>VLOOKUP(B418,#REF!,9,FALSE)</f>
        <v>#REF!</v>
      </c>
      <c r="L418" s="12" t="e">
        <f>VLOOKUP(B418,#REF!,6,FALSE)</f>
        <v>#REF!</v>
      </c>
    </row>
    <row r="419" spans="1:12" ht="14.45" customHeight="1">
      <c r="A419" s="22" t="s">
        <v>449</v>
      </c>
      <c r="B419" s="12">
        <v>532369</v>
      </c>
      <c r="C419" s="88" t="s">
        <v>454</v>
      </c>
      <c r="D419" s="22" t="s">
        <v>478</v>
      </c>
      <c r="E419" s="23" t="s">
        <v>495</v>
      </c>
      <c r="F419" s="3">
        <v>474475</v>
      </c>
      <c r="G419" s="3">
        <v>0</v>
      </c>
      <c r="H419" s="3">
        <f t="shared" si="16"/>
        <v>474475</v>
      </c>
      <c r="I419" s="1">
        <v>12432</v>
      </c>
      <c r="J419" s="1">
        <f t="shared" si="15"/>
        <v>486907</v>
      </c>
      <c r="K419" s="12" t="e">
        <f>VLOOKUP(B419,#REF!,9,FALSE)</f>
        <v>#REF!</v>
      </c>
      <c r="L419" s="12" t="e">
        <f>VLOOKUP(B419,#REF!,6,FALSE)</f>
        <v>#REF!</v>
      </c>
    </row>
    <row r="420" spans="1:12" ht="14.45" customHeight="1">
      <c r="A420" s="22" t="s">
        <v>449</v>
      </c>
      <c r="B420" s="12">
        <v>532373</v>
      </c>
      <c r="C420" s="88" t="s">
        <v>455</v>
      </c>
      <c r="D420" s="22" t="s">
        <v>478</v>
      </c>
      <c r="E420" s="23" t="s">
        <v>495</v>
      </c>
      <c r="F420" s="3">
        <v>220179</v>
      </c>
      <c r="G420" s="3">
        <v>472839</v>
      </c>
      <c r="H420" s="3">
        <f t="shared" si="16"/>
        <v>693018</v>
      </c>
      <c r="I420" s="1">
        <v>38592</v>
      </c>
      <c r="J420" s="1">
        <f t="shared" si="15"/>
        <v>731610</v>
      </c>
      <c r="K420" s="12" t="e">
        <f>VLOOKUP(B420,#REF!,9,FALSE)</f>
        <v>#REF!</v>
      </c>
      <c r="L420" s="12" t="e">
        <f>VLOOKUP(B420,#REF!,6,FALSE)</f>
        <v>#REF!</v>
      </c>
    </row>
    <row r="421" spans="1:12" ht="14.45" customHeight="1">
      <c r="A421" s="22" t="s">
        <v>449</v>
      </c>
      <c r="B421" s="12">
        <v>532383</v>
      </c>
      <c r="C421" s="88" t="s">
        <v>456</v>
      </c>
      <c r="D421" s="22" t="s">
        <v>478</v>
      </c>
      <c r="E421" s="23" t="s">
        <v>495</v>
      </c>
      <c r="F421" s="3">
        <v>298230</v>
      </c>
      <c r="G421" s="3">
        <v>8211470</v>
      </c>
      <c r="H421" s="3">
        <f t="shared" si="16"/>
        <v>8509700</v>
      </c>
      <c r="I421" s="1">
        <v>2146584</v>
      </c>
      <c r="J421" s="1">
        <f t="shared" si="15"/>
        <v>10656284</v>
      </c>
      <c r="K421" s="12" t="e">
        <f>VLOOKUP(B421,#REF!,9,FALSE)</f>
        <v>#REF!</v>
      </c>
      <c r="L421" s="12" t="e">
        <f>VLOOKUP(B421,#REF!,6,FALSE)</f>
        <v>#REF!</v>
      </c>
    </row>
    <row r="422" spans="1:12" ht="14.45" customHeight="1">
      <c r="A422" s="22" t="s">
        <v>449</v>
      </c>
      <c r="B422" s="12">
        <v>532384</v>
      </c>
      <c r="C422" s="88" t="s">
        <v>457</v>
      </c>
      <c r="D422" s="22" t="s">
        <v>478</v>
      </c>
      <c r="E422" s="23" t="s">
        <v>495</v>
      </c>
      <c r="F422" s="3">
        <v>205467</v>
      </c>
      <c r="G422" s="3">
        <v>469474</v>
      </c>
      <c r="H422" s="3">
        <f t="shared" si="16"/>
        <v>674941</v>
      </c>
      <c r="I422" s="1">
        <v>-7632</v>
      </c>
      <c r="J422" s="1">
        <f t="shared" si="15"/>
        <v>667309</v>
      </c>
      <c r="K422" s="12" t="e">
        <f>VLOOKUP(B422,#REF!,9,FALSE)</f>
        <v>#REF!</v>
      </c>
      <c r="L422" s="12" t="e">
        <f>VLOOKUP(B422,#REF!,6,FALSE)</f>
        <v>#REF!</v>
      </c>
    </row>
    <row r="423" spans="1:12" ht="14.45" customHeight="1">
      <c r="A423" s="22" t="s">
        <v>449</v>
      </c>
      <c r="B423" s="12">
        <v>532386</v>
      </c>
      <c r="C423" s="88" t="s">
        <v>458</v>
      </c>
      <c r="D423" s="22" t="s">
        <v>478</v>
      </c>
      <c r="E423" s="23" t="s">
        <v>495</v>
      </c>
      <c r="F423" s="3">
        <v>284632</v>
      </c>
      <c r="G423" s="3">
        <v>376347</v>
      </c>
      <c r="H423" s="3">
        <f t="shared" si="16"/>
        <v>660979</v>
      </c>
      <c r="I423" s="1">
        <v>3966</v>
      </c>
      <c r="J423" s="1">
        <f t="shared" si="15"/>
        <v>664945</v>
      </c>
      <c r="K423" s="12" t="e">
        <f>VLOOKUP(B423,#REF!,9,FALSE)</f>
        <v>#REF!</v>
      </c>
      <c r="L423" s="12" t="e">
        <f>VLOOKUP(B423,#REF!,6,FALSE)</f>
        <v>#REF!</v>
      </c>
    </row>
    <row r="424" spans="1:12" ht="14.45" customHeight="1">
      <c r="A424" s="22" t="s">
        <v>449</v>
      </c>
      <c r="B424" s="12">
        <v>532387</v>
      </c>
      <c r="C424" s="88" t="s">
        <v>459</v>
      </c>
      <c r="D424" s="22" t="s">
        <v>478</v>
      </c>
      <c r="E424" s="23" t="s">
        <v>495</v>
      </c>
      <c r="F424" s="3">
        <v>217839</v>
      </c>
      <c r="G424" s="3">
        <v>116878</v>
      </c>
      <c r="H424" s="3">
        <f t="shared" si="16"/>
        <v>334717</v>
      </c>
      <c r="I424" s="1">
        <v>91956</v>
      </c>
      <c r="J424" s="1">
        <f t="shared" ref="J424:J438" si="17">H424+I424</f>
        <v>426673</v>
      </c>
      <c r="K424" s="12" t="e">
        <f>VLOOKUP(B424,#REF!,9,FALSE)</f>
        <v>#REF!</v>
      </c>
      <c r="L424" s="12" t="e">
        <f>VLOOKUP(B424,#REF!,6,FALSE)</f>
        <v>#REF!</v>
      </c>
    </row>
    <row r="425" spans="1:12" ht="14.45" customHeight="1">
      <c r="A425" s="22" t="s">
        <v>449</v>
      </c>
      <c r="B425" s="12">
        <v>532390</v>
      </c>
      <c r="C425" s="88" t="s">
        <v>460</v>
      </c>
      <c r="D425" s="22" t="s">
        <v>478</v>
      </c>
      <c r="E425" s="23" t="s">
        <v>495</v>
      </c>
      <c r="F425" s="3">
        <v>549204</v>
      </c>
      <c r="G425" s="3">
        <v>0</v>
      </c>
      <c r="H425" s="3">
        <f t="shared" si="16"/>
        <v>549204</v>
      </c>
      <c r="I425" s="1">
        <v>-4542</v>
      </c>
      <c r="J425" s="1">
        <f t="shared" si="17"/>
        <v>544662</v>
      </c>
      <c r="K425" s="12" t="e">
        <f>VLOOKUP(B425,#REF!,9,FALSE)</f>
        <v>#REF!</v>
      </c>
      <c r="L425" s="12" t="e">
        <f>VLOOKUP(B425,#REF!,6,FALSE)</f>
        <v>#REF!</v>
      </c>
    </row>
    <row r="426" spans="1:12" ht="14.45" customHeight="1">
      <c r="A426" s="22" t="s">
        <v>449</v>
      </c>
      <c r="B426" s="12">
        <v>532391</v>
      </c>
      <c r="C426" s="88" t="s">
        <v>461</v>
      </c>
      <c r="D426" s="22" t="s">
        <v>478</v>
      </c>
      <c r="E426" s="23" t="s">
        <v>495</v>
      </c>
      <c r="F426" s="3">
        <v>251478</v>
      </c>
      <c r="G426" s="3">
        <v>799586</v>
      </c>
      <c r="H426" s="3">
        <f t="shared" si="16"/>
        <v>1051064</v>
      </c>
      <c r="I426" s="1">
        <v>94026</v>
      </c>
      <c r="J426" s="1">
        <f t="shared" si="17"/>
        <v>1145090</v>
      </c>
      <c r="K426" s="12" t="e">
        <f>VLOOKUP(B426,#REF!,9,FALSE)</f>
        <v>#REF!</v>
      </c>
      <c r="L426" s="12" t="e">
        <f>VLOOKUP(B426,#REF!,6,FALSE)</f>
        <v>#REF!</v>
      </c>
    </row>
    <row r="427" spans="1:12" ht="14.45" customHeight="1">
      <c r="A427" s="22" t="s">
        <v>449</v>
      </c>
      <c r="B427" s="12">
        <v>532397</v>
      </c>
      <c r="C427" s="88" t="s">
        <v>462</v>
      </c>
      <c r="D427" s="22" t="s">
        <v>478</v>
      </c>
      <c r="E427" s="23" t="s">
        <v>495</v>
      </c>
      <c r="F427" s="3">
        <v>73132</v>
      </c>
      <c r="G427" s="3">
        <v>1977833</v>
      </c>
      <c r="H427" s="3">
        <f t="shared" si="16"/>
        <v>2050965</v>
      </c>
      <c r="I427" s="1">
        <v>-108804</v>
      </c>
      <c r="J427" s="1">
        <f t="shared" si="17"/>
        <v>1942161</v>
      </c>
      <c r="K427" s="12" t="e">
        <f>VLOOKUP(B427,#REF!,9,FALSE)</f>
        <v>#REF!</v>
      </c>
      <c r="L427" s="12" t="e">
        <f>VLOOKUP(B427,#REF!,6,FALSE)</f>
        <v>#REF!</v>
      </c>
    </row>
    <row r="428" spans="1:12" ht="14.45" customHeight="1">
      <c r="A428" s="22" t="s">
        <v>449</v>
      </c>
      <c r="B428" s="12">
        <v>532399</v>
      </c>
      <c r="C428" s="88" t="s">
        <v>463</v>
      </c>
      <c r="D428" s="22" t="s">
        <v>478</v>
      </c>
      <c r="E428" s="23" t="s">
        <v>495</v>
      </c>
      <c r="F428" s="3">
        <v>1043943</v>
      </c>
      <c r="G428" s="3">
        <v>2231922</v>
      </c>
      <c r="H428" s="3">
        <f t="shared" si="16"/>
        <v>3275865</v>
      </c>
      <c r="I428" s="1">
        <v>52422</v>
      </c>
      <c r="J428" s="1">
        <f t="shared" si="17"/>
        <v>3328287</v>
      </c>
      <c r="K428" s="12" t="e">
        <f>VLOOKUP(B428,#REF!,9,FALSE)</f>
        <v>#REF!</v>
      </c>
      <c r="L428" s="12" t="e">
        <f>VLOOKUP(B428,#REF!,6,FALSE)</f>
        <v>#REF!</v>
      </c>
    </row>
    <row r="429" spans="1:12" ht="14.45" customHeight="1">
      <c r="A429" s="22" t="s">
        <v>464</v>
      </c>
      <c r="B429" s="12">
        <v>542301</v>
      </c>
      <c r="C429" s="88" t="s">
        <v>465</v>
      </c>
      <c r="D429" s="22" t="s">
        <v>478</v>
      </c>
      <c r="E429" s="23" t="s">
        <v>495</v>
      </c>
      <c r="F429" s="3">
        <v>1418954</v>
      </c>
      <c r="G429" s="3">
        <v>0</v>
      </c>
      <c r="H429" s="3">
        <f t="shared" si="16"/>
        <v>1418954</v>
      </c>
      <c r="I429" s="1">
        <v>8562</v>
      </c>
      <c r="J429" s="1">
        <f t="shared" si="17"/>
        <v>1427516</v>
      </c>
      <c r="K429" s="12" t="e">
        <f>VLOOKUP(B429,#REF!,9,FALSE)</f>
        <v>#REF!</v>
      </c>
      <c r="L429" s="12" t="e">
        <f>VLOOKUP(B429,#REF!,6,FALSE)</f>
        <v>#REF!</v>
      </c>
    </row>
    <row r="430" spans="1:12" ht="14.45" customHeight="1">
      <c r="A430" s="22" t="s">
        <v>464</v>
      </c>
      <c r="B430" s="12">
        <v>542318</v>
      </c>
      <c r="C430" s="88" t="s">
        <v>466</v>
      </c>
      <c r="D430" s="22" t="s">
        <v>478</v>
      </c>
      <c r="E430" s="23" t="s">
        <v>495</v>
      </c>
      <c r="F430" s="3">
        <v>697850</v>
      </c>
      <c r="G430" s="3">
        <v>1033599</v>
      </c>
      <c r="H430" s="3">
        <f t="shared" si="16"/>
        <v>1731449</v>
      </c>
      <c r="I430" s="1">
        <v>501612</v>
      </c>
      <c r="J430" s="1">
        <f t="shared" si="17"/>
        <v>2233061</v>
      </c>
      <c r="K430" s="12" t="e">
        <f>VLOOKUP(B430,#REF!,9,FALSE)</f>
        <v>#REF!</v>
      </c>
      <c r="L430" s="12" t="e">
        <f>VLOOKUP(B430,#REF!,6,FALSE)</f>
        <v>#REF!</v>
      </c>
    </row>
    <row r="431" spans="1:12" s="12" customFormat="1" ht="14.45" customHeight="1">
      <c r="A431" s="22" t="s">
        <v>464</v>
      </c>
      <c r="B431" s="12">
        <v>542324</v>
      </c>
      <c r="C431" s="88" t="s">
        <v>467</v>
      </c>
      <c r="D431" s="22" t="s">
        <v>478</v>
      </c>
      <c r="E431" s="23" t="s">
        <v>495</v>
      </c>
      <c r="F431" s="3">
        <v>1937212</v>
      </c>
      <c r="G431" s="3">
        <v>820244</v>
      </c>
      <c r="H431" s="3">
        <f t="shared" si="16"/>
        <v>2757456</v>
      </c>
      <c r="I431" s="1">
        <v>130956</v>
      </c>
      <c r="J431" s="1">
        <f t="shared" si="17"/>
        <v>2888412</v>
      </c>
      <c r="K431" s="12" t="e">
        <f>VLOOKUP(B431,#REF!,9,FALSE)</f>
        <v>#REF!</v>
      </c>
      <c r="L431" s="12" t="e">
        <f>VLOOKUP(B431,#REF!,6,FALSE)</f>
        <v>#REF!</v>
      </c>
    </row>
    <row r="432" spans="1:12" s="12" customFormat="1" ht="14.45" customHeight="1">
      <c r="A432" s="22" t="s">
        <v>464</v>
      </c>
      <c r="B432" s="12">
        <v>542332</v>
      </c>
      <c r="C432" s="88" t="s">
        <v>468</v>
      </c>
      <c r="D432" s="22" t="s">
        <v>478</v>
      </c>
      <c r="E432" s="23" t="s">
        <v>495</v>
      </c>
      <c r="F432" s="3">
        <v>3356217</v>
      </c>
      <c r="G432" s="3">
        <v>0</v>
      </c>
      <c r="H432" s="3">
        <f t="shared" si="16"/>
        <v>3356217</v>
      </c>
      <c r="I432" s="1">
        <v>115734</v>
      </c>
      <c r="J432" s="1">
        <f t="shared" si="17"/>
        <v>3471951</v>
      </c>
      <c r="K432" s="12" t="e">
        <f>VLOOKUP(B432,#REF!,9,FALSE)</f>
        <v>#REF!</v>
      </c>
      <c r="L432" s="12" t="e">
        <f>VLOOKUP(B432,#REF!,6,FALSE)</f>
        <v>#REF!</v>
      </c>
    </row>
    <row r="433" spans="1:12" s="12" customFormat="1" ht="14.45" customHeight="1">
      <c r="A433" s="22" t="s">
        <v>464</v>
      </c>
      <c r="B433" s="12">
        <v>542338</v>
      </c>
      <c r="C433" s="88" t="s">
        <v>469</v>
      </c>
      <c r="D433" s="22" t="s">
        <v>478</v>
      </c>
      <c r="E433" s="23" t="s">
        <v>495</v>
      </c>
      <c r="F433" s="3">
        <v>5966058</v>
      </c>
      <c r="G433" s="3">
        <v>49672</v>
      </c>
      <c r="H433" s="3">
        <f t="shared" si="16"/>
        <v>6015730</v>
      </c>
      <c r="I433" s="1">
        <v>-11922</v>
      </c>
      <c r="J433" s="1">
        <f t="shared" si="17"/>
        <v>6003808</v>
      </c>
      <c r="K433" s="12" t="e">
        <f>VLOOKUP(B433,#REF!,9,FALSE)</f>
        <v>#REF!</v>
      </c>
      <c r="L433" s="12" t="e">
        <f>VLOOKUP(B433,#REF!,6,FALSE)</f>
        <v>#REF!</v>
      </c>
    </row>
    <row r="434" spans="1:12" s="12" customFormat="1" ht="14.45" customHeight="1">
      <c r="A434" s="22" t="s">
        <v>464</v>
      </c>
      <c r="B434" s="12">
        <v>542339</v>
      </c>
      <c r="C434" s="88" t="s">
        <v>470</v>
      </c>
      <c r="D434" s="22" t="s">
        <v>478</v>
      </c>
      <c r="E434" s="23" t="s">
        <v>495</v>
      </c>
      <c r="F434" s="3">
        <v>4051528</v>
      </c>
      <c r="G434" s="3">
        <v>3300</v>
      </c>
      <c r="H434" s="3">
        <f t="shared" si="16"/>
        <v>4054828</v>
      </c>
      <c r="I434" s="1">
        <v>-122112</v>
      </c>
      <c r="J434" s="1">
        <f t="shared" si="17"/>
        <v>3932716</v>
      </c>
      <c r="K434" s="12" t="e">
        <f>VLOOKUP(B434,#REF!,9,FALSE)</f>
        <v>#REF!</v>
      </c>
      <c r="L434" s="12" t="e">
        <f>VLOOKUP(B434,#REF!,6,FALSE)</f>
        <v>#REF!</v>
      </c>
    </row>
    <row r="435" spans="1:12" s="12" customFormat="1" ht="14.45" customHeight="1">
      <c r="A435" s="22" t="s">
        <v>464</v>
      </c>
      <c r="B435" s="12">
        <v>542343</v>
      </c>
      <c r="C435" s="88" t="s">
        <v>471</v>
      </c>
      <c r="D435" s="22" t="s">
        <v>478</v>
      </c>
      <c r="E435" s="23" t="s">
        <v>495</v>
      </c>
      <c r="F435" s="3">
        <v>3270475</v>
      </c>
      <c r="G435" s="3">
        <v>85842</v>
      </c>
      <c r="H435" s="3">
        <f t="shared" si="16"/>
        <v>3356317</v>
      </c>
      <c r="I435" s="1">
        <v>34596</v>
      </c>
      <c r="J435" s="1">
        <f t="shared" si="17"/>
        <v>3390913</v>
      </c>
      <c r="K435" s="12" t="e">
        <f>VLOOKUP(B435,#REF!,9,FALSE)</f>
        <v>#REF!</v>
      </c>
      <c r="L435" s="12" t="e">
        <f>VLOOKUP(B435,#REF!,6,FALSE)</f>
        <v>#REF!</v>
      </c>
    </row>
    <row r="436" spans="1:12" s="12" customFormat="1" ht="14.45" customHeight="1">
      <c r="A436" s="22" t="s">
        <v>472</v>
      </c>
      <c r="B436" s="12">
        <v>552349</v>
      </c>
      <c r="C436" s="88" t="s">
        <v>473</v>
      </c>
      <c r="D436" s="22" t="s">
        <v>478</v>
      </c>
      <c r="E436" s="23" t="s">
        <v>495</v>
      </c>
      <c r="F436" s="3">
        <v>1485165</v>
      </c>
      <c r="G436" s="3">
        <v>3246454</v>
      </c>
      <c r="H436" s="3">
        <f t="shared" si="16"/>
        <v>4731619</v>
      </c>
      <c r="I436" s="1">
        <v>-109278</v>
      </c>
      <c r="J436" s="1">
        <f t="shared" si="17"/>
        <v>4622341</v>
      </c>
      <c r="K436" s="12" t="e">
        <f>VLOOKUP(B436,#REF!,9,FALSE)</f>
        <v>#REF!</v>
      </c>
      <c r="L436" s="12" t="e">
        <f>VLOOKUP(B436,#REF!,6,FALSE)</f>
        <v>#REF!</v>
      </c>
    </row>
    <row r="437" spans="1:12" s="12" customFormat="1" ht="14.45" customHeight="1">
      <c r="A437" s="22" t="s">
        <v>472</v>
      </c>
      <c r="B437" s="12">
        <v>553304</v>
      </c>
      <c r="C437" s="88" t="s">
        <v>474</v>
      </c>
      <c r="D437" s="22" t="s">
        <v>478</v>
      </c>
      <c r="E437" s="23" t="s">
        <v>495</v>
      </c>
      <c r="F437" s="3">
        <v>480146</v>
      </c>
      <c r="G437" s="3">
        <v>0</v>
      </c>
      <c r="H437" s="3">
        <f t="shared" si="16"/>
        <v>480146</v>
      </c>
      <c r="I437" s="1">
        <v>-27324</v>
      </c>
      <c r="J437" s="1">
        <f t="shared" si="17"/>
        <v>452822</v>
      </c>
      <c r="K437" s="12" t="e">
        <f>VLOOKUP(B437,#REF!,9,FALSE)</f>
        <v>#REF!</v>
      </c>
      <c r="L437" s="12" t="e">
        <f>VLOOKUP(B437,#REF!,6,FALSE)</f>
        <v>#REF!</v>
      </c>
    </row>
    <row r="438" spans="1:12" s="12" customFormat="1" ht="14.45" customHeight="1">
      <c r="A438" s="22" t="s">
        <v>475</v>
      </c>
      <c r="B438" s="12">
        <v>663800</v>
      </c>
      <c r="C438" s="88" t="s">
        <v>476</v>
      </c>
      <c r="D438" s="22" t="s">
        <v>478</v>
      </c>
      <c r="E438" s="23" t="s">
        <v>495</v>
      </c>
      <c r="F438" s="3">
        <v>6451491</v>
      </c>
      <c r="G438" s="3">
        <v>2253148</v>
      </c>
      <c r="H438" s="3">
        <f t="shared" si="16"/>
        <v>8704639</v>
      </c>
      <c r="I438" s="1">
        <v>42186</v>
      </c>
      <c r="J438" s="1">
        <f t="shared" si="17"/>
        <v>8746825</v>
      </c>
      <c r="K438" s="12" t="e">
        <f>VLOOKUP(B438,#REF!,9,FALSE)</f>
        <v>#REF!</v>
      </c>
      <c r="L438" s="12" t="e">
        <f>VLOOKUP(B438,#REF!,6,FALSE)</f>
        <v>#REF!</v>
      </c>
    </row>
    <row r="439" spans="1:12" s="12" customFormat="1" ht="14.45" customHeight="1">
      <c r="B439"/>
      <c r="C439" s="6"/>
      <c r="D439" s="19"/>
      <c r="E439" s="20"/>
      <c r="F439" s="3"/>
      <c r="G439" s="3"/>
      <c r="H439" s="3"/>
      <c r="I439" s="1"/>
      <c r="J439" s="1"/>
      <c r="K439" s="12" t="e">
        <f>SUM(K3:K438)</f>
        <v>#REF!</v>
      </c>
      <c r="L439" s="12" t="e">
        <f>SUM(L3:L438)</f>
        <v>#REF!</v>
      </c>
    </row>
    <row r="440" spans="1:12">
      <c r="A440" t="s">
        <v>480</v>
      </c>
      <c r="F440" s="3">
        <f>SUM(F3:F439)</f>
        <v>419274727</v>
      </c>
      <c r="G440" s="3">
        <f>SUM(G3:G439)</f>
        <v>592370259</v>
      </c>
      <c r="H440" s="1">
        <f>SUM(H3:H438)</f>
        <v>1011644986</v>
      </c>
      <c r="I440" s="1">
        <f>SUM(I3:I438)</f>
        <v>48449049</v>
      </c>
      <c r="J440" s="1">
        <f>SUM(J3:J438)</f>
        <v>1060094035</v>
      </c>
    </row>
    <row r="441" spans="1:12" s="12" customFormat="1">
      <c r="B441"/>
      <c r="H441" s="1"/>
      <c r="I441" s="1"/>
      <c r="J441" s="1"/>
    </row>
    <row r="442" spans="1:12">
      <c r="H442" s="3"/>
      <c r="J442" s="1"/>
    </row>
    <row r="443" spans="1:12" ht="46.35" customHeight="1">
      <c r="C443" s="111" t="s">
        <v>486</v>
      </c>
      <c r="D443" s="111"/>
      <c r="E443" s="111"/>
      <c r="F443" s="111"/>
      <c r="G443" s="111"/>
      <c r="H443" s="111"/>
      <c r="I443" s="111"/>
      <c r="J443" s="111"/>
    </row>
    <row r="446" spans="1:12">
      <c r="H446" s="7"/>
    </row>
    <row r="452" spans="9:9">
      <c r="I452" s="4"/>
    </row>
  </sheetData>
  <sortState ref="A3:S1096">
    <sortCondition ref="B3:B1096"/>
  </sortState>
  <mergeCells count="2">
    <mergeCell ref="A1:J1"/>
    <mergeCell ref="C443:J443"/>
  </mergeCells>
  <pageMargins left="0.7" right="0.7" top="0.75" bottom="0.75" header="0.3" footer="0.3"/>
  <pageSetup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5"/>
  <sheetViews>
    <sheetView zoomScale="120" zoomScaleNormal="120" workbookViewId="0">
      <pane ySplit="2" topLeftCell="A3" activePane="bottomLeft" state="frozen"/>
      <selection activeCell="J4" sqref="J4"/>
      <selection pane="bottomLeft" sqref="A1:F1"/>
    </sheetView>
  </sheetViews>
  <sheetFormatPr defaultRowHeight="15"/>
  <cols>
    <col min="1" max="1" width="8.85546875" customWidth="1"/>
    <col min="2" max="2" width="10.42578125" customWidth="1"/>
    <col min="3" max="3" width="27.42578125" bestFit="1" customWidth="1"/>
    <col min="4" max="4" width="16.140625" bestFit="1" customWidth="1"/>
    <col min="5" max="5" width="17.42578125" style="12" bestFit="1" customWidth="1"/>
    <col min="6" max="6" width="17.42578125" style="12" customWidth="1"/>
  </cols>
  <sheetData>
    <row r="1" spans="1:6" s="12" customFormat="1" ht="30" customHeight="1">
      <c r="A1" s="99" t="s">
        <v>559</v>
      </c>
      <c r="B1" s="99"/>
      <c r="C1" s="99"/>
      <c r="D1" s="99"/>
      <c r="E1" s="99"/>
      <c r="F1" s="99"/>
    </row>
    <row r="2" spans="1:6" ht="30">
      <c r="A2" s="8" t="s">
        <v>0</v>
      </c>
      <c r="B2" s="8" t="s">
        <v>1</v>
      </c>
      <c r="C2" s="8" t="s">
        <v>2</v>
      </c>
      <c r="D2" s="8" t="s">
        <v>477</v>
      </c>
      <c r="E2" s="16" t="s">
        <v>497</v>
      </c>
      <c r="F2" s="17" t="s">
        <v>494</v>
      </c>
    </row>
    <row r="3" spans="1:6">
      <c r="A3" s="22" t="s">
        <v>3</v>
      </c>
      <c r="B3" s="12">
        <v>100002</v>
      </c>
      <c r="C3" s="14" t="s">
        <v>4</v>
      </c>
      <c r="D3" s="19" t="s">
        <v>478</v>
      </c>
      <c r="E3" s="40" t="s">
        <v>495</v>
      </c>
      <c r="F3" s="1">
        <v>0</v>
      </c>
    </row>
    <row r="4" spans="1:6">
      <c r="A4" s="22" t="s">
        <v>3</v>
      </c>
      <c r="B4" s="12">
        <v>100019</v>
      </c>
      <c r="C4" s="14" t="s">
        <v>5</v>
      </c>
      <c r="D4" s="19" t="s">
        <v>478</v>
      </c>
      <c r="E4" s="40" t="s">
        <v>495</v>
      </c>
      <c r="F4" s="1">
        <v>392892</v>
      </c>
    </row>
    <row r="5" spans="1:6">
      <c r="A5" s="22" t="s">
        <v>3</v>
      </c>
      <c r="B5" s="12">
        <v>100029</v>
      </c>
      <c r="C5" s="14" t="s">
        <v>6</v>
      </c>
      <c r="D5" s="19" t="s">
        <v>478</v>
      </c>
      <c r="E5" s="40" t="s">
        <v>495</v>
      </c>
      <c r="F5" s="1">
        <v>277632</v>
      </c>
    </row>
    <row r="6" spans="1:6">
      <c r="A6" s="22" t="s">
        <v>7</v>
      </c>
      <c r="B6" s="12">
        <v>120039</v>
      </c>
      <c r="C6" s="14" t="s">
        <v>8</v>
      </c>
      <c r="D6" s="19" t="s">
        <v>478</v>
      </c>
      <c r="E6" s="40" t="s">
        <v>495</v>
      </c>
      <c r="F6" s="1">
        <v>0</v>
      </c>
    </row>
    <row r="7" spans="1:6">
      <c r="A7" s="22" t="s">
        <v>7</v>
      </c>
      <c r="B7" s="12">
        <v>120043</v>
      </c>
      <c r="C7" s="14" t="s">
        <v>10</v>
      </c>
      <c r="D7" s="19" t="s">
        <v>478</v>
      </c>
      <c r="E7" s="40" t="s">
        <v>495</v>
      </c>
      <c r="F7" s="1">
        <v>16428</v>
      </c>
    </row>
    <row r="8" spans="1:6">
      <c r="A8" s="22" t="s">
        <v>11</v>
      </c>
      <c r="B8" s="12">
        <v>140053</v>
      </c>
      <c r="C8" s="14" t="s">
        <v>12</v>
      </c>
      <c r="D8" s="19" t="s">
        <v>478</v>
      </c>
      <c r="E8" s="40" t="s">
        <v>495</v>
      </c>
      <c r="F8" s="1">
        <v>34440</v>
      </c>
    </row>
    <row r="9" spans="1:6">
      <c r="A9" s="22" t="s">
        <v>11</v>
      </c>
      <c r="B9" s="12">
        <v>140068</v>
      </c>
      <c r="C9" s="14" t="s">
        <v>13</v>
      </c>
      <c r="D9" s="19" t="s">
        <v>478</v>
      </c>
      <c r="E9" s="40" t="s">
        <v>495</v>
      </c>
      <c r="F9" s="1">
        <v>195408</v>
      </c>
    </row>
    <row r="10" spans="1:6">
      <c r="A10" s="22" t="s">
        <v>11</v>
      </c>
      <c r="B10" s="12">
        <v>140069</v>
      </c>
      <c r="C10" s="14" t="s">
        <v>14</v>
      </c>
      <c r="D10" s="19" t="s">
        <v>478</v>
      </c>
      <c r="E10" s="40" t="s">
        <v>495</v>
      </c>
      <c r="F10" s="1">
        <v>0</v>
      </c>
    </row>
    <row r="11" spans="1:6">
      <c r="A11" s="22" t="s">
        <v>11</v>
      </c>
      <c r="B11" s="12">
        <v>147332</v>
      </c>
      <c r="C11" s="14" t="s">
        <v>15</v>
      </c>
      <c r="D11" s="19" t="s">
        <v>478</v>
      </c>
      <c r="E11" s="40" t="s">
        <v>495</v>
      </c>
      <c r="F11" s="1">
        <v>410592</v>
      </c>
    </row>
    <row r="12" spans="1:6">
      <c r="A12" s="22" t="s">
        <v>16</v>
      </c>
      <c r="B12" s="12">
        <v>150076</v>
      </c>
      <c r="C12" s="14" t="s">
        <v>17</v>
      </c>
      <c r="D12" s="40" t="s">
        <v>478</v>
      </c>
      <c r="E12" s="40" t="s">
        <v>495</v>
      </c>
      <c r="F12" s="1">
        <v>65604</v>
      </c>
    </row>
    <row r="13" spans="1:6">
      <c r="A13" s="22" t="s">
        <v>16</v>
      </c>
      <c r="B13" s="12">
        <v>150077</v>
      </c>
      <c r="C13" s="14" t="s">
        <v>18</v>
      </c>
      <c r="D13" s="19" t="s">
        <v>478</v>
      </c>
      <c r="E13" s="40" t="s">
        <v>495</v>
      </c>
      <c r="F13" s="1">
        <v>0</v>
      </c>
    </row>
    <row r="14" spans="1:6">
      <c r="A14" s="22" t="s">
        <v>16</v>
      </c>
      <c r="B14" s="12">
        <v>150085</v>
      </c>
      <c r="C14" s="14" t="s">
        <v>19</v>
      </c>
      <c r="D14" s="19" t="s">
        <v>478</v>
      </c>
      <c r="E14" s="40" t="s">
        <v>495</v>
      </c>
      <c r="F14" s="1">
        <v>202812</v>
      </c>
    </row>
    <row r="15" spans="1:6">
      <c r="A15" s="22" t="s">
        <v>16</v>
      </c>
      <c r="B15" s="12">
        <v>150091</v>
      </c>
      <c r="C15" s="14" t="s">
        <v>20</v>
      </c>
      <c r="D15" s="19" t="s">
        <v>478</v>
      </c>
      <c r="E15" s="40" t="s">
        <v>495</v>
      </c>
      <c r="F15" s="1">
        <v>0</v>
      </c>
    </row>
    <row r="16" spans="1:6">
      <c r="A16" s="22" t="s">
        <v>16</v>
      </c>
      <c r="B16" s="12">
        <v>150097</v>
      </c>
      <c r="C16" s="14" t="s">
        <v>21</v>
      </c>
      <c r="D16" s="19" t="s">
        <v>478</v>
      </c>
      <c r="E16" s="40" t="s">
        <v>495</v>
      </c>
      <c r="F16" s="1">
        <v>55872</v>
      </c>
    </row>
    <row r="17" spans="1:6">
      <c r="A17" s="22" t="s">
        <v>16</v>
      </c>
      <c r="B17" s="12">
        <v>150111</v>
      </c>
      <c r="C17" s="14" t="s">
        <v>22</v>
      </c>
      <c r="D17" s="19" t="s">
        <v>478</v>
      </c>
      <c r="E17" s="40" t="s">
        <v>495</v>
      </c>
      <c r="F17" s="1">
        <v>0</v>
      </c>
    </row>
    <row r="18" spans="1:6">
      <c r="A18" s="22" t="s">
        <v>16</v>
      </c>
      <c r="B18" s="12">
        <v>150112</v>
      </c>
      <c r="C18" s="14" t="s">
        <v>23</v>
      </c>
      <c r="D18" s="19" t="s">
        <v>478</v>
      </c>
      <c r="E18" s="40" t="s">
        <v>495</v>
      </c>
      <c r="F18" s="1">
        <v>145992</v>
      </c>
    </row>
    <row r="19" spans="1:6">
      <c r="A19" s="22" t="s">
        <v>16</v>
      </c>
      <c r="B19" s="12">
        <v>150125</v>
      </c>
      <c r="C19" s="14" t="s">
        <v>24</v>
      </c>
      <c r="D19" s="19" t="s">
        <v>478</v>
      </c>
      <c r="E19" s="40" t="s">
        <v>495</v>
      </c>
      <c r="F19" s="1">
        <v>0</v>
      </c>
    </row>
    <row r="20" spans="1:6">
      <c r="A20" s="22" t="s">
        <v>16</v>
      </c>
      <c r="B20" s="12">
        <v>150131</v>
      </c>
      <c r="C20" s="14" t="s">
        <v>25</v>
      </c>
      <c r="D20" s="19" t="s">
        <v>478</v>
      </c>
      <c r="E20" s="40" t="s">
        <v>495</v>
      </c>
      <c r="F20" s="1">
        <v>239064</v>
      </c>
    </row>
    <row r="21" spans="1:6">
      <c r="A21" s="22" t="s">
        <v>26</v>
      </c>
      <c r="B21" s="12">
        <v>160135</v>
      </c>
      <c r="C21" s="14" t="s">
        <v>27</v>
      </c>
      <c r="D21" s="19" t="s">
        <v>478</v>
      </c>
      <c r="E21" s="40" t="s">
        <v>495</v>
      </c>
      <c r="F21" s="1">
        <v>0</v>
      </c>
    </row>
    <row r="22" spans="1:6">
      <c r="A22" s="22" t="s">
        <v>28</v>
      </c>
      <c r="B22" s="12">
        <v>170156</v>
      </c>
      <c r="C22" s="14" t="s">
        <v>29</v>
      </c>
      <c r="D22" s="19" t="s">
        <v>478</v>
      </c>
      <c r="E22" s="40" t="s">
        <v>495</v>
      </c>
      <c r="F22" s="1">
        <v>0</v>
      </c>
    </row>
    <row r="23" spans="1:6">
      <c r="A23" s="22" t="s">
        <v>28</v>
      </c>
      <c r="B23" s="12">
        <v>170171</v>
      </c>
      <c r="C23" s="14" t="s">
        <v>30</v>
      </c>
      <c r="D23" s="19" t="s">
        <v>478</v>
      </c>
      <c r="E23" s="40" t="s">
        <v>495</v>
      </c>
      <c r="F23" s="1">
        <v>34452</v>
      </c>
    </row>
    <row r="24" spans="1:6">
      <c r="A24" s="22" t="s">
        <v>28</v>
      </c>
      <c r="B24" s="12">
        <v>170175</v>
      </c>
      <c r="C24" s="14" t="s">
        <v>31</v>
      </c>
      <c r="D24" s="19" t="s">
        <v>478</v>
      </c>
      <c r="E24" s="40" t="s">
        <v>495</v>
      </c>
      <c r="F24" s="1">
        <v>0</v>
      </c>
    </row>
    <row r="25" spans="1:6">
      <c r="A25" s="22" t="s">
        <v>28</v>
      </c>
      <c r="B25" s="12">
        <v>170177</v>
      </c>
      <c r="C25" s="14" t="s">
        <v>32</v>
      </c>
      <c r="D25" s="19" t="s">
        <v>478</v>
      </c>
      <c r="E25" s="40" t="s">
        <v>495</v>
      </c>
      <c r="F25" s="1">
        <v>179388</v>
      </c>
    </row>
    <row r="26" spans="1:6">
      <c r="A26" s="22" t="s">
        <v>28</v>
      </c>
      <c r="B26" s="12">
        <v>170179</v>
      </c>
      <c r="C26" s="14" t="s">
        <v>33</v>
      </c>
      <c r="D26" s="19" t="s">
        <v>478</v>
      </c>
      <c r="E26" s="40" t="s">
        <v>495</v>
      </c>
      <c r="F26" s="1">
        <v>0</v>
      </c>
    </row>
    <row r="27" spans="1:6">
      <c r="A27" s="22" t="s">
        <v>28</v>
      </c>
      <c r="B27" s="12">
        <v>170189</v>
      </c>
      <c r="C27" s="14" t="s">
        <v>34</v>
      </c>
      <c r="D27" s="19" t="s">
        <v>478</v>
      </c>
      <c r="E27" s="40" t="s">
        <v>495</v>
      </c>
      <c r="F27" s="1">
        <v>121932</v>
      </c>
    </row>
    <row r="28" spans="1:6">
      <c r="A28" s="22" t="s">
        <v>28</v>
      </c>
      <c r="B28" s="12">
        <v>170195</v>
      </c>
      <c r="C28" s="14" t="s">
        <v>35</v>
      </c>
      <c r="D28" s="19" t="s">
        <v>478</v>
      </c>
      <c r="E28" s="40" t="s">
        <v>495</v>
      </c>
      <c r="F28" s="1">
        <v>63312</v>
      </c>
    </row>
    <row r="29" spans="1:6">
      <c r="A29" s="22" t="s">
        <v>28</v>
      </c>
      <c r="B29" s="12">
        <v>170196</v>
      </c>
      <c r="C29" s="14" t="s">
        <v>36</v>
      </c>
      <c r="D29" s="19" t="s">
        <v>478</v>
      </c>
      <c r="E29" s="40" t="s">
        <v>495</v>
      </c>
      <c r="F29" s="1">
        <v>137808</v>
      </c>
    </row>
    <row r="30" spans="1:6">
      <c r="A30" s="22" t="s">
        <v>28</v>
      </c>
      <c r="B30" s="12">
        <v>170197</v>
      </c>
      <c r="C30" s="14" t="s">
        <v>37</v>
      </c>
      <c r="D30" s="19" t="s">
        <v>478</v>
      </c>
      <c r="E30" s="40" t="s">
        <v>495</v>
      </c>
      <c r="F30" s="1">
        <v>34380</v>
      </c>
    </row>
    <row r="31" spans="1:6">
      <c r="A31" s="22" t="s">
        <v>28</v>
      </c>
      <c r="B31" s="12">
        <v>170205</v>
      </c>
      <c r="C31" s="14" t="s">
        <v>38</v>
      </c>
      <c r="D31" s="19" t="s">
        <v>478</v>
      </c>
      <c r="E31" s="40" t="s">
        <v>495</v>
      </c>
      <c r="F31" s="1">
        <v>108228</v>
      </c>
    </row>
    <row r="32" spans="1:6">
      <c r="A32" s="22" t="s">
        <v>28</v>
      </c>
      <c r="B32" s="12">
        <v>170215</v>
      </c>
      <c r="C32" s="14" t="s">
        <v>39</v>
      </c>
      <c r="D32" s="19" t="s">
        <v>478</v>
      </c>
      <c r="E32" s="40" t="s">
        <v>495</v>
      </c>
      <c r="F32" s="1">
        <v>0</v>
      </c>
    </row>
    <row r="33" spans="1:6">
      <c r="A33" s="22" t="s">
        <v>40</v>
      </c>
      <c r="B33" s="12">
        <v>180216</v>
      </c>
      <c r="C33" s="14" t="s">
        <v>41</v>
      </c>
      <c r="D33" s="19" t="s">
        <v>478</v>
      </c>
      <c r="E33" s="40" t="s">
        <v>495</v>
      </c>
      <c r="F33" s="1">
        <v>0</v>
      </c>
    </row>
    <row r="34" spans="1:6">
      <c r="A34" s="22" t="s">
        <v>42</v>
      </c>
      <c r="B34" s="12">
        <v>190219</v>
      </c>
      <c r="C34" s="14" t="s">
        <v>43</v>
      </c>
      <c r="D34" s="19" t="s">
        <v>478</v>
      </c>
      <c r="E34" s="40" t="s">
        <v>495</v>
      </c>
      <c r="F34" s="1">
        <v>0</v>
      </c>
    </row>
    <row r="35" spans="1:6">
      <c r="A35" s="22" t="s">
        <v>42</v>
      </c>
      <c r="B35" s="12">
        <v>190220</v>
      </c>
      <c r="C35" s="14" t="s">
        <v>44</v>
      </c>
      <c r="D35" s="19" t="s">
        <v>478</v>
      </c>
      <c r="E35" s="40" t="s">
        <v>495</v>
      </c>
      <c r="F35" s="1">
        <v>43800</v>
      </c>
    </row>
    <row r="36" spans="1:6">
      <c r="A36" s="22" t="s">
        <v>42</v>
      </c>
      <c r="B36" s="12">
        <v>190239</v>
      </c>
      <c r="C36" s="14" t="s">
        <v>45</v>
      </c>
      <c r="D36" s="19" t="s">
        <v>478</v>
      </c>
      <c r="E36" s="40" t="s">
        <v>495</v>
      </c>
      <c r="F36" s="1">
        <v>338364</v>
      </c>
    </row>
    <row r="37" spans="1:6">
      <c r="A37" s="22" t="s">
        <v>42</v>
      </c>
      <c r="B37" s="12">
        <v>190250</v>
      </c>
      <c r="C37" s="14" t="s">
        <v>46</v>
      </c>
      <c r="D37" s="19" t="s">
        <v>478</v>
      </c>
      <c r="E37" s="40" t="s">
        <v>495</v>
      </c>
      <c r="F37" s="1">
        <v>257364</v>
      </c>
    </row>
    <row r="38" spans="1:6">
      <c r="A38" s="22" t="s">
        <v>42</v>
      </c>
      <c r="B38" s="12">
        <v>197251</v>
      </c>
      <c r="C38" s="14" t="s">
        <v>47</v>
      </c>
      <c r="D38" s="19" t="s">
        <v>478</v>
      </c>
      <c r="E38" s="40" t="s">
        <v>495</v>
      </c>
      <c r="F38" s="1">
        <v>69588</v>
      </c>
    </row>
    <row r="39" spans="1:6">
      <c r="A39" s="22" t="s">
        <v>48</v>
      </c>
      <c r="B39" s="12">
        <v>210331</v>
      </c>
      <c r="C39" s="14" t="s">
        <v>49</v>
      </c>
      <c r="D39" s="19" t="s">
        <v>478</v>
      </c>
      <c r="E39" s="40" t="s">
        <v>495</v>
      </c>
      <c r="F39" s="1">
        <v>980088</v>
      </c>
    </row>
    <row r="40" spans="1:6">
      <c r="A40" s="22" t="s">
        <v>50</v>
      </c>
      <c r="B40" s="12">
        <v>220324</v>
      </c>
      <c r="C40" s="14" t="s">
        <v>51</v>
      </c>
      <c r="D40" s="19" t="s">
        <v>478</v>
      </c>
      <c r="E40" s="40" t="s">
        <v>495</v>
      </c>
      <c r="F40" s="1">
        <v>60780</v>
      </c>
    </row>
    <row r="41" spans="1:6">
      <c r="A41" s="22" t="s">
        <v>50</v>
      </c>
      <c r="B41" s="12">
        <v>220347</v>
      </c>
      <c r="C41" s="14" t="s">
        <v>52</v>
      </c>
      <c r="D41" s="19" t="s">
        <v>478</v>
      </c>
      <c r="E41" s="40" t="s">
        <v>495</v>
      </c>
      <c r="F41" s="1">
        <v>931152</v>
      </c>
    </row>
    <row r="42" spans="1:6">
      <c r="A42" s="22" t="s">
        <v>50</v>
      </c>
      <c r="B42" s="12">
        <v>220348</v>
      </c>
      <c r="C42" s="14" t="s">
        <v>53</v>
      </c>
      <c r="D42" s="19" t="s">
        <v>478</v>
      </c>
      <c r="E42" s="40" t="s">
        <v>495</v>
      </c>
      <c r="F42" s="1">
        <v>833196</v>
      </c>
    </row>
    <row r="43" spans="1:6">
      <c r="A43" s="22" t="s">
        <v>50</v>
      </c>
      <c r="B43" s="12">
        <v>220358</v>
      </c>
      <c r="C43" s="14" t="s">
        <v>54</v>
      </c>
      <c r="D43" s="19" t="s">
        <v>478</v>
      </c>
      <c r="E43" s="40" t="s">
        <v>495</v>
      </c>
      <c r="F43" s="1">
        <v>950592</v>
      </c>
    </row>
    <row r="44" spans="1:6">
      <c r="A44" s="22" t="s">
        <v>50</v>
      </c>
      <c r="B44" s="12">
        <v>220360</v>
      </c>
      <c r="C44" s="14" t="s">
        <v>55</v>
      </c>
      <c r="D44" s="19" t="s">
        <v>478</v>
      </c>
      <c r="E44" s="40" t="s">
        <v>495</v>
      </c>
      <c r="F44" s="1">
        <v>1349172</v>
      </c>
    </row>
    <row r="45" spans="1:6">
      <c r="A45" s="22" t="s">
        <v>50</v>
      </c>
      <c r="B45" s="12">
        <v>220365</v>
      </c>
      <c r="C45" s="14" t="s">
        <v>56</v>
      </c>
      <c r="D45" s="19" t="s">
        <v>478</v>
      </c>
      <c r="E45" s="40" t="s">
        <v>495</v>
      </c>
      <c r="F45" s="1">
        <v>352428</v>
      </c>
    </row>
    <row r="46" spans="1:6">
      <c r="A46" s="22" t="s">
        <v>50</v>
      </c>
      <c r="B46" s="12">
        <v>220368</v>
      </c>
      <c r="C46" s="14" t="s">
        <v>57</v>
      </c>
      <c r="D46" s="19" t="s">
        <v>478</v>
      </c>
      <c r="E46" s="40" t="s">
        <v>495</v>
      </c>
      <c r="F46" s="1">
        <v>993492</v>
      </c>
    </row>
    <row r="47" spans="1:6">
      <c r="A47" s="22" t="s">
        <v>50</v>
      </c>
      <c r="B47" s="12">
        <v>220371</v>
      </c>
      <c r="C47" s="14" t="s">
        <v>58</v>
      </c>
      <c r="D47" s="19" t="s">
        <v>478</v>
      </c>
      <c r="E47" s="40" t="s">
        <v>495</v>
      </c>
      <c r="F47" s="1">
        <v>0</v>
      </c>
    </row>
    <row r="48" spans="1:6">
      <c r="A48" s="22" t="s">
        <v>50</v>
      </c>
      <c r="B48" s="12">
        <v>220376</v>
      </c>
      <c r="C48" s="14" t="s">
        <v>59</v>
      </c>
      <c r="D48" s="19" t="s">
        <v>478</v>
      </c>
      <c r="E48" s="40" t="s">
        <v>495</v>
      </c>
      <c r="F48" s="1">
        <v>543888</v>
      </c>
    </row>
    <row r="49" spans="1:6">
      <c r="A49" s="22" t="s">
        <v>50</v>
      </c>
      <c r="B49" s="12">
        <v>220378</v>
      </c>
      <c r="C49" s="14" t="s">
        <v>60</v>
      </c>
      <c r="D49" s="19" t="s">
        <v>478</v>
      </c>
      <c r="E49" s="40" t="s">
        <v>495</v>
      </c>
      <c r="F49" s="1">
        <v>2529792</v>
      </c>
    </row>
    <row r="50" spans="1:6">
      <c r="A50" s="22" t="s">
        <v>50</v>
      </c>
      <c r="B50" s="12">
        <v>220381</v>
      </c>
      <c r="C50" s="14" t="s">
        <v>61</v>
      </c>
      <c r="D50" s="19" t="s">
        <v>478</v>
      </c>
      <c r="E50" s="40" t="s">
        <v>495</v>
      </c>
      <c r="F50" s="1">
        <v>2266704</v>
      </c>
    </row>
    <row r="51" spans="1:6">
      <c r="A51" s="22" t="s">
        <v>50</v>
      </c>
      <c r="B51" s="12">
        <v>220382</v>
      </c>
      <c r="C51" s="14" t="s">
        <v>62</v>
      </c>
      <c r="D51" s="19" t="s">
        <v>478</v>
      </c>
      <c r="E51" s="40" t="s">
        <v>495</v>
      </c>
      <c r="F51" s="1">
        <v>448368</v>
      </c>
    </row>
    <row r="52" spans="1:6">
      <c r="A52" s="22" t="s">
        <v>50</v>
      </c>
      <c r="B52" s="12">
        <v>220389</v>
      </c>
      <c r="C52" s="14" t="s">
        <v>63</v>
      </c>
      <c r="D52" s="19" t="s">
        <v>478</v>
      </c>
      <c r="E52" s="40" t="s">
        <v>495</v>
      </c>
      <c r="F52" s="1">
        <v>98892</v>
      </c>
    </row>
    <row r="53" spans="1:6">
      <c r="A53" s="22" t="s">
        <v>50</v>
      </c>
      <c r="B53" s="12">
        <v>220392</v>
      </c>
      <c r="C53" s="14" t="s">
        <v>64</v>
      </c>
      <c r="D53" s="19" t="s">
        <v>478</v>
      </c>
      <c r="E53" s="40" t="s">
        <v>495</v>
      </c>
      <c r="F53" s="1">
        <v>38532</v>
      </c>
    </row>
    <row r="54" spans="1:6">
      <c r="A54" s="22" t="s">
        <v>65</v>
      </c>
      <c r="B54" s="12">
        <v>230468</v>
      </c>
      <c r="C54" s="14" t="s">
        <v>66</v>
      </c>
      <c r="D54" s="19" t="s">
        <v>478</v>
      </c>
      <c r="E54" s="40" t="s">
        <v>495</v>
      </c>
      <c r="F54" s="1">
        <v>2275632</v>
      </c>
    </row>
    <row r="55" spans="1:6">
      <c r="A55" s="22" t="s">
        <v>65</v>
      </c>
      <c r="B55" s="12">
        <v>230469</v>
      </c>
      <c r="C55" s="14" t="s">
        <v>67</v>
      </c>
      <c r="D55" s="19" t="s">
        <v>478</v>
      </c>
      <c r="E55" s="40" t="s">
        <v>495</v>
      </c>
      <c r="F55" s="1">
        <v>213384</v>
      </c>
    </row>
    <row r="56" spans="1:6">
      <c r="A56" s="22" t="s">
        <v>65</v>
      </c>
      <c r="B56" s="12">
        <v>230473</v>
      </c>
      <c r="C56" s="14" t="s">
        <v>68</v>
      </c>
      <c r="D56" s="19" t="s">
        <v>478</v>
      </c>
      <c r="E56" s="40" t="s">
        <v>495</v>
      </c>
      <c r="F56" s="1">
        <v>77124</v>
      </c>
    </row>
    <row r="57" spans="1:6">
      <c r="A57" s="22" t="s">
        <v>65</v>
      </c>
      <c r="B57" s="12">
        <v>230478</v>
      </c>
      <c r="C57" s="14" t="s">
        <v>69</v>
      </c>
      <c r="D57" s="19" t="s">
        <v>478</v>
      </c>
      <c r="E57" s="40" t="s">
        <v>495</v>
      </c>
      <c r="F57" s="1">
        <v>0</v>
      </c>
    </row>
    <row r="58" spans="1:6">
      <c r="A58" s="22" t="s">
        <v>65</v>
      </c>
      <c r="B58" s="12">
        <v>230496</v>
      </c>
      <c r="C58" s="14" t="s">
        <v>70</v>
      </c>
      <c r="D58" s="19" t="s">
        <v>478</v>
      </c>
      <c r="E58" s="40" t="s">
        <v>495</v>
      </c>
      <c r="F58" s="1">
        <v>203796</v>
      </c>
    </row>
    <row r="59" spans="1:6">
      <c r="A59" s="22" t="s">
        <v>65</v>
      </c>
      <c r="B59" s="12">
        <v>230497</v>
      </c>
      <c r="C59" s="14" t="s">
        <v>71</v>
      </c>
      <c r="D59" s="19" t="s">
        <v>478</v>
      </c>
      <c r="E59" s="40" t="s">
        <v>495</v>
      </c>
      <c r="F59" s="1">
        <v>68364</v>
      </c>
    </row>
    <row r="60" spans="1:6">
      <c r="A60" s="22" t="s">
        <v>65</v>
      </c>
      <c r="B60" s="12">
        <v>230498</v>
      </c>
      <c r="C60" s="14" t="s">
        <v>72</v>
      </c>
      <c r="D60" s="19" t="s">
        <v>478</v>
      </c>
      <c r="E60" s="40" t="s">
        <v>495</v>
      </c>
      <c r="F60" s="1">
        <v>339828</v>
      </c>
    </row>
    <row r="61" spans="1:6">
      <c r="A61" s="22" t="s">
        <v>65</v>
      </c>
      <c r="B61" s="12">
        <v>230500</v>
      </c>
      <c r="C61" s="14" t="s">
        <v>73</v>
      </c>
      <c r="D61" s="19" t="s">
        <v>478</v>
      </c>
      <c r="E61" s="40" t="s">
        <v>495</v>
      </c>
      <c r="F61" s="1">
        <v>41040</v>
      </c>
    </row>
    <row r="62" spans="1:6">
      <c r="A62" s="22" t="s">
        <v>65</v>
      </c>
      <c r="B62" s="12">
        <v>230501</v>
      </c>
      <c r="C62" s="14" t="s">
        <v>74</v>
      </c>
      <c r="D62" s="19" t="s">
        <v>478</v>
      </c>
      <c r="E62" s="40" t="s">
        <v>495</v>
      </c>
      <c r="F62" s="1">
        <v>0</v>
      </c>
    </row>
    <row r="63" spans="1:6">
      <c r="A63" s="22" t="s">
        <v>65</v>
      </c>
      <c r="B63" s="12">
        <v>230502</v>
      </c>
      <c r="C63" s="14" t="s">
        <v>75</v>
      </c>
      <c r="D63" s="19" t="s">
        <v>478</v>
      </c>
      <c r="E63" s="40" t="s">
        <v>495</v>
      </c>
      <c r="F63" s="1">
        <v>0</v>
      </c>
    </row>
    <row r="64" spans="1:6">
      <c r="A64" s="22" t="s">
        <v>65</v>
      </c>
      <c r="B64" s="12">
        <v>230503</v>
      </c>
      <c r="C64" s="14" t="s">
        <v>76</v>
      </c>
      <c r="D64" s="19" t="s">
        <v>478</v>
      </c>
      <c r="E64" s="40" t="s">
        <v>495</v>
      </c>
      <c r="F64" s="1">
        <v>0</v>
      </c>
    </row>
    <row r="65" spans="1:6">
      <c r="A65" s="22" t="s">
        <v>65</v>
      </c>
      <c r="B65" s="12">
        <v>230505</v>
      </c>
      <c r="C65" s="14" t="s">
        <v>77</v>
      </c>
      <c r="D65" s="19" t="s">
        <v>478</v>
      </c>
      <c r="E65" s="40" t="s">
        <v>495</v>
      </c>
      <c r="F65" s="1">
        <v>127704</v>
      </c>
    </row>
    <row r="66" spans="1:6">
      <c r="A66" s="22" t="s">
        <v>65</v>
      </c>
      <c r="B66" s="12">
        <v>230510</v>
      </c>
      <c r="C66" s="14" t="s">
        <v>78</v>
      </c>
      <c r="D66" s="19" t="s">
        <v>478</v>
      </c>
      <c r="E66" s="40" t="s">
        <v>495</v>
      </c>
      <c r="F66" s="1">
        <v>1852068</v>
      </c>
    </row>
    <row r="67" spans="1:6">
      <c r="A67" s="22" t="s">
        <v>65</v>
      </c>
      <c r="B67" s="12">
        <v>230511</v>
      </c>
      <c r="C67" s="14" t="s">
        <v>79</v>
      </c>
      <c r="D67" s="19" t="s">
        <v>478</v>
      </c>
      <c r="E67" s="40" t="s">
        <v>495</v>
      </c>
      <c r="F67" s="1">
        <v>290328</v>
      </c>
    </row>
    <row r="68" spans="1:6">
      <c r="A68" s="22" t="s">
        <v>80</v>
      </c>
      <c r="B68" s="12">
        <v>240512</v>
      </c>
      <c r="C68" s="14" t="s">
        <v>81</v>
      </c>
      <c r="D68" s="19" t="s">
        <v>478</v>
      </c>
      <c r="E68" s="40" t="s">
        <v>495</v>
      </c>
      <c r="F68" s="1">
        <v>5258076</v>
      </c>
    </row>
    <row r="69" spans="1:6">
      <c r="A69" s="22" t="s">
        <v>80</v>
      </c>
      <c r="B69" s="12">
        <v>240515</v>
      </c>
      <c r="C69" s="14" t="s">
        <v>82</v>
      </c>
      <c r="D69" s="19" t="s">
        <v>478</v>
      </c>
      <c r="E69" s="40" t="s">
        <v>495</v>
      </c>
      <c r="F69" s="1">
        <v>0</v>
      </c>
    </row>
    <row r="70" spans="1:6">
      <c r="A70" s="22" t="s">
        <v>80</v>
      </c>
      <c r="B70" s="12">
        <v>240516</v>
      </c>
      <c r="C70" s="14" t="s">
        <v>83</v>
      </c>
      <c r="D70" s="19" t="s">
        <v>478</v>
      </c>
      <c r="E70" s="40" t="s">
        <v>495</v>
      </c>
      <c r="F70" s="1">
        <v>0</v>
      </c>
    </row>
    <row r="71" spans="1:6">
      <c r="A71" s="22" t="s">
        <v>80</v>
      </c>
      <c r="B71" s="12">
        <v>240520</v>
      </c>
      <c r="C71" s="14" t="s">
        <v>84</v>
      </c>
      <c r="D71" s="19" t="s">
        <v>478</v>
      </c>
      <c r="E71" s="40" t="s">
        <v>495</v>
      </c>
      <c r="F71" s="1">
        <v>3064896</v>
      </c>
    </row>
    <row r="72" spans="1:6">
      <c r="A72" s="22" t="s">
        <v>80</v>
      </c>
      <c r="B72" s="12">
        <v>240521</v>
      </c>
      <c r="C72" s="14" t="s">
        <v>85</v>
      </c>
      <c r="D72" s="19" t="s">
        <v>478</v>
      </c>
      <c r="E72" s="40" t="s">
        <v>495</v>
      </c>
      <c r="F72" s="1">
        <v>0</v>
      </c>
    </row>
    <row r="73" spans="1:6">
      <c r="A73" s="22" t="s">
        <v>80</v>
      </c>
      <c r="B73" s="12">
        <v>240523</v>
      </c>
      <c r="C73" s="14" t="s">
        <v>86</v>
      </c>
      <c r="D73" s="19" t="s">
        <v>478</v>
      </c>
      <c r="E73" s="40" t="s">
        <v>495</v>
      </c>
      <c r="F73" s="1">
        <v>7307112</v>
      </c>
    </row>
    <row r="74" spans="1:6">
      <c r="A74" s="22" t="s">
        <v>80</v>
      </c>
      <c r="B74" s="12">
        <v>240528</v>
      </c>
      <c r="C74" s="14" t="s">
        <v>88</v>
      </c>
      <c r="D74" s="19" t="s">
        <v>478</v>
      </c>
      <c r="E74" s="40" t="s">
        <v>495</v>
      </c>
      <c r="F74" s="1">
        <v>0</v>
      </c>
    </row>
    <row r="75" spans="1:6">
      <c r="A75" s="22" t="s">
        <v>80</v>
      </c>
      <c r="B75" s="12">
        <v>240531</v>
      </c>
      <c r="C75" s="14" t="s">
        <v>89</v>
      </c>
      <c r="D75" s="19" t="s">
        <v>478</v>
      </c>
      <c r="E75" s="40" t="s">
        <v>495</v>
      </c>
      <c r="F75" s="1">
        <v>154092</v>
      </c>
    </row>
    <row r="76" spans="1:6">
      <c r="A76" s="22" t="s">
        <v>80</v>
      </c>
      <c r="B76" s="12">
        <v>240532</v>
      </c>
      <c r="C76" s="14" t="s">
        <v>90</v>
      </c>
      <c r="D76" s="19" t="s">
        <v>478</v>
      </c>
      <c r="E76" s="40" t="s">
        <v>495</v>
      </c>
      <c r="F76" s="1">
        <v>48396</v>
      </c>
    </row>
    <row r="77" spans="1:6">
      <c r="A77" s="22" t="s">
        <v>80</v>
      </c>
      <c r="B77" s="12">
        <v>240536</v>
      </c>
      <c r="C77" s="14" t="s">
        <v>91</v>
      </c>
      <c r="D77" s="19" t="s">
        <v>478</v>
      </c>
      <c r="E77" s="40" t="s">
        <v>495</v>
      </c>
      <c r="F77" s="1">
        <v>2155656</v>
      </c>
    </row>
    <row r="78" spans="1:6">
      <c r="A78" s="22" t="s">
        <v>80</v>
      </c>
      <c r="B78" s="12">
        <v>240538</v>
      </c>
      <c r="C78" s="14" t="s">
        <v>92</v>
      </c>
      <c r="D78" s="19" t="s">
        <v>478</v>
      </c>
      <c r="E78" s="40" t="s">
        <v>495</v>
      </c>
      <c r="F78" s="1">
        <v>1707144</v>
      </c>
    </row>
    <row r="79" spans="1:6">
      <c r="A79" s="22" t="s">
        <v>80</v>
      </c>
      <c r="B79" s="12">
        <v>240539</v>
      </c>
      <c r="C79" s="14" t="s">
        <v>93</v>
      </c>
      <c r="D79" s="19" t="s">
        <v>478</v>
      </c>
      <c r="E79" s="40" t="s">
        <v>495</v>
      </c>
      <c r="F79" s="1">
        <v>653904</v>
      </c>
    </row>
    <row r="80" spans="1:6">
      <c r="A80" s="22" t="s">
        <v>80</v>
      </c>
      <c r="B80" s="12">
        <v>240541</v>
      </c>
      <c r="C80" s="14" t="s">
        <v>94</v>
      </c>
      <c r="D80" s="19" t="s">
        <v>478</v>
      </c>
      <c r="E80" s="40" t="s">
        <v>495</v>
      </c>
      <c r="F80" s="1">
        <v>2928</v>
      </c>
    </row>
    <row r="81" spans="1:6">
      <c r="A81" s="22" t="s">
        <v>80</v>
      </c>
      <c r="B81" s="12">
        <v>240542</v>
      </c>
      <c r="C81" s="14" t="s">
        <v>95</v>
      </c>
      <c r="D81" s="19" t="s">
        <v>478</v>
      </c>
      <c r="E81" s="40" t="s">
        <v>495</v>
      </c>
      <c r="F81" s="1">
        <v>0</v>
      </c>
    </row>
    <row r="82" spans="1:6">
      <c r="A82" s="22" t="s">
        <v>80</v>
      </c>
      <c r="B82" s="12">
        <v>240546</v>
      </c>
      <c r="C82" s="14" t="s">
        <v>96</v>
      </c>
      <c r="D82" s="19" t="s">
        <v>478</v>
      </c>
      <c r="E82" s="40" t="s">
        <v>495</v>
      </c>
      <c r="F82" s="1">
        <v>112860</v>
      </c>
    </row>
    <row r="83" spans="1:6">
      <c r="A83" s="22" t="s">
        <v>97</v>
      </c>
      <c r="B83" s="12">
        <v>250285</v>
      </c>
      <c r="C83" s="14" t="s">
        <v>98</v>
      </c>
      <c r="D83" s="19" t="s">
        <v>478</v>
      </c>
      <c r="E83" s="40" t="s">
        <v>495</v>
      </c>
      <c r="F83" s="1">
        <v>58368</v>
      </c>
    </row>
    <row r="84" spans="1:6">
      <c r="A84" s="22" t="s">
        <v>97</v>
      </c>
      <c r="B84" s="12">
        <v>250290</v>
      </c>
      <c r="C84" s="14" t="s">
        <v>99</v>
      </c>
      <c r="D84" s="19" t="s">
        <v>478</v>
      </c>
      <c r="E84" s="40" t="s">
        <v>495</v>
      </c>
      <c r="F84" s="1">
        <v>1922604</v>
      </c>
    </row>
    <row r="85" spans="1:6">
      <c r="A85" s="22" t="s">
        <v>97</v>
      </c>
      <c r="B85" s="12">
        <v>250295</v>
      </c>
      <c r="C85" s="14" t="s">
        <v>100</v>
      </c>
      <c r="D85" s="19" t="s">
        <v>478</v>
      </c>
      <c r="E85" s="40" t="s">
        <v>495</v>
      </c>
      <c r="F85" s="1">
        <v>399312</v>
      </c>
    </row>
    <row r="86" spans="1:6">
      <c r="A86" s="22" t="s">
        <v>97</v>
      </c>
      <c r="B86" s="12">
        <v>250299</v>
      </c>
      <c r="C86" s="14" t="s">
        <v>101</v>
      </c>
      <c r="D86" s="19" t="s">
        <v>478</v>
      </c>
      <c r="E86" s="40" t="s">
        <v>495</v>
      </c>
      <c r="F86" s="1">
        <v>91284</v>
      </c>
    </row>
    <row r="87" spans="1:6">
      <c r="A87" s="22" t="s">
        <v>97</v>
      </c>
      <c r="B87" s="12">
        <v>250305</v>
      </c>
      <c r="C87" s="14" t="s">
        <v>102</v>
      </c>
      <c r="D87" s="19" t="s">
        <v>478</v>
      </c>
      <c r="E87" s="40" t="s">
        <v>495</v>
      </c>
      <c r="F87" s="1">
        <v>1358292</v>
      </c>
    </row>
    <row r="88" spans="1:6">
      <c r="A88" s="22" t="s">
        <v>97</v>
      </c>
      <c r="B88" s="12">
        <v>250307</v>
      </c>
      <c r="C88" s="14" t="s">
        <v>103</v>
      </c>
      <c r="D88" s="19" t="s">
        <v>478</v>
      </c>
      <c r="E88" s="40" t="s">
        <v>495</v>
      </c>
      <c r="F88" s="1">
        <v>166776</v>
      </c>
    </row>
    <row r="89" spans="1:6">
      <c r="A89" s="22" t="s">
        <v>97</v>
      </c>
      <c r="B89" s="12">
        <v>250308</v>
      </c>
      <c r="C89" s="14" t="s">
        <v>45</v>
      </c>
      <c r="D89" s="19" t="s">
        <v>478</v>
      </c>
      <c r="E89" s="40" t="s">
        <v>495</v>
      </c>
      <c r="F89" s="1">
        <v>2101116</v>
      </c>
    </row>
    <row r="90" spans="1:6">
      <c r="A90" s="22" t="s">
        <v>97</v>
      </c>
      <c r="B90" s="12">
        <v>250315</v>
      </c>
      <c r="C90" s="14" t="s">
        <v>104</v>
      </c>
      <c r="D90" s="19" t="s">
        <v>478</v>
      </c>
      <c r="E90" s="40" t="s">
        <v>495</v>
      </c>
      <c r="F90" s="1">
        <v>979560</v>
      </c>
    </row>
    <row r="91" spans="1:6">
      <c r="A91" s="22" t="s">
        <v>97</v>
      </c>
      <c r="B91" s="12">
        <v>250316</v>
      </c>
      <c r="C91" s="14" t="s">
        <v>105</v>
      </c>
      <c r="D91" s="19" t="s">
        <v>478</v>
      </c>
      <c r="E91" s="40" t="s">
        <v>495</v>
      </c>
      <c r="F91" s="1">
        <v>356976</v>
      </c>
    </row>
    <row r="92" spans="1:6">
      <c r="A92" s="22" t="s">
        <v>106</v>
      </c>
      <c r="B92" s="12">
        <v>260396</v>
      </c>
      <c r="C92" s="14" t="s">
        <v>107</v>
      </c>
      <c r="D92" s="19" t="s">
        <v>478</v>
      </c>
      <c r="E92" s="40" t="s">
        <v>495</v>
      </c>
      <c r="F92" s="1">
        <v>1227432</v>
      </c>
    </row>
    <row r="93" spans="1:6">
      <c r="A93" s="22" t="s">
        <v>106</v>
      </c>
      <c r="B93" s="12">
        <v>260398</v>
      </c>
      <c r="C93" s="14" t="s">
        <v>108</v>
      </c>
      <c r="D93" s="19" t="s">
        <v>478</v>
      </c>
      <c r="E93" s="40" t="s">
        <v>495</v>
      </c>
      <c r="F93" s="1">
        <v>176976</v>
      </c>
    </row>
    <row r="94" spans="1:6">
      <c r="A94" s="22" t="s">
        <v>106</v>
      </c>
      <c r="B94" s="12">
        <v>260401</v>
      </c>
      <c r="C94" s="14" t="s">
        <v>109</v>
      </c>
      <c r="D94" s="19" t="s">
        <v>478</v>
      </c>
      <c r="E94" s="40" t="s">
        <v>495</v>
      </c>
      <c r="F94" s="1">
        <v>1771164</v>
      </c>
    </row>
    <row r="95" spans="1:6">
      <c r="A95" s="22" t="s">
        <v>106</v>
      </c>
      <c r="B95" s="12">
        <v>260406</v>
      </c>
      <c r="C95" s="14" t="s">
        <v>110</v>
      </c>
      <c r="D95" s="19" t="s">
        <v>478</v>
      </c>
      <c r="E95" s="40" t="s">
        <v>495</v>
      </c>
      <c r="F95" s="1">
        <v>1625664</v>
      </c>
    </row>
    <row r="96" spans="1:6">
      <c r="A96" s="22" t="s">
        <v>106</v>
      </c>
      <c r="B96" s="12">
        <v>260408</v>
      </c>
      <c r="C96" s="14" t="s">
        <v>111</v>
      </c>
      <c r="D96" s="19" t="s">
        <v>478</v>
      </c>
      <c r="E96" s="40" t="s">
        <v>495</v>
      </c>
      <c r="F96" s="1">
        <v>71124</v>
      </c>
    </row>
    <row r="97" spans="1:6">
      <c r="A97" s="22" t="s">
        <v>106</v>
      </c>
      <c r="B97" s="12">
        <v>260413</v>
      </c>
      <c r="C97" s="14" t="s">
        <v>112</v>
      </c>
      <c r="D97" s="19" t="s">
        <v>478</v>
      </c>
      <c r="E97" s="40" t="s">
        <v>495</v>
      </c>
      <c r="F97" s="1">
        <v>1791168</v>
      </c>
    </row>
    <row r="98" spans="1:6">
      <c r="A98" s="22" t="s">
        <v>106</v>
      </c>
      <c r="B98" s="12">
        <v>260414</v>
      </c>
      <c r="C98" s="14" t="s">
        <v>113</v>
      </c>
      <c r="D98" s="19" t="s">
        <v>478</v>
      </c>
      <c r="E98" s="40" t="s">
        <v>495</v>
      </c>
      <c r="F98" s="1">
        <v>1020840</v>
      </c>
    </row>
    <row r="99" spans="1:6">
      <c r="A99" s="22" t="s">
        <v>106</v>
      </c>
      <c r="B99" s="12">
        <v>260415</v>
      </c>
      <c r="C99" s="14" t="s">
        <v>114</v>
      </c>
      <c r="D99" s="19" t="s">
        <v>478</v>
      </c>
      <c r="E99" s="40" t="s">
        <v>495</v>
      </c>
      <c r="F99" s="1">
        <v>1521636</v>
      </c>
    </row>
    <row r="100" spans="1:6">
      <c r="A100" s="22" t="s">
        <v>106</v>
      </c>
      <c r="B100" s="12">
        <v>260418</v>
      </c>
      <c r="C100" s="14" t="s">
        <v>115</v>
      </c>
      <c r="D100" s="19" t="s">
        <v>478</v>
      </c>
      <c r="E100" s="40" t="s">
        <v>495</v>
      </c>
      <c r="F100" s="1">
        <v>6962064</v>
      </c>
    </row>
    <row r="101" spans="1:6">
      <c r="A101" s="22" t="s">
        <v>106</v>
      </c>
      <c r="B101" s="12">
        <v>260419</v>
      </c>
      <c r="C101" s="14" t="s">
        <v>116</v>
      </c>
      <c r="D101" s="19" t="s">
        <v>478</v>
      </c>
      <c r="E101" s="40" t="s">
        <v>495</v>
      </c>
      <c r="F101" s="1">
        <v>1261200</v>
      </c>
    </row>
    <row r="102" spans="1:6">
      <c r="A102" s="22" t="s">
        <v>106</v>
      </c>
      <c r="B102" s="12">
        <v>260421</v>
      </c>
      <c r="C102" s="14" t="s">
        <v>117</v>
      </c>
      <c r="D102" s="19" t="s">
        <v>478</v>
      </c>
      <c r="E102" s="40" t="s">
        <v>495</v>
      </c>
      <c r="F102" s="1">
        <v>1361988</v>
      </c>
    </row>
    <row r="103" spans="1:6">
      <c r="A103" s="22" t="s">
        <v>118</v>
      </c>
      <c r="B103" s="12">
        <v>270428</v>
      </c>
      <c r="C103" s="14" t="s">
        <v>119</v>
      </c>
      <c r="D103" s="19" t="s">
        <v>478</v>
      </c>
      <c r="E103" s="40" t="s">
        <v>495</v>
      </c>
      <c r="F103" s="1">
        <v>57384</v>
      </c>
    </row>
    <row r="104" spans="1:6">
      <c r="A104" s="22" t="s">
        <v>118</v>
      </c>
      <c r="B104" s="12">
        <v>270429</v>
      </c>
      <c r="C104" s="14" t="s">
        <v>120</v>
      </c>
      <c r="D104" s="19" t="s">
        <v>478</v>
      </c>
      <c r="E104" s="40" t="s">
        <v>495</v>
      </c>
      <c r="F104" s="1">
        <v>0</v>
      </c>
    </row>
    <row r="105" spans="1:6">
      <c r="A105" s="22" t="s">
        <v>118</v>
      </c>
      <c r="B105" s="12">
        <v>270432</v>
      </c>
      <c r="C105" s="14" t="s">
        <v>121</v>
      </c>
      <c r="D105" s="19" t="s">
        <v>478</v>
      </c>
      <c r="E105" s="40" t="s">
        <v>495</v>
      </c>
      <c r="F105" s="1">
        <v>542160</v>
      </c>
    </row>
    <row r="106" spans="1:6">
      <c r="A106" s="22" t="s">
        <v>118</v>
      </c>
      <c r="B106" s="12">
        <v>270433</v>
      </c>
      <c r="C106" s="14" t="s">
        <v>122</v>
      </c>
      <c r="D106" s="19" t="s">
        <v>478</v>
      </c>
      <c r="E106" s="40" t="s">
        <v>495</v>
      </c>
      <c r="F106" s="1">
        <v>1002984</v>
      </c>
    </row>
    <row r="107" spans="1:6">
      <c r="A107" s="22" t="s">
        <v>118</v>
      </c>
      <c r="B107" s="12">
        <v>270435</v>
      </c>
      <c r="C107" s="14" t="s">
        <v>123</v>
      </c>
      <c r="D107" s="19" t="s">
        <v>478</v>
      </c>
      <c r="E107" s="40" t="s">
        <v>495</v>
      </c>
      <c r="F107" s="1">
        <v>271308</v>
      </c>
    </row>
    <row r="108" spans="1:6">
      <c r="A108" s="22" t="s">
        <v>118</v>
      </c>
      <c r="B108" s="12">
        <v>270438</v>
      </c>
      <c r="C108" s="14" t="s">
        <v>124</v>
      </c>
      <c r="D108" s="19" t="s">
        <v>478</v>
      </c>
      <c r="E108" s="40" t="s">
        <v>495</v>
      </c>
      <c r="F108" s="1">
        <v>208572</v>
      </c>
    </row>
    <row r="109" spans="1:6">
      <c r="A109" s="22" t="s">
        <v>118</v>
      </c>
      <c r="B109" s="12">
        <v>270441</v>
      </c>
      <c r="C109" s="14" t="s">
        <v>125</v>
      </c>
      <c r="D109" s="19" t="s">
        <v>478</v>
      </c>
      <c r="E109" s="40" t="s">
        <v>495</v>
      </c>
      <c r="F109" s="1">
        <v>656508</v>
      </c>
    </row>
    <row r="110" spans="1:6">
      <c r="A110" s="22" t="s">
        <v>126</v>
      </c>
      <c r="B110" s="12">
        <v>280457</v>
      </c>
      <c r="C110" s="14" t="s">
        <v>127</v>
      </c>
      <c r="D110" s="19" t="s">
        <v>478</v>
      </c>
      <c r="E110" s="40" t="s">
        <v>495</v>
      </c>
      <c r="F110" s="1">
        <v>0</v>
      </c>
    </row>
    <row r="111" spans="1:6">
      <c r="A111" s="22" t="s">
        <v>126</v>
      </c>
      <c r="B111" s="12">
        <v>280461</v>
      </c>
      <c r="C111" s="14" t="s">
        <v>128</v>
      </c>
      <c r="D111" s="19" t="s">
        <v>478</v>
      </c>
      <c r="E111" s="40" t="s">
        <v>495</v>
      </c>
      <c r="F111" s="1">
        <v>395796</v>
      </c>
    </row>
    <row r="112" spans="1:6">
      <c r="A112" s="22" t="s">
        <v>126</v>
      </c>
      <c r="B112" s="12">
        <v>280466</v>
      </c>
      <c r="C112" s="14" t="s">
        <v>129</v>
      </c>
      <c r="D112" s="19" t="s">
        <v>478</v>
      </c>
      <c r="E112" s="40" t="s">
        <v>495</v>
      </c>
      <c r="F112" s="1">
        <v>333672</v>
      </c>
    </row>
    <row r="113" spans="1:6">
      <c r="A113" s="22" t="s">
        <v>131</v>
      </c>
      <c r="B113" s="12">
        <v>290280</v>
      </c>
      <c r="C113" s="14" t="s">
        <v>132</v>
      </c>
      <c r="D113" s="19" t="s">
        <v>478</v>
      </c>
      <c r="E113" s="40" t="s">
        <v>495</v>
      </c>
      <c r="F113" s="1">
        <v>0</v>
      </c>
    </row>
    <row r="114" spans="1:6">
      <c r="A114" s="22" t="s">
        <v>131</v>
      </c>
      <c r="B114" s="12">
        <v>290553</v>
      </c>
      <c r="C114" s="14" t="s">
        <v>133</v>
      </c>
      <c r="D114" s="19" t="s">
        <v>478</v>
      </c>
      <c r="E114" s="40" t="s">
        <v>495</v>
      </c>
      <c r="F114" s="1">
        <v>1555836</v>
      </c>
    </row>
    <row r="115" spans="1:6">
      <c r="A115" s="22" t="s">
        <v>131</v>
      </c>
      <c r="B115" s="12">
        <v>290554</v>
      </c>
      <c r="C115" s="14" t="s">
        <v>134</v>
      </c>
      <c r="D115" s="19" t="s">
        <v>478</v>
      </c>
      <c r="E115" s="40" t="s">
        <v>495</v>
      </c>
      <c r="F115" s="1">
        <v>532764</v>
      </c>
    </row>
    <row r="116" spans="1:6">
      <c r="A116" s="22" t="s">
        <v>131</v>
      </c>
      <c r="B116" s="12">
        <v>290570</v>
      </c>
      <c r="C116" s="14" t="s">
        <v>135</v>
      </c>
      <c r="D116" s="19" t="s">
        <v>478</v>
      </c>
      <c r="E116" s="40" t="s">
        <v>495</v>
      </c>
      <c r="F116" s="1">
        <v>316644</v>
      </c>
    </row>
    <row r="117" spans="1:6">
      <c r="A117" s="22" t="s">
        <v>131</v>
      </c>
      <c r="B117" s="12">
        <v>290573</v>
      </c>
      <c r="C117" s="14" t="s">
        <v>136</v>
      </c>
      <c r="D117" s="19" t="s">
        <v>478</v>
      </c>
      <c r="E117" s="40" t="s">
        <v>495</v>
      </c>
      <c r="F117" s="1">
        <v>2799072</v>
      </c>
    </row>
    <row r="118" spans="1:6">
      <c r="A118" s="22" t="s">
        <v>131</v>
      </c>
      <c r="B118" s="12">
        <v>290579</v>
      </c>
      <c r="C118" s="14" t="s">
        <v>137</v>
      </c>
      <c r="D118" s="19" t="s">
        <v>478</v>
      </c>
      <c r="E118" s="40" t="s">
        <v>495</v>
      </c>
      <c r="F118" s="1">
        <v>2678532</v>
      </c>
    </row>
    <row r="119" spans="1:6">
      <c r="A119" s="22" t="s">
        <v>131</v>
      </c>
      <c r="B119" s="12">
        <v>290581</v>
      </c>
      <c r="C119" s="14" t="s">
        <v>138</v>
      </c>
      <c r="D119" s="19" t="s">
        <v>478</v>
      </c>
      <c r="E119" s="40" t="s">
        <v>495</v>
      </c>
      <c r="F119" s="1">
        <v>815544</v>
      </c>
    </row>
    <row r="120" spans="1:6">
      <c r="A120" s="22" t="s">
        <v>131</v>
      </c>
      <c r="B120" s="12">
        <v>290598</v>
      </c>
      <c r="C120" s="14" t="s">
        <v>139</v>
      </c>
      <c r="D120" s="19" t="s">
        <v>478</v>
      </c>
      <c r="E120" s="40" t="s">
        <v>495</v>
      </c>
      <c r="F120" s="1">
        <v>196956</v>
      </c>
    </row>
    <row r="121" spans="1:6">
      <c r="A121" s="22" t="s">
        <v>140</v>
      </c>
      <c r="B121" s="12">
        <v>300586</v>
      </c>
      <c r="C121" s="14" t="s">
        <v>141</v>
      </c>
      <c r="D121" s="19" t="s">
        <v>478</v>
      </c>
      <c r="E121" s="40" t="s">
        <v>495</v>
      </c>
      <c r="F121" s="1">
        <v>0</v>
      </c>
    </row>
    <row r="122" spans="1:6">
      <c r="A122" s="22" t="s">
        <v>140</v>
      </c>
      <c r="B122" s="12">
        <v>300588</v>
      </c>
      <c r="C122" s="14" t="s">
        <v>142</v>
      </c>
      <c r="D122" s="19" t="s">
        <v>478</v>
      </c>
      <c r="E122" s="40" t="s">
        <v>495</v>
      </c>
      <c r="F122" s="1">
        <v>60648</v>
      </c>
    </row>
    <row r="123" spans="1:6">
      <c r="A123" s="22" t="s">
        <v>140</v>
      </c>
      <c r="B123" s="12">
        <v>300589</v>
      </c>
      <c r="C123" s="14" t="s">
        <v>143</v>
      </c>
      <c r="D123" s="19" t="s">
        <v>478</v>
      </c>
      <c r="E123" s="40" t="s">
        <v>495</v>
      </c>
      <c r="F123" s="1">
        <v>68244</v>
      </c>
    </row>
    <row r="124" spans="1:6">
      <c r="A124" s="22" t="s">
        <v>140</v>
      </c>
      <c r="B124" s="12">
        <v>300590</v>
      </c>
      <c r="C124" s="14" t="s">
        <v>144</v>
      </c>
      <c r="D124" s="19" t="s">
        <v>478</v>
      </c>
      <c r="E124" s="40" t="s">
        <v>495</v>
      </c>
      <c r="F124" s="1">
        <v>207984</v>
      </c>
    </row>
    <row r="125" spans="1:6">
      <c r="A125" s="22" t="s">
        <v>140</v>
      </c>
      <c r="B125" s="12">
        <v>300594</v>
      </c>
      <c r="C125" s="14" t="s">
        <v>145</v>
      </c>
      <c r="D125" s="19" t="s">
        <v>478</v>
      </c>
      <c r="E125" s="40" t="s">
        <v>495</v>
      </c>
      <c r="F125" s="1">
        <v>0</v>
      </c>
    </row>
    <row r="126" spans="1:6">
      <c r="A126" s="22" t="s">
        <v>140</v>
      </c>
      <c r="B126" s="12">
        <v>300598</v>
      </c>
      <c r="C126" s="14" t="s">
        <v>146</v>
      </c>
      <c r="D126" s="19" t="s">
        <v>478</v>
      </c>
      <c r="E126" s="40" t="s">
        <v>495</v>
      </c>
      <c r="F126" s="1">
        <v>174444</v>
      </c>
    </row>
    <row r="127" spans="1:6">
      <c r="A127" s="22" t="s">
        <v>140</v>
      </c>
      <c r="B127" s="12">
        <v>300606</v>
      </c>
      <c r="C127" s="14" t="s">
        <v>147</v>
      </c>
      <c r="D127" s="19" t="s">
        <v>478</v>
      </c>
      <c r="E127" s="40" t="s">
        <v>495</v>
      </c>
      <c r="F127" s="1">
        <v>0</v>
      </c>
    </row>
    <row r="128" spans="1:6">
      <c r="A128" s="22" t="s">
        <v>140</v>
      </c>
      <c r="B128" s="12">
        <v>300609</v>
      </c>
      <c r="C128" s="14" t="s">
        <v>148</v>
      </c>
      <c r="D128" s="19" t="s">
        <v>478</v>
      </c>
      <c r="E128" s="40" t="s">
        <v>495</v>
      </c>
      <c r="F128" s="1">
        <v>34464</v>
      </c>
    </row>
    <row r="129" spans="1:6">
      <c r="A129" s="22" t="s">
        <v>140</v>
      </c>
      <c r="B129" s="12">
        <v>300612</v>
      </c>
      <c r="C129" s="14" t="s">
        <v>149</v>
      </c>
      <c r="D129" s="19" t="s">
        <v>478</v>
      </c>
      <c r="E129" s="40" t="s">
        <v>495</v>
      </c>
      <c r="F129" s="1">
        <v>116136</v>
      </c>
    </row>
    <row r="130" spans="1:6">
      <c r="A130" s="22" t="s">
        <v>140</v>
      </c>
      <c r="B130" s="12">
        <v>300614</v>
      </c>
      <c r="C130" s="14" t="s">
        <v>150</v>
      </c>
      <c r="D130" s="19" t="s">
        <v>478</v>
      </c>
      <c r="E130" s="40" t="s">
        <v>495</v>
      </c>
      <c r="F130" s="1">
        <v>64428</v>
      </c>
    </row>
    <row r="131" spans="1:6">
      <c r="A131" s="22" t="s">
        <v>140</v>
      </c>
      <c r="B131" s="12">
        <v>300619</v>
      </c>
      <c r="C131" s="14" t="s">
        <v>151</v>
      </c>
      <c r="D131" s="19" t="s">
        <v>478</v>
      </c>
      <c r="E131" s="40" t="s">
        <v>495</v>
      </c>
      <c r="F131" s="1">
        <v>31704</v>
      </c>
    </row>
    <row r="132" spans="1:6">
      <c r="A132" s="22" t="s">
        <v>140</v>
      </c>
      <c r="B132" s="12">
        <v>300625</v>
      </c>
      <c r="C132" s="14" t="s">
        <v>152</v>
      </c>
      <c r="D132" s="19" t="s">
        <v>478</v>
      </c>
      <c r="E132" s="40" t="s">
        <v>495</v>
      </c>
      <c r="F132" s="1">
        <v>11916</v>
      </c>
    </row>
    <row r="133" spans="1:6">
      <c r="A133" s="22" t="s">
        <v>140</v>
      </c>
      <c r="B133" s="12">
        <v>300634</v>
      </c>
      <c r="C133" s="14" t="s">
        <v>153</v>
      </c>
      <c r="D133" s="19" t="s">
        <v>478</v>
      </c>
      <c r="E133" s="40" t="s">
        <v>495</v>
      </c>
      <c r="F133" s="1">
        <v>328392</v>
      </c>
    </row>
    <row r="134" spans="1:6">
      <c r="A134" s="22" t="s">
        <v>140</v>
      </c>
      <c r="B134" s="12">
        <v>300650</v>
      </c>
      <c r="C134" s="14" t="s">
        <v>154</v>
      </c>
      <c r="D134" s="19" t="s">
        <v>478</v>
      </c>
      <c r="E134" s="40" t="s">
        <v>495</v>
      </c>
      <c r="F134" s="1">
        <v>102384</v>
      </c>
    </row>
    <row r="135" spans="1:6">
      <c r="A135" s="22" t="s">
        <v>140</v>
      </c>
      <c r="B135" s="12">
        <v>300656</v>
      </c>
      <c r="C135" s="14" t="s">
        <v>155</v>
      </c>
      <c r="D135" s="19" t="s">
        <v>478</v>
      </c>
      <c r="E135" s="40" t="s">
        <v>495</v>
      </c>
      <c r="F135" s="1">
        <v>67572</v>
      </c>
    </row>
    <row r="136" spans="1:6">
      <c r="A136" s="22" t="s">
        <v>140</v>
      </c>
      <c r="B136" s="12">
        <v>300663</v>
      </c>
      <c r="C136" s="14" t="s">
        <v>156</v>
      </c>
      <c r="D136" s="19" t="s">
        <v>478</v>
      </c>
      <c r="E136" s="40" t="s">
        <v>495</v>
      </c>
      <c r="F136" s="1">
        <v>40272</v>
      </c>
    </row>
    <row r="137" spans="1:6">
      <c r="A137" s="22" t="s">
        <v>157</v>
      </c>
      <c r="B137" s="12">
        <v>310669</v>
      </c>
      <c r="C137" s="14" t="s">
        <v>158</v>
      </c>
      <c r="D137" s="19" t="s">
        <v>478</v>
      </c>
      <c r="E137" s="40" t="s">
        <v>495</v>
      </c>
      <c r="F137" s="1">
        <v>0</v>
      </c>
    </row>
    <row r="138" spans="1:6">
      <c r="A138" s="22" t="s">
        <v>157</v>
      </c>
      <c r="B138" s="12">
        <v>310678</v>
      </c>
      <c r="C138" s="14" t="s">
        <v>159</v>
      </c>
      <c r="D138" s="19" t="s">
        <v>478</v>
      </c>
      <c r="E138" s="40" t="s">
        <v>495</v>
      </c>
      <c r="F138" s="1">
        <v>56688</v>
      </c>
    </row>
    <row r="139" spans="1:6">
      <c r="A139" s="22" t="s">
        <v>157</v>
      </c>
      <c r="B139" s="12">
        <v>310679</v>
      </c>
      <c r="C139" s="14" t="s">
        <v>160</v>
      </c>
      <c r="D139" s="19" t="s">
        <v>478</v>
      </c>
      <c r="E139" s="40" t="s">
        <v>495</v>
      </c>
      <c r="F139" s="1">
        <v>318540</v>
      </c>
    </row>
    <row r="140" spans="1:6">
      <c r="A140" s="22" t="s">
        <v>157</v>
      </c>
      <c r="B140" s="12">
        <v>310688</v>
      </c>
      <c r="C140" s="14" t="s">
        <v>161</v>
      </c>
      <c r="D140" s="19" t="s">
        <v>478</v>
      </c>
      <c r="E140" s="40" t="s">
        <v>495</v>
      </c>
      <c r="F140" s="1">
        <v>67764</v>
      </c>
    </row>
    <row r="141" spans="1:6">
      <c r="A141" s="22" t="s">
        <v>157</v>
      </c>
      <c r="B141" s="12">
        <v>310691</v>
      </c>
      <c r="C141" s="14" t="s">
        <v>162</v>
      </c>
      <c r="D141" s="19" t="s">
        <v>478</v>
      </c>
      <c r="E141" s="40" t="s">
        <v>495</v>
      </c>
      <c r="F141" s="1">
        <v>333144</v>
      </c>
    </row>
    <row r="142" spans="1:6">
      <c r="A142" s="22" t="s">
        <v>157</v>
      </c>
      <c r="B142" s="12">
        <v>310692</v>
      </c>
      <c r="C142" s="14" t="s">
        <v>163</v>
      </c>
      <c r="D142" s="19" t="s">
        <v>478</v>
      </c>
      <c r="E142" s="40" t="s">
        <v>495</v>
      </c>
      <c r="F142" s="1">
        <v>0</v>
      </c>
    </row>
    <row r="143" spans="1:6">
      <c r="A143" s="22" t="s">
        <v>157</v>
      </c>
      <c r="B143" s="12">
        <v>310704</v>
      </c>
      <c r="C143" s="14" t="s">
        <v>164</v>
      </c>
      <c r="D143" s="19" t="s">
        <v>478</v>
      </c>
      <c r="E143" s="40" t="s">
        <v>495</v>
      </c>
      <c r="F143" s="1">
        <v>1201896</v>
      </c>
    </row>
    <row r="144" spans="1:6">
      <c r="A144" s="22" t="s">
        <v>157</v>
      </c>
      <c r="B144" s="12">
        <v>310708</v>
      </c>
      <c r="C144" s="14" t="s">
        <v>165</v>
      </c>
      <c r="D144" s="19" t="s">
        <v>478</v>
      </c>
      <c r="E144" s="40" t="s">
        <v>495</v>
      </c>
      <c r="F144" s="1">
        <v>213120</v>
      </c>
    </row>
    <row r="145" spans="1:6">
      <c r="A145" s="22" t="s">
        <v>157</v>
      </c>
      <c r="B145" s="12">
        <v>310714</v>
      </c>
      <c r="C145" s="14" t="s">
        <v>166</v>
      </c>
      <c r="D145" s="19" t="s">
        <v>478</v>
      </c>
      <c r="E145" s="40" t="s">
        <v>495</v>
      </c>
      <c r="F145" s="1">
        <v>125760</v>
      </c>
    </row>
    <row r="146" spans="1:6">
      <c r="A146" s="22" t="s">
        <v>157</v>
      </c>
      <c r="B146" s="12">
        <v>310721</v>
      </c>
      <c r="C146" s="14" t="s">
        <v>167</v>
      </c>
      <c r="D146" s="19" t="s">
        <v>478</v>
      </c>
      <c r="E146" s="40" t="s">
        <v>495</v>
      </c>
      <c r="F146" s="1">
        <v>1082064</v>
      </c>
    </row>
    <row r="147" spans="1:6">
      <c r="A147" s="22" t="s">
        <v>157</v>
      </c>
      <c r="B147" s="12">
        <v>310728</v>
      </c>
      <c r="C147" s="14" t="s">
        <v>168</v>
      </c>
      <c r="D147" s="19" t="s">
        <v>478</v>
      </c>
      <c r="E147" s="40" t="s">
        <v>495</v>
      </c>
      <c r="F147" s="1">
        <v>41268</v>
      </c>
    </row>
    <row r="148" spans="1:6">
      <c r="A148" s="22" t="s">
        <v>157</v>
      </c>
      <c r="B148" s="12">
        <v>310734</v>
      </c>
      <c r="C148" s="14" t="s">
        <v>169</v>
      </c>
      <c r="D148" s="19" t="s">
        <v>478</v>
      </c>
      <c r="E148" s="40" t="s">
        <v>495</v>
      </c>
      <c r="F148" s="1">
        <v>70608</v>
      </c>
    </row>
    <row r="149" spans="1:6">
      <c r="A149" s="22" t="s">
        <v>157</v>
      </c>
      <c r="B149" s="12">
        <v>310737</v>
      </c>
      <c r="C149" s="14" t="s">
        <v>170</v>
      </c>
      <c r="D149" s="19" t="s">
        <v>478</v>
      </c>
      <c r="E149" s="40" t="s">
        <v>495</v>
      </c>
      <c r="F149" s="1">
        <v>17448</v>
      </c>
    </row>
    <row r="150" spans="1:6">
      <c r="A150" s="22" t="s">
        <v>157</v>
      </c>
      <c r="B150" s="12">
        <v>310777</v>
      </c>
      <c r="C150" s="14" t="s">
        <v>171</v>
      </c>
      <c r="D150" s="19" t="s">
        <v>478</v>
      </c>
      <c r="E150" s="40" t="s">
        <v>495</v>
      </c>
      <c r="F150" s="1">
        <v>0</v>
      </c>
    </row>
    <row r="151" spans="1:6">
      <c r="A151" s="22" t="s">
        <v>172</v>
      </c>
      <c r="B151" s="12">
        <v>320751</v>
      </c>
      <c r="C151" s="14" t="s">
        <v>173</v>
      </c>
      <c r="D151" s="19" t="s">
        <v>478</v>
      </c>
      <c r="E151" s="40" t="s">
        <v>495</v>
      </c>
      <c r="F151" s="1">
        <v>109008</v>
      </c>
    </row>
    <row r="152" spans="1:6">
      <c r="A152" s="22" t="s">
        <v>172</v>
      </c>
      <c r="B152" s="12">
        <v>320753</v>
      </c>
      <c r="C152" s="14" t="s">
        <v>174</v>
      </c>
      <c r="D152" s="19" t="s">
        <v>478</v>
      </c>
      <c r="E152" s="40" t="s">
        <v>495</v>
      </c>
      <c r="F152" s="1">
        <v>1152996</v>
      </c>
    </row>
    <row r="153" spans="1:6">
      <c r="A153" s="22" t="s">
        <v>172</v>
      </c>
      <c r="B153" s="12">
        <v>320756</v>
      </c>
      <c r="C153" s="14" t="s">
        <v>175</v>
      </c>
      <c r="D153" s="19" t="s">
        <v>478</v>
      </c>
      <c r="E153" s="40" t="s">
        <v>495</v>
      </c>
      <c r="F153" s="1">
        <v>69456</v>
      </c>
    </row>
    <row r="154" spans="1:6">
      <c r="A154" s="22" t="s">
        <v>172</v>
      </c>
      <c r="B154" s="12">
        <v>320759</v>
      </c>
      <c r="C154" s="14" t="s">
        <v>176</v>
      </c>
      <c r="D154" s="19" t="s">
        <v>478</v>
      </c>
      <c r="E154" s="40" t="s">
        <v>495</v>
      </c>
      <c r="F154" s="1">
        <v>1456800</v>
      </c>
    </row>
    <row r="155" spans="1:6">
      <c r="A155" s="22" t="s">
        <v>172</v>
      </c>
      <c r="B155" s="12">
        <v>320771</v>
      </c>
      <c r="C155" s="14" t="s">
        <v>177</v>
      </c>
      <c r="D155" s="19" t="s">
        <v>478</v>
      </c>
      <c r="E155" s="40" t="s">
        <v>495</v>
      </c>
      <c r="F155" s="1">
        <v>59604</v>
      </c>
    </row>
    <row r="156" spans="1:6">
      <c r="A156" s="22" t="s">
        <v>172</v>
      </c>
      <c r="B156" s="12">
        <v>320775</v>
      </c>
      <c r="C156" s="14" t="s">
        <v>178</v>
      </c>
      <c r="D156" s="19" t="s">
        <v>478</v>
      </c>
      <c r="E156" s="40" t="s">
        <v>495</v>
      </c>
      <c r="F156" s="1">
        <v>2157888</v>
      </c>
    </row>
    <row r="157" spans="1:6">
      <c r="A157" s="22" t="s">
        <v>172</v>
      </c>
      <c r="B157" s="12">
        <v>320783</v>
      </c>
      <c r="C157" s="14" t="s">
        <v>179</v>
      </c>
      <c r="D157" s="19" t="s">
        <v>478</v>
      </c>
      <c r="E157" s="40" t="s">
        <v>495</v>
      </c>
      <c r="F157" s="1">
        <v>313680</v>
      </c>
    </row>
    <row r="158" spans="1:6">
      <c r="A158" s="22" t="s">
        <v>172</v>
      </c>
      <c r="B158" s="12">
        <v>320790</v>
      </c>
      <c r="C158" s="14" t="s">
        <v>180</v>
      </c>
      <c r="D158" s="19" t="s">
        <v>478</v>
      </c>
      <c r="E158" s="40" t="s">
        <v>495</v>
      </c>
      <c r="F158" s="1">
        <v>596448</v>
      </c>
    </row>
    <row r="159" spans="1:6">
      <c r="A159" s="22" t="s">
        <v>172</v>
      </c>
      <c r="B159" s="12">
        <v>320792</v>
      </c>
      <c r="C159" s="14" t="s">
        <v>181</v>
      </c>
      <c r="D159" s="19" t="s">
        <v>478</v>
      </c>
      <c r="E159" s="40" t="s">
        <v>495</v>
      </c>
      <c r="F159" s="1">
        <v>29496</v>
      </c>
    </row>
    <row r="160" spans="1:6">
      <c r="A160" s="22" t="s">
        <v>172</v>
      </c>
      <c r="B160" s="12">
        <v>320796</v>
      </c>
      <c r="C160" s="14" t="s">
        <v>182</v>
      </c>
      <c r="D160" s="19" t="s">
        <v>478</v>
      </c>
      <c r="E160" s="40" t="s">
        <v>495</v>
      </c>
      <c r="F160" s="1">
        <v>141480</v>
      </c>
    </row>
    <row r="161" spans="1:6">
      <c r="A161" s="22" t="s">
        <v>172</v>
      </c>
      <c r="B161" s="12">
        <v>320797</v>
      </c>
      <c r="C161" s="14" t="s">
        <v>183</v>
      </c>
      <c r="D161" s="19" t="s">
        <v>478</v>
      </c>
      <c r="E161" s="40" t="s">
        <v>495</v>
      </c>
      <c r="F161" s="1">
        <v>166416</v>
      </c>
    </row>
    <row r="162" spans="1:6">
      <c r="A162" s="22" t="s">
        <v>172</v>
      </c>
      <c r="B162" s="12">
        <v>320800</v>
      </c>
      <c r="C162" s="14" t="s">
        <v>184</v>
      </c>
      <c r="D162" s="19" t="s">
        <v>478</v>
      </c>
      <c r="E162" s="40" t="s">
        <v>495</v>
      </c>
      <c r="F162" s="1">
        <v>275868</v>
      </c>
    </row>
    <row r="163" spans="1:6">
      <c r="A163" s="22" t="s">
        <v>172</v>
      </c>
      <c r="B163" s="12">
        <v>320807</v>
      </c>
      <c r="C163" s="14" t="s">
        <v>185</v>
      </c>
      <c r="D163" s="19" t="s">
        <v>478</v>
      </c>
      <c r="E163" s="40" t="s">
        <v>495</v>
      </c>
      <c r="F163" s="1">
        <v>1655208</v>
      </c>
    </row>
    <row r="164" spans="1:6">
      <c r="A164" s="22" t="s">
        <v>172</v>
      </c>
      <c r="B164" s="12">
        <v>320813</v>
      </c>
      <c r="C164" s="14" t="s">
        <v>186</v>
      </c>
      <c r="D164" s="19" t="s">
        <v>478</v>
      </c>
      <c r="E164" s="40" t="s">
        <v>495</v>
      </c>
      <c r="F164" s="1">
        <v>686364</v>
      </c>
    </row>
    <row r="165" spans="1:6">
      <c r="A165" s="22" t="s">
        <v>172</v>
      </c>
      <c r="B165" s="12">
        <v>320815</v>
      </c>
      <c r="C165" s="14" t="s">
        <v>187</v>
      </c>
      <c r="D165" s="19" t="s">
        <v>478</v>
      </c>
      <c r="E165" s="40" t="s">
        <v>495</v>
      </c>
      <c r="F165" s="1">
        <v>0</v>
      </c>
    </row>
    <row r="166" spans="1:6">
      <c r="A166" s="22" t="s">
        <v>172</v>
      </c>
      <c r="B166" s="12">
        <v>320818</v>
      </c>
      <c r="C166" s="14" t="s">
        <v>130</v>
      </c>
      <c r="D166" s="19" t="s">
        <v>478</v>
      </c>
      <c r="E166" s="40" t="s">
        <v>495</v>
      </c>
      <c r="F166" s="1">
        <v>4145064</v>
      </c>
    </row>
    <row r="167" spans="1:6">
      <c r="A167" s="22" t="s">
        <v>172</v>
      </c>
      <c r="B167" s="12">
        <v>320819</v>
      </c>
      <c r="C167" s="14" t="s">
        <v>188</v>
      </c>
      <c r="D167" s="19" t="s">
        <v>478</v>
      </c>
      <c r="E167" s="40" t="s">
        <v>495</v>
      </c>
      <c r="F167" s="1">
        <v>2976888</v>
      </c>
    </row>
    <row r="168" spans="1:6">
      <c r="A168" s="22" t="s">
        <v>172</v>
      </c>
      <c r="B168" s="12">
        <v>320825</v>
      </c>
      <c r="C168" s="14" t="s">
        <v>189</v>
      </c>
      <c r="D168" s="19" t="s">
        <v>478</v>
      </c>
      <c r="E168" s="40" t="s">
        <v>495</v>
      </c>
      <c r="F168" s="1">
        <v>1156320</v>
      </c>
    </row>
    <row r="169" spans="1:6">
      <c r="A169" s="22" t="s">
        <v>172</v>
      </c>
      <c r="B169" s="12">
        <v>320826</v>
      </c>
      <c r="C169" s="14" t="s">
        <v>190</v>
      </c>
      <c r="D169" s="19" t="s">
        <v>478</v>
      </c>
      <c r="E169" s="40" t="s">
        <v>495</v>
      </c>
      <c r="F169" s="1">
        <v>63696</v>
      </c>
    </row>
    <row r="170" spans="1:6">
      <c r="A170" s="22" t="s">
        <v>172</v>
      </c>
      <c r="B170" s="12">
        <v>320827</v>
      </c>
      <c r="C170" s="14" t="s">
        <v>191</v>
      </c>
      <c r="D170" s="19" t="s">
        <v>478</v>
      </c>
      <c r="E170" s="40" t="s">
        <v>495</v>
      </c>
      <c r="F170" s="1">
        <v>67236</v>
      </c>
    </row>
    <row r="171" spans="1:6">
      <c r="A171" s="22" t="s">
        <v>172</v>
      </c>
      <c r="B171" s="12">
        <v>320834</v>
      </c>
      <c r="C171" s="14" t="s">
        <v>192</v>
      </c>
      <c r="D171" s="19" t="s">
        <v>478</v>
      </c>
      <c r="E171" s="40" t="s">
        <v>495</v>
      </c>
      <c r="F171" s="1">
        <v>525600</v>
      </c>
    </row>
    <row r="172" spans="1:6">
      <c r="A172" s="22" t="s">
        <v>172</v>
      </c>
      <c r="B172" s="12">
        <v>320839</v>
      </c>
      <c r="C172" s="14" t="s">
        <v>193</v>
      </c>
      <c r="D172" s="19" t="s">
        <v>478</v>
      </c>
      <c r="E172" s="40" t="s">
        <v>495</v>
      </c>
      <c r="F172" s="1">
        <v>38328</v>
      </c>
    </row>
    <row r="173" spans="1:6">
      <c r="A173" s="22" t="s">
        <v>194</v>
      </c>
      <c r="B173" s="12">
        <v>330860</v>
      </c>
      <c r="C173" s="14" t="s">
        <v>195</v>
      </c>
      <c r="D173" s="19" t="s">
        <v>478</v>
      </c>
      <c r="E173" s="40" t="s">
        <v>495</v>
      </c>
      <c r="F173" s="1">
        <v>1246764</v>
      </c>
    </row>
    <row r="174" spans="1:6">
      <c r="A174" s="22" t="s">
        <v>194</v>
      </c>
      <c r="B174" s="12">
        <v>330861</v>
      </c>
      <c r="C174" s="14" t="s">
        <v>196</v>
      </c>
      <c r="D174" s="19" t="s">
        <v>478</v>
      </c>
      <c r="E174" s="40" t="s">
        <v>495</v>
      </c>
      <c r="F174" s="1">
        <v>617880</v>
      </c>
    </row>
    <row r="175" spans="1:6">
      <c r="A175" s="22" t="s">
        <v>194</v>
      </c>
      <c r="B175" s="12">
        <v>330863</v>
      </c>
      <c r="C175" s="14" t="s">
        <v>197</v>
      </c>
      <c r="D175" s="19" t="s">
        <v>478</v>
      </c>
      <c r="E175" s="40" t="s">
        <v>495</v>
      </c>
      <c r="F175" s="1">
        <v>820728</v>
      </c>
    </row>
    <row r="176" spans="1:6">
      <c r="A176" s="22" t="s">
        <v>194</v>
      </c>
      <c r="B176" s="12">
        <v>330866</v>
      </c>
      <c r="C176" s="14" t="s">
        <v>198</v>
      </c>
      <c r="D176" s="19" t="s">
        <v>478</v>
      </c>
      <c r="E176" s="40" t="s">
        <v>495</v>
      </c>
      <c r="F176" s="1">
        <v>307572</v>
      </c>
    </row>
    <row r="177" spans="1:6">
      <c r="A177" s="22" t="s">
        <v>194</v>
      </c>
      <c r="B177" s="12">
        <v>330896</v>
      </c>
      <c r="C177" s="14" t="s">
        <v>199</v>
      </c>
      <c r="D177" s="19" t="s">
        <v>478</v>
      </c>
      <c r="E177" s="40" t="s">
        <v>495</v>
      </c>
      <c r="F177" s="1">
        <v>139164</v>
      </c>
    </row>
    <row r="178" spans="1:6">
      <c r="A178" s="22" t="s">
        <v>194</v>
      </c>
      <c r="B178" s="12">
        <v>330899</v>
      </c>
      <c r="C178" s="14" t="s">
        <v>200</v>
      </c>
      <c r="D178" s="19" t="s">
        <v>478</v>
      </c>
      <c r="E178" s="40" t="s">
        <v>495</v>
      </c>
      <c r="F178" s="1">
        <v>116976</v>
      </c>
    </row>
    <row r="179" spans="1:6">
      <c r="A179" s="22" t="s">
        <v>194</v>
      </c>
      <c r="B179" s="12">
        <v>330900</v>
      </c>
      <c r="C179" s="14" t="s">
        <v>201</v>
      </c>
      <c r="D179" s="19" t="s">
        <v>478</v>
      </c>
      <c r="E179" s="40" t="s">
        <v>495</v>
      </c>
      <c r="F179" s="1">
        <v>274320</v>
      </c>
    </row>
    <row r="180" spans="1:6">
      <c r="A180" s="22" t="s">
        <v>194</v>
      </c>
      <c r="B180" s="12">
        <v>330902</v>
      </c>
      <c r="C180" s="14" t="s">
        <v>202</v>
      </c>
      <c r="D180" s="19" t="s">
        <v>478</v>
      </c>
      <c r="E180" s="40" t="s">
        <v>495</v>
      </c>
      <c r="F180" s="1">
        <v>1158432</v>
      </c>
    </row>
    <row r="181" spans="1:6">
      <c r="A181" s="22" t="s">
        <v>194</v>
      </c>
      <c r="B181" s="12">
        <v>330908</v>
      </c>
      <c r="C181" s="14" t="s">
        <v>203</v>
      </c>
      <c r="D181" s="19" t="s">
        <v>478</v>
      </c>
      <c r="E181" s="40" t="s">
        <v>495</v>
      </c>
      <c r="F181" s="1">
        <v>1358592</v>
      </c>
    </row>
    <row r="182" spans="1:6">
      <c r="A182" s="22" t="s">
        <v>194</v>
      </c>
      <c r="B182" s="12">
        <v>330910</v>
      </c>
      <c r="C182" s="14" t="s">
        <v>204</v>
      </c>
      <c r="D182" s="19" t="s">
        <v>478</v>
      </c>
      <c r="E182" s="40" t="s">
        <v>495</v>
      </c>
      <c r="F182" s="1">
        <v>0</v>
      </c>
    </row>
    <row r="183" spans="1:6">
      <c r="A183" s="22" t="s">
        <v>194</v>
      </c>
      <c r="B183" s="12">
        <v>330918</v>
      </c>
      <c r="C183" s="14" t="s">
        <v>205</v>
      </c>
      <c r="D183" s="19" t="s">
        <v>478</v>
      </c>
      <c r="E183" s="40" t="s">
        <v>495</v>
      </c>
      <c r="F183" s="1">
        <v>1451844</v>
      </c>
    </row>
    <row r="184" spans="1:6">
      <c r="A184" s="22" t="s">
        <v>194</v>
      </c>
      <c r="B184" s="12">
        <v>330920</v>
      </c>
      <c r="C184" s="14" t="s">
        <v>206</v>
      </c>
      <c r="D184" s="19" t="s">
        <v>478</v>
      </c>
      <c r="E184" s="40" t="s">
        <v>495</v>
      </c>
      <c r="F184" s="1">
        <v>6156</v>
      </c>
    </row>
    <row r="185" spans="1:6">
      <c r="A185" s="22" t="s">
        <v>194</v>
      </c>
      <c r="B185" s="12">
        <v>330925</v>
      </c>
      <c r="C185" s="14" t="s">
        <v>207</v>
      </c>
      <c r="D185" s="19" t="s">
        <v>478</v>
      </c>
      <c r="E185" s="40" t="s">
        <v>495</v>
      </c>
      <c r="F185" s="1">
        <v>32844</v>
      </c>
    </row>
    <row r="186" spans="1:6">
      <c r="A186" s="22" t="s">
        <v>194</v>
      </c>
      <c r="B186" s="12">
        <v>330937</v>
      </c>
      <c r="C186" s="14" t="s">
        <v>208</v>
      </c>
      <c r="D186" s="19" t="s">
        <v>478</v>
      </c>
      <c r="E186" s="40" t="s">
        <v>495</v>
      </c>
      <c r="F186" s="1">
        <v>0</v>
      </c>
    </row>
    <row r="187" spans="1:6">
      <c r="A187" s="22" t="s">
        <v>194</v>
      </c>
      <c r="B187" s="12">
        <v>330938</v>
      </c>
      <c r="C187" s="14" t="s">
        <v>209</v>
      </c>
      <c r="D187" s="19" t="s">
        <v>478</v>
      </c>
      <c r="E187" s="40" t="s">
        <v>495</v>
      </c>
      <c r="F187" s="1">
        <v>208572</v>
      </c>
    </row>
    <row r="188" spans="1:6">
      <c r="A188" s="22" t="s">
        <v>194</v>
      </c>
      <c r="B188" s="12">
        <v>330946</v>
      </c>
      <c r="C188" s="14" t="s">
        <v>210</v>
      </c>
      <c r="D188" s="19" t="s">
        <v>478</v>
      </c>
      <c r="E188" s="40" t="s">
        <v>495</v>
      </c>
      <c r="F188" s="1">
        <v>90900</v>
      </c>
    </row>
    <row r="189" spans="1:6">
      <c r="A189" s="22" t="s">
        <v>194</v>
      </c>
      <c r="B189" s="12">
        <v>330949</v>
      </c>
      <c r="C189" s="14" t="s">
        <v>211</v>
      </c>
      <c r="D189" s="19" t="s">
        <v>478</v>
      </c>
      <c r="E189" s="40" t="s">
        <v>495</v>
      </c>
      <c r="F189" s="1">
        <v>177012</v>
      </c>
    </row>
    <row r="190" spans="1:6">
      <c r="A190" s="22" t="s">
        <v>194</v>
      </c>
      <c r="B190" s="12">
        <v>330953</v>
      </c>
      <c r="C190" s="14" t="s">
        <v>212</v>
      </c>
      <c r="D190" s="19" t="s">
        <v>478</v>
      </c>
      <c r="E190" s="40" t="s">
        <v>495</v>
      </c>
      <c r="F190" s="1">
        <v>202128</v>
      </c>
    </row>
    <row r="191" spans="1:6">
      <c r="A191" s="22" t="s">
        <v>194</v>
      </c>
      <c r="B191" s="12">
        <v>330971</v>
      </c>
      <c r="C191" s="14" t="s">
        <v>213</v>
      </c>
      <c r="D191" s="19" t="s">
        <v>478</v>
      </c>
      <c r="E191" s="40" t="s">
        <v>495</v>
      </c>
      <c r="F191" s="1">
        <v>675384</v>
      </c>
    </row>
    <row r="192" spans="1:6">
      <c r="A192" s="22" t="s">
        <v>194</v>
      </c>
      <c r="B192" s="12">
        <v>330974</v>
      </c>
      <c r="C192" s="14" t="s">
        <v>214</v>
      </c>
      <c r="D192" s="19" t="s">
        <v>478</v>
      </c>
      <c r="E192" s="40" t="s">
        <v>495</v>
      </c>
      <c r="F192" s="1">
        <v>534012</v>
      </c>
    </row>
    <row r="193" spans="1:6">
      <c r="A193" s="22" t="s">
        <v>215</v>
      </c>
      <c r="B193" s="12">
        <v>341003</v>
      </c>
      <c r="C193" s="14" t="s">
        <v>216</v>
      </c>
      <c r="D193" s="19" t="s">
        <v>478</v>
      </c>
      <c r="E193" s="40" t="s">
        <v>495</v>
      </c>
      <c r="F193" s="1">
        <v>438924</v>
      </c>
    </row>
    <row r="194" spans="1:6">
      <c r="A194" s="22" t="s">
        <v>215</v>
      </c>
      <c r="B194" s="12">
        <v>341021</v>
      </c>
      <c r="C194" s="14" t="s">
        <v>217</v>
      </c>
      <c r="D194" s="19" t="s">
        <v>478</v>
      </c>
      <c r="E194" s="40" t="s">
        <v>495</v>
      </c>
      <c r="F194" s="1">
        <v>14940</v>
      </c>
    </row>
    <row r="195" spans="1:6">
      <c r="A195" s="22" t="s">
        <v>215</v>
      </c>
      <c r="B195" s="12">
        <v>341023</v>
      </c>
      <c r="C195" s="14" t="s">
        <v>218</v>
      </c>
      <c r="D195" s="19" t="s">
        <v>478</v>
      </c>
      <c r="E195" s="40" t="s">
        <v>495</v>
      </c>
      <c r="F195" s="1">
        <v>101196</v>
      </c>
    </row>
    <row r="196" spans="1:6">
      <c r="A196" s="22" t="s">
        <v>215</v>
      </c>
      <c r="B196" s="12">
        <v>341026</v>
      </c>
      <c r="C196" s="14" t="s">
        <v>219</v>
      </c>
      <c r="D196" s="19" t="s">
        <v>478</v>
      </c>
      <c r="E196" s="40" t="s">
        <v>495</v>
      </c>
      <c r="F196" s="1">
        <v>557064</v>
      </c>
    </row>
    <row r="197" spans="1:6">
      <c r="A197" s="22" t="s">
        <v>215</v>
      </c>
      <c r="B197" s="12">
        <v>341032</v>
      </c>
      <c r="C197" s="14" t="s">
        <v>220</v>
      </c>
      <c r="D197" s="19" t="s">
        <v>478</v>
      </c>
      <c r="E197" s="40" t="s">
        <v>495</v>
      </c>
      <c r="F197" s="1">
        <v>425616</v>
      </c>
    </row>
    <row r="198" spans="1:6">
      <c r="A198" s="22" t="s">
        <v>215</v>
      </c>
      <c r="B198" s="12">
        <v>341043</v>
      </c>
      <c r="C198" s="14" t="s">
        <v>221</v>
      </c>
      <c r="D198" s="19" t="s">
        <v>478</v>
      </c>
      <c r="E198" s="40" t="s">
        <v>495</v>
      </c>
      <c r="F198" s="1">
        <v>536400</v>
      </c>
    </row>
    <row r="199" spans="1:6">
      <c r="A199" s="22" t="s">
        <v>215</v>
      </c>
      <c r="B199" s="12">
        <v>341045</v>
      </c>
      <c r="C199" s="14" t="s">
        <v>222</v>
      </c>
      <c r="D199" s="19" t="s">
        <v>478</v>
      </c>
      <c r="E199" s="40" t="s">
        <v>495</v>
      </c>
      <c r="F199" s="1">
        <v>266856</v>
      </c>
    </row>
    <row r="200" spans="1:6">
      <c r="A200" s="22" t="s">
        <v>215</v>
      </c>
      <c r="B200" s="12">
        <v>341047</v>
      </c>
      <c r="C200" s="14" t="s">
        <v>223</v>
      </c>
      <c r="D200" s="19" t="s">
        <v>478</v>
      </c>
      <c r="E200" s="40" t="s">
        <v>495</v>
      </c>
      <c r="F200" s="1">
        <v>1353924</v>
      </c>
    </row>
    <row r="201" spans="1:6">
      <c r="A201" s="22" t="s">
        <v>215</v>
      </c>
      <c r="B201" s="12">
        <v>341049</v>
      </c>
      <c r="C201" s="14" t="s">
        <v>224</v>
      </c>
      <c r="D201" s="19" t="s">
        <v>478</v>
      </c>
      <c r="E201" s="40" t="s">
        <v>495</v>
      </c>
      <c r="F201" s="1">
        <v>766104</v>
      </c>
    </row>
    <row r="202" spans="1:6">
      <c r="A202" s="22" t="s">
        <v>215</v>
      </c>
      <c r="B202" s="12">
        <v>341050</v>
      </c>
      <c r="C202" s="14" t="s">
        <v>225</v>
      </c>
      <c r="D202" s="19" t="s">
        <v>478</v>
      </c>
      <c r="E202" s="40" t="s">
        <v>495</v>
      </c>
      <c r="F202" s="1">
        <v>28476</v>
      </c>
    </row>
    <row r="203" spans="1:6">
      <c r="A203" s="22" t="s">
        <v>215</v>
      </c>
      <c r="B203" s="12">
        <v>341053</v>
      </c>
      <c r="C203" s="14" t="s">
        <v>226</v>
      </c>
      <c r="D203" s="19" t="s">
        <v>478</v>
      </c>
      <c r="E203" s="40" t="s">
        <v>495</v>
      </c>
      <c r="F203" s="1">
        <v>68532</v>
      </c>
    </row>
    <row r="204" spans="1:6">
      <c r="A204" s="22" t="s">
        <v>215</v>
      </c>
      <c r="B204" s="12">
        <v>341058</v>
      </c>
      <c r="C204" s="14" t="s">
        <v>227</v>
      </c>
      <c r="D204" s="19" t="s">
        <v>478</v>
      </c>
      <c r="E204" s="40" t="s">
        <v>495</v>
      </c>
      <c r="F204" s="1">
        <v>86244</v>
      </c>
    </row>
    <row r="205" spans="1:6">
      <c r="A205" s="22" t="s">
        <v>215</v>
      </c>
      <c r="B205" s="12">
        <v>341066</v>
      </c>
      <c r="C205" s="14" t="s">
        <v>228</v>
      </c>
      <c r="D205" s="19" t="s">
        <v>478</v>
      </c>
      <c r="E205" s="40" t="s">
        <v>495</v>
      </c>
      <c r="F205" s="1">
        <v>175452</v>
      </c>
    </row>
    <row r="206" spans="1:6">
      <c r="A206" s="22" t="s">
        <v>215</v>
      </c>
      <c r="B206" s="12">
        <v>341087</v>
      </c>
      <c r="C206" s="14" t="s">
        <v>229</v>
      </c>
      <c r="D206" s="19" t="s">
        <v>478</v>
      </c>
      <c r="E206" s="40" t="s">
        <v>495</v>
      </c>
      <c r="F206" s="1">
        <v>252120</v>
      </c>
    </row>
    <row r="207" spans="1:6">
      <c r="A207" s="22" t="s">
        <v>215</v>
      </c>
      <c r="B207" s="12">
        <v>341088</v>
      </c>
      <c r="C207" s="14" t="s">
        <v>230</v>
      </c>
      <c r="D207" s="19" t="s">
        <v>478</v>
      </c>
      <c r="E207" s="40" t="s">
        <v>495</v>
      </c>
      <c r="F207" s="1">
        <v>1979412</v>
      </c>
    </row>
    <row r="208" spans="1:6">
      <c r="A208" s="22" t="s">
        <v>231</v>
      </c>
      <c r="B208" s="12">
        <v>351106</v>
      </c>
      <c r="C208" s="14" t="s">
        <v>232</v>
      </c>
      <c r="D208" s="19" t="s">
        <v>478</v>
      </c>
      <c r="E208" s="40" t="s">
        <v>495</v>
      </c>
      <c r="F208" s="1">
        <v>320232</v>
      </c>
    </row>
    <row r="209" spans="1:6">
      <c r="A209" s="22" t="s">
        <v>231</v>
      </c>
      <c r="B209" s="12">
        <v>351118</v>
      </c>
      <c r="C209" s="14" t="s">
        <v>233</v>
      </c>
      <c r="D209" s="19" t="s">
        <v>478</v>
      </c>
      <c r="E209" s="40" t="s">
        <v>495</v>
      </c>
      <c r="F209" s="1">
        <v>288492</v>
      </c>
    </row>
    <row r="210" spans="1:6">
      <c r="A210" s="22" t="s">
        <v>231</v>
      </c>
      <c r="B210" s="12">
        <v>351132</v>
      </c>
      <c r="C210" s="14" t="s">
        <v>234</v>
      </c>
      <c r="D210" s="19" t="s">
        <v>478</v>
      </c>
      <c r="E210" s="40" t="s">
        <v>495</v>
      </c>
      <c r="F210" s="1">
        <v>298524</v>
      </c>
    </row>
    <row r="211" spans="1:6">
      <c r="A211" s="22" t="s">
        <v>231</v>
      </c>
      <c r="B211" s="12">
        <v>351134</v>
      </c>
      <c r="C211" s="14" t="s">
        <v>235</v>
      </c>
      <c r="D211" s="19" t="s">
        <v>478</v>
      </c>
      <c r="E211" s="40" t="s">
        <v>495</v>
      </c>
      <c r="F211" s="1">
        <v>86712</v>
      </c>
    </row>
    <row r="212" spans="1:6">
      <c r="A212" s="22" t="s">
        <v>231</v>
      </c>
      <c r="B212" s="12">
        <v>351152</v>
      </c>
      <c r="C212" s="14" t="s">
        <v>236</v>
      </c>
      <c r="D212" s="19" t="s">
        <v>478</v>
      </c>
      <c r="E212" s="40" t="s">
        <v>495</v>
      </c>
      <c r="F212" s="1">
        <v>213336</v>
      </c>
    </row>
    <row r="213" spans="1:6">
      <c r="A213" s="22" t="s">
        <v>231</v>
      </c>
      <c r="B213" s="12">
        <v>351153</v>
      </c>
      <c r="C213" s="14" t="s">
        <v>237</v>
      </c>
      <c r="D213" s="19" t="s">
        <v>478</v>
      </c>
      <c r="E213" s="40" t="s">
        <v>495</v>
      </c>
      <c r="F213" s="1">
        <v>69300</v>
      </c>
    </row>
    <row r="214" spans="1:6">
      <c r="A214" s="22" t="s">
        <v>231</v>
      </c>
      <c r="B214" s="12">
        <v>351157</v>
      </c>
      <c r="C214" s="14" t="s">
        <v>238</v>
      </c>
      <c r="D214" s="19" t="s">
        <v>478</v>
      </c>
      <c r="E214" s="40" t="s">
        <v>495</v>
      </c>
      <c r="F214" s="1">
        <v>130668</v>
      </c>
    </row>
    <row r="215" spans="1:6">
      <c r="A215" s="22" t="s">
        <v>231</v>
      </c>
      <c r="B215" s="12">
        <v>351158</v>
      </c>
      <c r="C215" s="14" t="s">
        <v>239</v>
      </c>
      <c r="D215" s="19" t="s">
        <v>478</v>
      </c>
      <c r="E215" s="40" t="s">
        <v>495</v>
      </c>
      <c r="F215" s="1">
        <v>170040</v>
      </c>
    </row>
    <row r="216" spans="1:6">
      <c r="A216" s="22" t="s">
        <v>231</v>
      </c>
      <c r="B216" s="12">
        <v>351162</v>
      </c>
      <c r="C216" s="14" t="s">
        <v>240</v>
      </c>
      <c r="D216" s="19" t="s">
        <v>478</v>
      </c>
      <c r="E216" s="40" t="s">
        <v>495</v>
      </c>
      <c r="F216" s="1">
        <v>128160</v>
      </c>
    </row>
    <row r="217" spans="1:6">
      <c r="A217" s="22" t="s">
        <v>231</v>
      </c>
      <c r="B217" s="12">
        <v>351166</v>
      </c>
      <c r="C217" s="14" t="s">
        <v>241</v>
      </c>
      <c r="D217" s="19" t="s">
        <v>478</v>
      </c>
      <c r="E217" s="40" t="s">
        <v>495</v>
      </c>
      <c r="F217" s="1">
        <v>65052</v>
      </c>
    </row>
    <row r="218" spans="1:6">
      <c r="A218" s="22" t="s">
        <v>231</v>
      </c>
      <c r="B218" s="12">
        <v>351172</v>
      </c>
      <c r="C218" s="14" t="s">
        <v>149</v>
      </c>
      <c r="D218" s="19" t="s">
        <v>478</v>
      </c>
      <c r="E218" s="40" t="s">
        <v>495</v>
      </c>
      <c r="F218" s="1">
        <v>419112</v>
      </c>
    </row>
    <row r="219" spans="1:6">
      <c r="A219" s="22" t="s">
        <v>231</v>
      </c>
      <c r="B219" s="12">
        <v>351173</v>
      </c>
      <c r="C219" s="14" t="s">
        <v>242</v>
      </c>
      <c r="D219" s="19" t="s">
        <v>478</v>
      </c>
      <c r="E219" s="40" t="s">
        <v>495</v>
      </c>
      <c r="F219" s="1">
        <v>377856</v>
      </c>
    </row>
    <row r="220" spans="1:6">
      <c r="A220" s="22" t="s">
        <v>231</v>
      </c>
      <c r="B220" s="12">
        <v>351174</v>
      </c>
      <c r="C220" s="14" t="s">
        <v>149</v>
      </c>
      <c r="D220" s="19" t="s">
        <v>478</v>
      </c>
      <c r="E220" s="40" t="s">
        <v>495</v>
      </c>
      <c r="F220" s="1">
        <v>462660</v>
      </c>
    </row>
    <row r="221" spans="1:6">
      <c r="A221" s="22" t="s">
        <v>231</v>
      </c>
      <c r="B221" s="12">
        <v>351175</v>
      </c>
      <c r="C221" s="14" t="s">
        <v>243</v>
      </c>
      <c r="D221" s="19" t="s">
        <v>478</v>
      </c>
      <c r="E221" s="40" t="s">
        <v>495</v>
      </c>
      <c r="F221" s="1">
        <v>64908</v>
      </c>
    </row>
    <row r="222" spans="1:6">
      <c r="A222" s="22" t="s">
        <v>231</v>
      </c>
      <c r="B222" s="12">
        <v>351177</v>
      </c>
      <c r="C222" s="14" t="s">
        <v>244</v>
      </c>
      <c r="D222" s="19" t="s">
        <v>478</v>
      </c>
      <c r="E222" s="40" t="s">
        <v>495</v>
      </c>
      <c r="F222" s="1">
        <v>69060</v>
      </c>
    </row>
    <row r="223" spans="1:6">
      <c r="A223" s="22" t="s">
        <v>231</v>
      </c>
      <c r="B223" s="12">
        <v>351188</v>
      </c>
      <c r="C223" s="14" t="s">
        <v>245</v>
      </c>
      <c r="D223" s="19" t="s">
        <v>478</v>
      </c>
      <c r="E223" s="40" t="s">
        <v>495</v>
      </c>
      <c r="F223" s="1">
        <v>71136</v>
      </c>
    </row>
    <row r="224" spans="1:6">
      <c r="A224" s="22" t="s">
        <v>231</v>
      </c>
      <c r="B224" s="12">
        <v>351195</v>
      </c>
      <c r="C224" s="14" t="s">
        <v>246</v>
      </c>
      <c r="D224" s="19" t="s">
        <v>478</v>
      </c>
      <c r="E224" s="40" t="s">
        <v>495</v>
      </c>
      <c r="F224" s="1">
        <v>365352</v>
      </c>
    </row>
    <row r="225" spans="1:6">
      <c r="A225" s="22" t="s">
        <v>231</v>
      </c>
      <c r="B225" s="12">
        <v>351205</v>
      </c>
      <c r="C225" s="14" t="s">
        <v>247</v>
      </c>
      <c r="D225" s="19" t="s">
        <v>478</v>
      </c>
      <c r="E225" s="40" t="s">
        <v>495</v>
      </c>
      <c r="F225" s="1">
        <v>138984</v>
      </c>
    </row>
    <row r="226" spans="1:6">
      <c r="A226" s="22" t="s">
        <v>231</v>
      </c>
      <c r="B226" s="12">
        <v>351206</v>
      </c>
      <c r="C226" s="14" t="s">
        <v>248</v>
      </c>
      <c r="D226" s="19" t="s">
        <v>478</v>
      </c>
      <c r="E226" s="40" t="s">
        <v>495</v>
      </c>
      <c r="F226" s="1">
        <v>330648</v>
      </c>
    </row>
    <row r="227" spans="1:6">
      <c r="A227" s="22" t="s">
        <v>231</v>
      </c>
      <c r="B227" s="12">
        <v>351209</v>
      </c>
      <c r="C227" s="14" t="s">
        <v>500</v>
      </c>
      <c r="D227" s="19" t="s">
        <v>478</v>
      </c>
      <c r="E227" s="40" t="s">
        <v>495</v>
      </c>
      <c r="F227" s="1">
        <v>286512</v>
      </c>
    </row>
    <row r="228" spans="1:6">
      <c r="A228" s="22" t="s">
        <v>231</v>
      </c>
      <c r="B228" s="12">
        <v>351214</v>
      </c>
      <c r="C228" s="14" t="s">
        <v>249</v>
      </c>
      <c r="D228" s="19" t="s">
        <v>478</v>
      </c>
      <c r="E228" s="40" t="s">
        <v>495</v>
      </c>
      <c r="F228" s="1">
        <v>374400</v>
      </c>
    </row>
    <row r="229" spans="1:6">
      <c r="A229" s="22" t="s">
        <v>231</v>
      </c>
      <c r="B229" s="12">
        <v>351217</v>
      </c>
      <c r="C229" s="14" t="s">
        <v>250</v>
      </c>
      <c r="D229" s="19" t="s">
        <v>478</v>
      </c>
      <c r="E229" s="40" t="s">
        <v>495</v>
      </c>
      <c r="F229" s="1">
        <v>300048</v>
      </c>
    </row>
    <row r="230" spans="1:6">
      <c r="A230" s="22" t="s">
        <v>231</v>
      </c>
      <c r="B230" s="12">
        <v>351220</v>
      </c>
      <c r="C230" s="14" t="s">
        <v>251</v>
      </c>
      <c r="D230" s="19" t="s">
        <v>478</v>
      </c>
      <c r="E230" s="40" t="s">
        <v>495</v>
      </c>
      <c r="F230" s="1">
        <v>211584</v>
      </c>
    </row>
    <row r="231" spans="1:6">
      <c r="A231" s="22" t="s">
        <v>231</v>
      </c>
      <c r="B231" s="12">
        <v>351225</v>
      </c>
      <c r="C231" s="14" t="s">
        <v>252</v>
      </c>
      <c r="D231" s="19" t="s">
        <v>478</v>
      </c>
      <c r="E231" s="40" t="s">
        <v>495</v>
      </c>
      <c r="F231" s="1">
        <v>221568</v>
      </c>
    </row>
    <row r="232" spans="1:6">
      <c r="A232" s="22" t="s">
        <v>231</v>
      </c>
      <c r="B232" s="12">
        <v>351245</v>
      </c>
      <c r="C232" s="14" t="s">
        <v>253</v>
      </c>
      <c r="D232" s="19" t="s">
        <v>478</v>
      </c>
      <c r="E232" s="40" t="s">
        <v>495</v>
      </c>
      <c r="F232" s="1">
        <v>130704</v>
      </c>
    </row>
    <row r="233" spans="1:6">
      <c r="A233" s="22" t="s">
        <v>231</v>
      </c>
      <c r="B233" s="12">
        <v>351251</v>
      </c>
      <c r="C233" s="14" t="s">
        <v>255</v>
      </c>
      <c r="D233" s="19" t="s">
        <v>478</v>
      </c>
      <c r="E233" s="40" t="s">
        <v>495</v>
      </c>
      <c r="F233" s="1">
        <v>174252</v>
      </c>
    </row>
    <row r="234" spans="1:6">
      <c r="A234" s="22" t="s">
        <v>231</v>
      </c>
      <c r="B234" s="12">
        <v>351263</v>
      </c>
      <c r="C234" s="14" t="s">
        <v>256</v>
      </c>
      <c r="D234" s="19" t="s">
        <v>478</v>
      </c>
      <c r="E234" s="40" t="s">
        <v>495</v>
      </c>
      <c r="F234" s="1">
        <v>162996</v>
      </c>
    </row>
    <row r="235" spans="1:6">
      <c r="A235" s="22" t="s">
        <v>231</v>
      </c>
      <c r="B235" s="12">
        <v>351269</v>
      </c>
      <c r="C235" s="14" t="s">
        <v>257</v>
      </c>
      <c r="D235" s="19" t="s">
        <v>478</v>
      </c>
      <c r="E235" s="40" t="s">
        <v>495</v>
      </c>
      <c r="F235" s="1">
        <v>54600</v>
      </c>
    </row>
    <row r="236" spans="1:6" s="12" customFormat="1">
      <c r="A236" s="22" t="s">
        <v>231</v>
      </c>
      <c r="B236" s="12">
        <v>351271</v>
      </c>
      <c r="C236" s="14" t="s">
        <v>258</v>
      </c>
      <c r="D236" s="41" t="s">
        <v>478</v>
      </c>
      <c r="E236" s="41" t="s">
        <v>496</v>
      </c>
      <c r="F236" s="1">
        <v>11556</v>
      </c>
    </row>
    <row r="237" spans="1:6">
      <c r="A237" s="22" t="s">
        <v>231</v>
      </c>
      <c r="B237" s="12">
        <v>351275</v>
      </c>
      <c r="C237" s="14" t="s">
        <v>259</v>
      </c>
      <c r="D237" s="19" t="s">
        <v>478</v>
      </c>
      <c r="E237" s="40" t="s">
        <v>495</v>
      </c>
      <c r="F237" s="1">
        <v>25488</v>
      </c>
    </row>
    <row r="238" spans="1:6">
      <c r="A238" s="22" t="s">
        <v>231</v>
      </c>
      <c r="B238" s="12">
        <v>351276</v>
      </c>
      <c r="C238" s="14" t="s">
        <v>260</v>
      </c>
      <c r="D238" s="19" t="s">
        <v>478</v>
      </c>
      <c r="E238" s="40" t="s">
        <v>495</v>
      </c>
      <c r="F238" s="1">
        <v>557724</v>
      </c>
    </row>
    <row r="239" spans="1:6">
      <c r="A239" s="22" t="s">
        <v>231</v>
      </c>
      <c r="B239" s="12">
        <v>351280</v>
      </c>
      <c r="C239" s="14" t="s">
        <v>261</v>
      </c>
      <c r="D239" s="19" t="s">
        <v>478</v>
      </c>
      <c r="E239" s="40" t="s">
        <v>495</v>
      </c>
      <c r="F239" s="1">
        <v>103500</v>
      </c>
    </row>
    <row r="240" spans="1:6">
      <c r="A240" s="22" t="s">
        <v>231</v>
      </c>
      <c r="B240" s="12">
        <v>351283</v>
      </c>
      <c r="C240" s="14" t="s">
        <v>262</v>
      </c>
      <c r="D240" s="19" t="s">
        <v>478</v>
      </c>
      <c r="E240" s="40" t="s">
        <v>495</v>
      </c>
      <c r="F240" s="1">
        <v>48576</v>
      </c>
    </row>
    <row r="241" spans="1:6">
      <c r="A241" s="22" t="s">
        <v>231</v>
      </c>
      <c r="B241" s="12">
        <v>351293</v>
      </c>
      <c r="C241" s="14" t="s">
        <v>210</v>
      </c>
      <c r="D241" s="19" t="s">
        <v>478</v>
      </c>
      <c r="E241" s="40" t="s">
        <v>495</v>
      </c>
      <c r="F241" s="1">
        <v>134508</v>
      </c>
    </row>
    <row r="242" spans="1:6">
      <c r="A242" s="22" t="s">
        <v>231</v>
      </c>
      <c r="B242" s="12">
        <v>351298</v>
      </c>
      <c r="C242" s="14" t="s">
        <v>263</v>
      </c>
      <c r="D242" s="19" t="s">
        <v>478</v>
      </c>
      <c r="E242" s="40" t="s">
        <v>495</v>
      </c>
      <c r="F242" s="1">
        <v>328164</v>
      </c>
    </row>
    <row r="243" spans="1:6">
      <c r="A243" s="22" t="s">
        <v>231</v>
      </c>
      <c r="B243" s="12">
        <v>351301</v>
      </c>
      <c r="C243" s="14" t="s">
        <v>500</v>
      </c>
      <c r="D243" s="19" t="s">
        <v>478</v>
      </c>
      <c r="E243" s="40" t="s">
        <v>495</v>
      </c>
      <c r="F243" s="1">
        <v>107088</v>
      </c>
    </row>
    <row r="244" spans="1:6">
      <c r="A244" s="22" t="s">
        <v>231</v>
      </c>
      <c r="B244" s="12">
        <v>351302</v>
      </c>
      <c r="C244" s="14" t="s">
        <v>264</v>
      </c>
      <c r="D244" s="19" t="s">
        <v>478</v>
      </c>
      <c r="E244" s="40" t="s">
        <v>495</v>
      </c>
      <c r="F244" s="1">
        <v>63924</v>
      </c>
    </row>
    <row r="245" spans="1:6">
      <c r="A245" s="22" t="s">
        <v>231</v>
      </c>
      <c r="B245" s="12">
        <v>351304</v>
      </c>
      <c r="C245" s="14" t="s">
        <v>265</v>
      </c>
      <c r="D245" s="19" t="s">
        <v>478</v>
      </c>
      <c r="E245" s="40" t="s">
        <v>495</v>
      </c>
      <c r="F245" s="1">
        <v>0</v>
      </c>
    </row>
    <row r="246" spans="1:6">
      <c r="A246" s="22" t="s">
        <v>231</v>
      </c>
      <c r="B246" s="12">
        <v>351305</v>
      </c>
      <c r="C246" s="14" t="s">
        <v>266</v>
      </c>
      <c r="D246" s="19" t="s">
        <v>478</v>
      </c>
      <c r="E246" s="40" t="s">
        <v>495</v>
      </c>
      <c r="F246" s="1">
        <v>99072</v>
      </c>
    </row>
    <row r="247" spans="1:6">
      <c r="A247" s="22" t="s">
        <v>231</v>
      </c>
      <c r="B247" s="12">
        <v>351316</v>
      </c>
      <c r="C247" s="14" t="s">
        <v>267</v>
      </c>
      <c r="D247" s="19" t="s">
        <v>478</v>
      </c>
      <c r="E247" s="40" t="s">
        <v>495</v>
      </c>
      <c r="F247" s="1">
        <v>28296</v>
      </c>
    </row>
    <row r="248" spans="1:6">
      <c r="A248" s="22" t="s">
        <v>231</v>
      </c>
      <c r="B248" s="12">
        <v>351320</v>
      </c>
      <c r="C248" s="14" t="s">
        <v>268</v>
      </c>
      <c r="D248" s="19" t="s">
        <v>478</v>
      </c>
      <c r="E248" s="40" t="s">
        <v>495</v>
      </c>
      <c r="F248" s="1">
        <v>69492</v>
      </c>
    </row>
    <row r="249" spans="1:6">
      <c r="A249" s="22" t="s">
        <v>231</v>
      </c>
      <c r="B249" s="12">
        <v>351322</v>
      </c>
      <c r="C249" s="14" t="s">
        <v>269</v>
      </c>
      <c r="D249" s="19" t="s">
        <v>478</v>
      </c>
      <c r="E249" s="40" t="s">
        <v>495</v>
      </c>
      <c r="F249" s="1">
        <v>51552</v>
      </c>
    </row>
    <row r="250" spans="1:6">
      <c r="A250" s="22" t="s">
        <v>231</v>
      </c>
      <c r="B250" s="12">
        <v>351324</v>
      </c>
      <c r="C250" s="14" t="s">
        <v>270</v>
      </c>
      <c r="D250" s="19" t="s">
        <v>478</v>
      </c>
      <c r="E250" s="40" t="s">
        <v>495</v>
      </c>
      <c r="F250" s="1">
        <v>0</v>
      </c>
    </row>
    <row r="251" spans="1:6">
      <c r="A251" s="22" t="s">
        <v>231</v>
      </c>
      <c r="B251" s="12">
        <v>351329</v>
      </c>
      <c r="C251" s="14" t="s">
        <v>271</v>
      </c>
      <c r="D251" s="19" t="s">
        <v>478</v>
      </c>
      <c r="E251" s="40" t="s">
        <v>495</v>
      </c>
      <c r="F251" s="1">
        <v>260952</v>
      </c>
    </row>
    <row r="252" spans="1:6">
      <c r="A252" s="22" t="s">
        <v>231</v>
      </c>
      <c r="B252" s="12">
        <v>351332</v>
      </c>
      <c r="C252" s="14" t="s">
        <v>272</v>
      </c>
      <c r="D252" s="19" t="s">
        <v>478</v>
      </c>
      <c r="E252" s="40" t="s">
        <v>495</v>
      </c>
      <c r="F252" s="1">
        <v>0</v>
      </c>
    </row>
    <row r="253" spans="1:6">
      <c r="A253" s="22" t="s">
        <v>231</v>
      </c>
      <c r="B253" s="12">
        <v>351336</v>
      </c>
      <c r="C253" s="14" t="s">
        <v>273</v>
      </c>
      <c r="D253" s="19" t="s">
        <v>478</v>
      </c>
      <c r="E253" s="40" t="s">
        <v>495</v>
      </c>
      <c r="F253" s="1">
        <v>44364</v>
      </c>
    </row>
    <row r="254" spans="1:6">
      <c r="A254" s="22" t="s">
        <v>274</v>
      </c>
      <c r="B254" s="12">
        <v>361346</v>
      </c>
      <c r="C254" s="14" t="s">
        <v>275</v>
      </c>
      <c r="D254" s="19" t="s">
        <v>478</v>
      </c>
      <c r="E254" s="40" t="s">
        <v>495</v>
      </c>
      <c r="F254" s="1">
        <v>1094280</v>
      </c>
    </row>
    <row r="255" spans="1:6">
      <c r="A255" s="22" t="s">
        <v>274</v>
      </c>
      <c r="B255" s="12">
        <v>361353</v>
      </c>
      <c r="C255" s="14" t="s">
        <v>276</v>
      </c>
      <c r="D255" s="19" t="s">
        <v>478</v>
      </c>
      <c r="E255" s="40" t="s">
        <v>495</v>
      </c>
      <c r="F255" s="1">
        <v>34992</v>
      </c>
    </row>
    <row r="256" spans="1:6">
      <c r="A256" s="22" t="s">
        <v>274</v>
      </c>
      <c r="B256" s="12">
        <v>361373</v>
      </c>
      <c r="C256" s="14" t="s">
        <v>277</v>
      </c>
      <c r="D256" s="19" t="s">
        <v>478</v>
      </c>
      <c r="E256" s="40" t="s">
        <v>495</v>
      </c>
      <c r="F256" s="1">
        <v>1103496</v>
      </c>
    </row>
    <row r="257" spans="1:6">
      <c r="A257" s="22" t="s">
        <v>274</v>
      </c>
      <c r="B257" s="12">
        <v>361387</v>
      </c>
      <c r="C257" s="14" t="s">
        <v>278</v>
      </c>
      <c r="D257" s="19" t="s">
        <v>478</v>
      </c>
      <c r="E257" s="40" t="s">
        <v>495</v>
      </c>
      <c r="F257" s="1">
        <v>262536</v>
      </c>
    </row>
    <row r="258" spans="1:6">
      <c r="A258" s="22" t="s">
        <v>274</v>
      </c>
      <c r="B258" s="12">
        <v>361426</v>
      </c>
      <c r="C258" s="14" t="s">
        <v>279</v>
      </c>
      <c r="D258" s="19" t="s">
        <v>478</v>
      </c>
      <c r="E258" s="40" t="s">
        <v>495</v>
      </c>
      <c r="F258" s="1">
        <v>125532</v>
      </c>
    </row>
    <row r="259" spans="1:6">
      <c r="A259" s="22" t="s">
        <v>274</v>
      </c>
      <c r="B259" s="12">
        <v>361479</v>
      </c>
      <c r="C259" s="14" t="s">
        <v>280</v>
      </c>
      <c r="D259" s="19" t="s">
        <v>478</v>
      </c>
      <c r="E259" s="40" t="s">
        <v>495</v>
      </c>
      <c r="F259" s="1">
        <v>168</v>
      </c>
    </row>
    <row r="260" spans="1:6">
      <c r="A260" s="22" t="s">
        <v>274</v>
      </c>
      <c r="B260" s="12">
        <v>361499</v>
      </c>
      <c r="C260" s="14" t="s">
        <v>281</v>
      </c>
      <c r="D260" s="19" t="s">
        <v>478</v>
      </c>
      <c r="E260" s="40" t="s">
        <v>495</v>
      </c>
      <c r="F260" s="1">
        <v>30504</v>
      </c>
    </row>
    <row r="261" spans="1:6">
      <c r="A261" s="22" t="s">
        <v>282</v>
      </c>
      <c r="B261" s="12">
        <v>371525</v>
      </c>
      <c r="C261" s="14" t="s">
        <v>283</v>
      </c>
      <c r="D261" s="19" t="s">
        <v>478</v>
      </c>
      <c r="E261" s="40" t="s">
        <v>495</v>
      </c>
      <c r="F261" s="1">
        <v>973176</v>
      </c>
    </row>
    <row r="262" spans="1:6">
      <c r="A262" s="22" t="s">
        <v>282</v>
      </c>
      <c r="B262" s="12">
        <v>371526</v>
      </c>
      <c r="C262" s="14" t="s">
        <v>284</v>
      </c>
      <c r="D262" s="19" t="s">
        <v>478</v>
      </c>
      <c r="E262" s="40" t="s">
        <v>495</v>
      </c>
      <c r="F262" s="1">
        <v>487392</v>
      </c>
    </row>
    <row r="263" spans="1:6">
      <c r="A263" s="22" t="s">
        <v>282</v>
      </c>
      <c r="B263" s="12">
        <v>371534</v>
      </c>
      <c r="C263" s="14" t="s">
        <v>285</v>
      </c>
      <c r="D263" s="19" t="s">
        <v>478</v>
      </c>
      <c r="E263" s="40" t="s">
        <v>495</v>
      </c>
      <c r="F263" s="1">
        <v>717744</v>
      </c>
    </row>
    <row r="264" spans="1:6">
      <c r="A264" s="22" t="s">
        <v>282</v>
      </c>
      <c r="B264" s="12">
        <v>371540</v>
      </c>
      <c r="C264" s="14" t="s">
        <v>286</v>
      </c>
      <c r="D264" s="19" t="s">
        <v>478</v>
      </c>
      <c r="E264" s="40" t="s">
        <v>495</v>
      </c>
      <c r="F264" s="1">
        <v>846480</v>
      </c>
    </row>
    <row r="265" spans="1:6">
      <c r="A265" s="22" t="s">
        <v>282</v>
      </c>
      <c r="B265" s="12">
        <v>371553</v>
      </c>
      <c r="C265" s="14" t="s">
        <v>287</v>
      </c>
      <c r="D265" s="19" t="s">
        <v>478</v>
      </c>
      <c r="E265" s="40" t="s">
        <v>495</v>
      </c>
      <c r="F265" s="1">
        <v>2061192</v>
      </c>
    </row>
    <row r="266" spans="1:6" s="12" customFormat="1">
      <c r="A266" s="22" t="s">
        <v>282</v>
      </c>
      <c r="B266" s="12">
        <v>371556</v>
      </c>
      <c r="C266" s="14" t="s">
        <v>288</v>
      </c>
      <c r="D266" s="19" t="s">
        <v>478</v>
      </c>
      <c r="E266" s="40" t="s">
        <v>495</v>
      </c>
      <c r="F266" s="1">
        <v>305760</v>
      </c>
    </row>
    <row r="267" spans="1:6" s="12" customFormat="1">
      <c r="A267" s="22" t="s">
        <v>282</v>
      </c>
      <c r="B267" s="12">
        <v>371557</v>
      </c>
      <c r="C267" s="14" t="s">
        <v>289</v>
      </c>
      <c r="D267" s="19" t="s">
        <v>478</v>
      </c>
      <c r="E267" s="40" t="s">
        <v>495</v>
      </c>
      <c r="F267" s="1">
        <v>333576</v>
      </c>
    </row>
    <row r="268" spans="1:6" s="12" customFormat="1">
      <c r="A268" s="22" t="s">
        <v>282</v>
      </c>
      <c r="B268" s="12">
        <v>371558</v>
      </c>
      <c r="C268" s="14" t="s">
        <v>290</v>
      </c>
      <c r="D268" s="19" t="s">
        <v>478</v>
      </c>
      <c r="E268" s="40" t="s">
        <v>495</v>
      </c>
      <c r="F268" s="1">
        <v>653604</v>
      </c>
    </row>
    <row r="269" spans="1:6" s="12" customFormat="1">
      <c r="A269" s="22" t="s">
        <v>282</v>
      </c>
      <c r="B269" s="12">
        <v>371559</v>
      </c>
      <c r="C269" s="14" t="s">
        <v>291</v>
      </c>
      <c r="D269" s="19" t="s">
        <v>478</v>
      </c>
      <c r="E269" s="40" t="s">
        <v>495</v>
      </c>
      <c r="F269" s="1">
        <v>334524</v>
      </c>
    </row>
    <row r="270" spans="1:6" s="12" customFormat="1">
      <c r="A270" s="22" t="s">
        <v>282</v>
      </c>
      <c r="B270" s="12">
        <v>371561</v>
      </c>
      <c r="C270" s="14" t="s">
        <v>292</v>
      </c>
      <c r="D270" s="19" t="s">
        <v>478</v>
      </c>
      <c r="E270" s="40" t="s">
        <v>495</v>
      </c>
      <c r="F270" s="1">
        <v>87468</v>
      </c>
    </row>
    <row r="271" spans="1:6" s="12" customFormat="1">
      <c r="A271" s="22" t="s">
        <v>282</v>
      </c>
      <c r="B271" s="12">
        <v>371567</v>
      </c>
      <c r="C271" s="14" t="s">
        <v>293</v>
      </c>
      <c r="D271" s="19" t="s">
        <v>478</v>
      </c>
      <c r="E271" s="40" t="s">
        <v>495</v>
      </c>
      <c r="F271" s="1">
        <v>670788</v>
      </c>
    </row>
    <row r="272" spans="1:6" s="12" customFormat="1">
      <c r="A272" s="22" t="s">
        <v>282</v>
      </c>
      <c r="B272" s="12">
        <v>371582</v>
      </c>
      <c r="C272" s="14" t="s">
        <v>294</v>
      </c>
      <c r="D272" s="19" t="s">
        <v>478</v>
      </c>
      <c r="E272" s="40" t="s">
        <v>495</v>
      </c>
      <c r="F272" s="1">
        <v>398976</v>
      </c>
    </row>
    <row r="273" spans="1:6" s="12" customFormat="1">
      <c r="A273" s="22" t="s">
        <v>282</v>
      </c>
      <c r="B273" s="12">
        <v>371591</v>
      </c>
      <c r="C273" s="14" t="s">
        <v>295</v>
      </c>
      <c r="D273" s="22" t="s">
        <v>478</v>
      </c>
      <c r="E273" s="40" t="s">
        <v>495</v>
      </c>
      <c r="F273" s="1">
        <v>594276</v>
      </c>
    </row>
    <row r="274" spans="1:6" s="12" customFormat="1">
      <c r="A274" s="22" t="s">
        <v>282</v>
      </c>
      <c r="B274" s="12">
        <v>371592</v>
      </c>
      <c r="C274" s="14" t="s">
        <v>296</v>
      </c>
      <c r="D274" s="19" t="s">
        <v>478</v>
      </c>
      <c r="E274" s="40" t="s">
        <v>495</v>
      </c>
      <c r="F274" s="1">
        <v>323592</v>
      </c>
    </row>
    <row r="275" spans="1:6" s="12" customFormat="1">
      <c r="A275" s="22" t="s">
        <v>282</v>
      </c>
      <c r="B275" s="12">
        <v>371597</v>
      </c>
      <c r="C275" s="14" t="s">
        <v>297</v>
      </c>
      <c r="D275" s="19" t="s">
        <v>478</v>
      </c>
      <c r="E275" s="40" t="s">
        <v>495</v>
      </c>
      <c r="F275" s="1">
        <v>359016</v>
      </c>
    </row>
    <row r="276" spans="1:6" s="12" customFormat="1">
      <c r="A276" s="22" t="s">
        <v>282</v>
      </c>
      <c r="B276" s="12">
        <v>372455</v>
      </c>
      <c r="C276" s="14" t="s">
        <v>298</v>
      </c>
      <c r="D276" s="19" t="s">
        <v>478</v>
      </c>
      <c r="E276" s="40" t="s">
        <v>495</v>
      </c>
      <c r="F276" s="1">
        <v>513324</v>
      </c>
    </row>
    <row r="277" spans="1:6" s="12" customFormat="1">
      <c r="A277" s="22" t="s">
        <v>299</v>
      </c>
      <c r="B277" s="12">
        <v>381607</v>
      </c>
      <c r="C277" s="14" t="s">
        <v>300</v>
      </c>
      <c r="D277" s="19" t="s">
        <v>478</v>
      </c>
      <c r="E277" s="40" t="s">
        <v>495</v>
      </c>
      <c r="F277" s="1">
        <v>3880644</v>
      </c>
    </row>
    <row r="278" spans="1:6" s="12" customFormat="1">
      <c r="A278" s="22" t="s">
        <v>299</v>
      </c>
      <c r="B278" s="12">
        <v>381617</v>
      </c>
      <c r="C278" s="14" t="s">
        <v>301</v>
      </c>
      <c r="D278" s="19" t="s">
        <v>478</v>
      </c>
      <c r="E278" s="40" t="s">
        <v>495</v>
      </c>
      <c r="F278" s="1">
        <v>753612</v>
      </c>
    </row>
    <row r="279" spans="1:6" s="12" customFormat="1">
      <c r="A279" s="22" t="s">
        <v>299</v>
      </c>
      <c r="B279" s="12">
        <v>381625</v>
      </c>
      <c r="C279" s="14" t="s">
        <v>302</v>
      </c>
      <c r="D279" s="19" t="s">
        <v>478</v>
      </c>
      <c r="E279" s="40" t="s">
        <v>496</v>
      </c>
      <c r="F279" s="1">
        <v>16500</v>
      </c>
    </row>
    <row r="280" spans="1:6" s="12" customFormat="1">
      <c r="A280" s="22" t="s">
        <v>299</v>
      </c>
      <c r="B280" s="12">
        <v>381632</v>
      </c>
      <c r="C280" s="14" t="s">
        <v>303</v>
      </c>
      <c r="D280" s="19" t="s">
        <v>478</v>
      </c>
      <c r="E280" s="40" t="s">
        <v>495</v>
      </c>
      <c r="F280" s="1">
        <v>3083196</v>
      </c>
    </row>
    <row r="281" spans="1:6" s="12" customFormat="1">
      <c r="A281" s="22" t="s">
        <v>299</v>
      </c>
      <c r="B281" s="12">
        <v>381637</v>
      </c>
      <c r="C281" s="14" t="s">
        <v>304</v>
      </c>
      <c r="D281" s="19" t="s">
        <v>478</v>
      </c>
      <c r="E281" s="40" t="s">
        <v>495</v>
      </c>
      <c r="F281" s="1">
        <v>3101880</v>
      </c>
    </row>
    <row r="282" spans="1:6" s="12" customFormat="1">
      <c r="A282" s="22" t="s">
        <v>299</v>
      </c>
      <c r="B282" s="12">
        <v>381638</v>
      </c>
      <c r="C282" s="14" t="s">
        <v>305</v>
      </c>
      <c r="D282" s="19" t="s">
        <v>478</v>
      </c>
      <c r="E282" s="40" t="s">
        <v>495</v>
      </c>
      <c r="F282" s="1">
        <v>136680</v>
      </c>
    </row>
    <row r="283" spans="1:6" s="12" customFormat="1">
      <c r="A283" s="22" t="s">
        <v>299</v>
      </c>
      <c r="B283" s="12">
        <v>383303</v>
      </c>
      <c r="C283" s="14" t="s">
        <v>306</v>
      </c>
      <c r="D283" s="19" t="s">
        <v>478</v>
      </c>
      <c r="E283" s="40" t="s">
        <v>495</v>
      </c>
      <c r="F283" s="1">
        <v>4650516</v>
      </c>
    </row>
    <row r="284" spans="1:6" s="12" customFormat="1">
      <c r="A284" s="22" t="s">
        <v>307</v>
      </c>
      <c r="B284" s="12">
        <v>391647</v>
      </c>
      <c r="C284" s="14" t="s">
        <v>308</v>
      </c>
      <c r="D284" s="19" t="s">
        <v>478</v>
      </c>
      <c r="E284" s="40" t="s">
        <v>495</v>
      </c>
      <c r="F284" s="1">
        <v>1523088</v>
      </c>
    </row>
    <row r="285" spans="1:6" s="12" customFormat="1">
      <c r="A285" s="22" t="s">
        <v>307</v>
      </c>
      <c r="B285" s="12">
        <v>391649</v>
      </c>
      <c r="C285" s="14" t="s">
        <v>309</v>
      </c>
      <c r="D285" s="19" t="s">
        <v>478</v>
      </c>
      <c r="E285" s="40" t="s">
        <v>495</v>
      </c>
      <c r="F285" s="1">
        <v>59520</v>
      </c>
    </row>
    <row r="286" spans="1:6" s="12" customFormat="1">
      <c r="A286" s="22" t="s">
        <v>307</v>
      </c>
      <c r="B286" s="12">
        <v>391650</v>
      </c>
      <c r="C286" s="14" t="s">
        <v>310</v>
      </c>
      <c r="D286" s="19" t="s">
        <v>478</v>
      </c>
      <c r="E286" s="40" t="s">
        <v>495</v>
      </c>
      <c r="F286" s="1">
        <v>0</v>
      </c>
    </row>
    <row r="287" spans="1:6" s="12" customFormat="1">
      <c r="A287" s="22" t="s">
        <v>307</v>
      </c>
      <c r="B287" s="12">
        <v>391653</v>
      </c>
      <c r="C287" s="14" t="s">
        <v>311</v>
      </c>
      <c r="D287" s="19" t="s">
        <v>478</v>
      </c>
      <c r="E287" s="40" t="s">
        <v>495</v>
      </c>
      <c r="F287" s="1">
        <v>60588</v>
      </c>
    </row>
    <row r="288" spans="1:6" s="12" customFormat="1">
      <c r="A288" s="22" t="s">
        <v>307</v>
      </c>
      <c r="B288" s="12">
        <v>391666</v>
      </c>
      <c r="C288" s="14" t="s">
        <v>312</v>
      </c>
      <c r="D288" s="19" t="s">
        <v>478</v>
      </c>
      <c r="E288" s="40" t="s">
        <v>495</v>
      </c>
      <c r="F288" s="1">
        <v>134616</v>
      </c>
    </row>
    <row r="289" spans="1:6" s="12" customFormat="1">
      <c r="A289" s="22" t="s">
        <v>307</v>
      </c>
      <c r="B289" s="12">
        <v>391668</v>
      </c>
      <c r="C289" s="14" t="s">
        <v>313</v>
      </c>
      <c r="D289" s="19" t="s">
        <v>478</v>
      </c>
      <c r="E289" s="40" t="s">
        <v>495</v>
      </c>
      <c r="F289" s="1">
        <v>482676</v>
      </c>
    </row>
    <row r="290" spans="1:6" s="12" customFormat="1">
      <c r="A290" s="22" t="s">
        <v>307</v>
      </c>
      <c r="B290" s="12">
        <v>391671</v>
      </c>
      <c r="C290" s="14" t="s">
        <v>314</v>
      </c>
      <c r="D290" s="19" t="s">
        <v>478</v>
      </c>
      <c r="E290" s="40" t="s">
        <v>495</v>
      </c>
      <c r="F290" s="1">
        <v>277464</v>
      </c>
    </row>
    <row r="291" spans="1:6" s="12" customFormat="1">
      <c r="A291" s="22" t="s">
        <v>307</v>
      </c>
      <c r="B291" s="12">
        <v>391674</v>
      </c>
      <c r="C291" s="14" t="s">
        <v>315</v>
      </c>
      <c r="D291" s="19" t="s">
        <v>478</v>
      </c>
      <c r="E291" s="40" t="s">
        <v>495</v>
      </c>
      <c r="F291" s="1">
        <v>537636</v>
      </c>
    </row>
    <row r="292" spans="1:6" s="12" customFormat="1">
      <c r="A292" s="22" t="s">
        <v>307</v>
      </c>
      <c r="B292" s="12">
        <v>391676</v>
      </c>
      <c r="C292" s="14" t="s">
        <v>316</v>
      </c>
      <c r="D292" s="19" t="s">
        <v>478</v>
      </c>
      <c r="E292" s="40" t="s">
        <v>495</v>
      </c>
      <c r="F292" s="1">
        <v>883164</v>
      </c>
    </row>
    <row r="293" spans="1:6" s="12" customFormat="1">
      <c r="A293" s="22" t="s">
        <v>307</v>
      </c>
      <c r="B293" s="12">
        <v>391685</v>
      </c>
      <c r="C293" s="14" t="s">
        <v>317</v>
      </c>
      <c r="D293" s="19" t="s">
        <v>478</v>
      </c>
      <c r="E293" s="40" t="s">
        <v>495</v>
      </c>
      <c r="F293" s="1">
        <v>313620</v>
      </c>
    </row>
    <row r="294" spans="1:6" s="12" customFormat="1">
      <c r="A294" s="22" t="s">
        <v>318</v>
      </c>
      <c r="B294" s="12">
        <v>401697</v>
      </c>
      <c r="C294" s="14" t="s">
        <v>319</v>
      </c>
      <c r="D294" s="19" t="s">
        <v>478</v>
      </c>
      <c r="E294" s="40" t="s">
        <v>495</v>
      </c>
      <c r="F294" s="1">
        <v>2260848</v>
      </c>
    </row>
    <row r="295" spans="1:6" s="12" customFormat="1">
      <c r="A295" s="22" t="s">
        <v>318</v>
      </c>
      <c r="B295" s="12">
        <v>401698</v>
      </c>
      <c r="C295" s="14" t="s">
        <v>320</v>
      </c>
      <c r="D295" s="19" t="s">
        <v>478</v>
      </c>
      <c r="E295" s="40" t="s">
        <v>495</v>
      </c>
      <c r="F295" s="1">
        <v>0</v>
      </c>
    </row>
    <row r="296" spans="1:6" s="12" customFormat="1">
      <c r="A296" s="22" t="s">
        <v>318</v>
      </c>
      <c r="B296" s="12">
        <v>401699</v>
      </c>
      <c r="C296" s="14" t="s">
        <v>321</v>
      </c>
      <c r="D296" s="19" t="s">
        <v>478</v>
      </c>
      <c r="E296" s="40" t="s">
        <v>495</v>
      </c>
      <c r="F296" s="1">
        <v>252492</v>
      </c>
    </row>
    <row r="297" spans="1:6" s="12" customFormat="1">
      <c r="A297" s="22" t="s">
        <v>318</v>
      </c>
      <c r="B297" s="12">
        <v>401704</v>
      </c>
      <c r="C297" s="14" t="s">
        <v>322</v>
      </c>
      <c r="D297" s="19" t="s">
        <v>478</v>
      </c>
      <c r="E297" s="40" t="s">
        <v>495</v>
      </c>
      <c r="F297" s="1">
        <v>254484</v>
      </c>
    </row>
    <row r="298" spans="1:6" s="12" customFormat="1">
      <c r="A298" s="22" t="s">
        <v>318</v>
      </c>
      <c r="B298" s="12">
        <v>401709</v>
      </c>
      <c r="C298" s="14" t="s">
        <v>323</v>
      </c>
      <c r="D298" s="19" t="s">
        <v>478</v>
      </c>
      <c r="E298" s="40" t="s">
        <v>495</v>
      </c>
      <c r="F298" s="1">
        <v>1264992</v>
      </c>
    </row>
    <row r="299" spans="1:6" s="12" customFormat="1">
      <c r="A299" s="22" t="s">
        <v>318</v>
      </c>
      <c r="B299" s="12">
        <v>401713</v>
      </c>
      <c r="C299" s="14" t="s">
        <v>324</v>
      </c>
      <c r="D299" s="19" t="s">
        <v>478</v>
      </c>
      <c r="E299" s="40" t="s">
        <v>495</v>
      </c>
      <c r="F299" s="1">
        <v>1744656</v>
      </c>
    </row>
    <row r="300" spans="1:6" s="12" customFormat="1">
      <c r="A300" s="22" t="s">
        <v>318</v>
      </c>
      <c r="B300" s="12">
        <v>401718</v>
      </c>
      <c r="C300" s="14" t="s">
        <v>325</v>
      </c>
      <c r="D300" s="19" t="s">
        <v>478</v>
      </c>
      <c r="E300" s="40" t="s">
        <v>495</v>
      </c>
      <c r="F300" s="1">
        <v>1432608</v>
      </c>
    </row>
    <row r="301" spans="1:6" s="12" customFormat="1">
      <c r="A301" s="22" t="s">
        <v>318</v>
      </c>
      <c r="B301" s="12">
        <v>401721</v>
      </c>
      <c r="C301" s="14" t="s">
        <v>326</v>
      </c>
      <c r="D301" s="19" t="s">
        <v>478</v>
      </c>
      <c r="E301" s="40" t="s">
        <v>495</v>
      </c>
      <c r="F301" s="1">
        <v>621444</v>
      </c>
    </row>
    <row r="302" spans="1:6" s="12" customFormat="1">
      <c r="A302" s="22" t="s">
        <v>318</v>
      </c>
      <c r="B302" s="12">
        <v>401724</v>
      </c>
      <c r="C302" s="14" t="s">
        <v>327</v>
      </c>
      <c r="D302" s="19" t="s">
        <v>478</v>
      </c>
      <c r="E302" s="40" t="s">
        <v>495</v>
      </c>
      <c r="F302" s="1">
        <v>3262536</v>
      </c>
    </row>
    <row r="303" spans="1:6" s="12" customFormat="1">
      <c r="A303" s="22" t="s">
        <v>328</v>
      </c>
      <c r="B303" s="12">
        <v>411746</v>
      </c>
      <c r="C303" s="14" t="s">
        <v>329</v>
      </c>
      <c r="D303" s="19" t="s">
        <v>478</v>
      </c>
      <c r="E303" s="40" t="s">
        <v>496</v>
      </c>
      <c r="F303" s="1">
        <v>66264</v>
      </c>
    </row>
    <row r="304" spans="1:6" s="12" customFormat="1">
      <c r="A304" s="22" t="s">
        <v>328</v>
      </c>
      <c r="B304" s="12">
        <v>411756</v>
      </c>
      <c r="C304" s="14" t="s">
        <v>330</v>
      </c>
      <c r="D304" s="19" t="s">
        <v>478</v>
      </c>
      <c r="E304" s="40" t="s">
        <v>495</v>
      </c>
      <c r="F304" s="1">
        <v>24132</v>
      </c>
    </row>
    <row r="305" spans="1:6" s="12" customFormat="1">
      <c r="A305" s="22" t="s">
        <v>328</v>
      </c>
      <c r="B305" s="12">
        <v>411758</v>
      </c>
      <c r="C305" s="14" t="s">
        <v>331</v>
      </c>
      <c r="D305" s="19" t="s">
        <v>478</v>
      </c>
      <c r="E305" s="40" t="s">
        <v>495</v>
      </c>
      <c r="F305" s="1">
        <v>1118964</v>
      </c>
    </row>
    <row r="306" spans="1:6" s="12" customFormat="1">
      <c r="A306" s="22" t="s">
        <v>328</v>
      </c>
      <c r="B306" s="12">
        <v>411761</v>
      </c>
      <c r="C306" s="14" t="s">
        <v>332</v>
      </c>
      <c r="D306" s="19" t="s">
        <v>478</v>
      </c>
      <c r="E306" s="40" t="s">
        <v>495</v>
      </c>
      <c r="F306" s="1">
        <v>1256604</v>
      </c>
    </row>
    <row r="307" spans="1:6" s="12" customFormat="1">
      <c r="A307" s="22" t="s">
        <v>328</v>
      </c>
      <c r="B307" s="12">
        <v>411764</v>
      </c>
      <c r="C307" s="14" t="s">
        <v>333</v>
      </c>
      <c r="D307" s="19" t="s">
        <v>478</v>
      </c>
      <c r="E307" s="40" t="s">
        <v>495</v>
      </c>
      <c r="F307" s="1">
        <v>545916</v>
      </c>
    </row>
    <row r="308" spans="1:6" s="12" customFormat="1">
      <c r="A308" s="22" t="s">
        <v>328</v>
      </c>
      <c r="B308" s="12">
        <v>411777</v>
      </c>
      <c r="C308" s="14" t="s">
        <v>334</v>
      </c>
      <c r="D308" s="19" t="s">
        <v>478</v>
      </c>
      <c r="E308" s="40" t="s">
        <v>495</v>
      </c>
      <c r="F308" s="1">
        <v>2646396</v>
      </c>
    </row>
    <row r="309" spans="1:6" s="12" customFormat="1">
      <c r="A309" s="22" t="s">
        <v>328</v>
      </c>
      <c r="B309" s="12">
        <v>411778</v>
      </c>
      <c r="C309" s="14" t="s">
        <v>335</v>
      </c>
      <c r="D309" s="19" t="s">
        <v>478</v>
      </c>
      <c r="E309" s="40" t="s">
        <v>496</v>
      </c>
      <c r="F309" s="1">
        <v>9696</v>
      </c>
    </row>
    <row r="310" spans="1:6" s="12" customFormat="1">
      <c r="A310" s="22" t="s">
        <v>328</v>
      </c>
      <c r="B310" s="12">
        <v>411782</v>
      </c>
      <c r="C310" s="14" t="s">
        <v>87</v>
      </c>
      <c r="D310" s="19" t="s">
        <v>478</v>
      </c>
      <c r="E310" s="40" t="s">
        <v>495</v>
      </c>
      <c r="F310" s="1">
        <v>1446684</v>
      </c>
    </row>
    <row r="311" spans="1:6" s="12" customFormat="1">
      <c r="A311" s="22" t="s">
        <v>328</v>
      </c>
      <c r="B311" s="12">
        <v>411788</v>
      </c>
      <c r="C311" s="14" t="s">
        <v>336</v>
      </c>
      <c r="D311" s="19" t="s">
        <v>478</v>
      </c>
      <c r="E311" s="40" t="s">
        <v>495</v>
      </c>
      <c r="F311" s="1">
        <v>1629432</v>
      </c>
    </row>
    <row r="312" spans="1:6" s="12" customFormat="1">
      <c r="A312" s="22" t="s">
        <v>328</v>
      </c>
      <c r="B312" s="12">
        <v>411801</v>
      </c>
      <c r="C312" s="14" t="s">
        <v>337</v>
      </c>
      <c r="D312" s="19" t="s">
        <v>478</v>
      </c>
      <c r="E312" s="40" t="s">
        <v>495</v>
      </c>
      <c r="F312" s="1">
        <v>295836</v>
      </c>
    </row>
    <row r="313" spans="1:6" s="12" customFormat="1">
      <c r="A313" s="22" t="s">
        <v>328</v>
      </c>
      <c r="B313" s="12">
        <v>411809</v>
      </c>
      <c r="C313" s="14" t="s">
        <v>254</v>
      </c>
      <c r="D313" s="19" t="s">
        <v>478</v>
      </c>
      <c r="E313" s="40" t="s">
        <v>495</v>
      </c>
      <c r="F313" s="1">
        <v>380232</v>
      </c>
    </row>
    <row r="314" spans="1:6" s="12" customFormat="1">
      <c r="A314" s="22" t="s">
        <v>328</v>
      </c>
      <c r="B314" s="12">
        <v>411814</v>
      </c>
      <c r="C314" s="14" t="s">
        <v>338</v>
      </c>
      <c r="D314" s="19" t="s">
        <v>478</v>
      </c>
      <c r="E314" s="40" t="s">
        <v>495</v>
      </c>
      <c r="F314" s="1">
        <v>624672</v>
      </c>
    </row>
    <row r="315" spans="1:6" s="12" customFormat="1">
      <c r="A315" s="22" t="s">
        <v>328</v>
      </c>
      <c r="B315" s="12">
        <v>411817</v>
      </c>
      <c r="C315" s="14" t="s">
        <v>339</v>
      </c>
      <c r="D315" s="19" t="s">
        <v>478</v>
      </c>
      <c r="E315" s="40" t="s">
        <v>495</v>
      </c>
      <c r="F315" s="1">
        <v>489948</v>
      </c>
    </row>
    <row r="316" spans="1:6" s="12" customFormat="1">
      <c r="A316" s="22" t="s">
        <v>328</v>
      </c>
      <c r="B316" s="12">
        <v>411818</v>
      </c>
      <c r="C316" s="14" t="s">
        <v>340</v>
      </c>
      <c r="D316" s="19" t="s">
        <v>478</v>
      </c>
      <c r="E316" s="40" t="s">
        <v>495</v>
      </c>
      <c r="F316" s="1">
        <v>3771048</v>
      </c>
    </row>
    <row r="317" spans="1:6" s="12" customFormat="1">
      <c r="A317" s="22" t="s">
        <v>328</v>
      </c>
      <c r="B317" s="12">
        <v>411820</v>
      </c>
      <c r="C317" s="14" t="s">
        <v>341</v>
      </c>
      <c r="D317" s="19" t="s">
        <v>478</v>
      </c>
      <c r="E317" s="40" t="s">
        <v>495</v>
      </c>
      <c r="F317" s="1">
        <v>974904</v>
      </c>
    </row>
    <row r="318" spans="1:6" s="12" customFormat="1">
      <c r="A318" s="22" t="s">
        <v>328</v>
      </c>
      <c r="B318" s="12">
        <v>411827</v>
      </c>
      <c r="C318" s="14" t="s">
        <v>342</v>
      </c>
      <c r="D318" s="19" t="s">
        <v>478</v>
      </c>
      <c r="E318" s="40" t="s">
        <v>495</v>
      </c>
      <c r="F318" s="1">
        <v>2164308</v>
      </c>
    </row>
    <row r="319" spans="1:6" s="12" customFormat="1">
      <c r="A319" s="22" t="s">
        <v>328</v>
      </c>
      <c r="B319" s="12">
        <v>411831</v>
      </c>
      <c r="C319" s="14" t="s">
        <v>343</v>
      </c>
      <c r="D319" s="19" t="s">
        <v>478</v>
      </c>
      <c r="E319" s="40" t="s">
        <v>495</v>
      </c>
      <c r="F319" s="1">
        <v>1375524</v>
      </c>
    </row>
    <row r="320" spans="1:6" s="12" customFormat="1">
      <c r="A320" s="22" t="s">
        <v>328</v>
      </c>
      <c r="B320" s="12">
        <v>411833</v>
      </c>
      <c r="C320" s="14" t="s">
        <v>344</v>
      </c>
      <c r="D320" s="19" t="s">
        <v>478</v>
      </c>
      <c r="E320" s="40" t="s">
        <v>495</v>
      </c>
      <c r="F320" s="1">
        <v>986940</v>
      </c>
    </row>
    <row r="321" spans="1:6" s="12" customFormat="1">
      <c r="A321" s="22" t="s">
        <v>328</v>
      </c>
      <c r="B321" s="12">
        <v>411839</v>
      </c>
      <c r="C321" s="14" t="s">
        <v>345</v>
      </c>
      <c r="D321" s="19" t="s">
        <v>478</v>
      </c>
      <c r="E321" s="40" t="s">
        <v>495</v>
      </c>
      <c r="F321" s="1">
        <v>2714220</v>
      </c>
    </row>
    <row r="322" spans="1:6" s="12" customFormat="1">
      <c r="A322" s="22" t="s">
        <v>328</v>
      </c>
      <c r="B322" s="12">
        <v>411841</v>
      </c>
      <c r="C322" s="14" t="s">
        <v>346</v>
      </c>
      <c r="D322" s="19" t="s">
        <v>478</v>
      </c>
      <c r="E322" s="40" t="s">
        <v>495</v>
      </c>
      <c r="F322" s="1">
        <v>2785080</v>
      </c>
    </row>
    <row r="323" spans="1:6" s="12" customFormat="1">
      <c r="A323" s="22" t="s">
        <v>328</v>
      </c>
      <c r="B323" s="12">
        <v>411845</v>
      </c>
      <c r="C323" s="14" t="s">
        <v>347</v>
      </c>
      <c r="D323" s="19" t="s">
        <v>478</v>
      </c>
      <c r="E323" s="40" t="s">
        <v>495</v>
      </c>
      <c r="F323" s="1">
        <v>710904</v>
      </c>
    </row>
    <row r="324" spans="1:6" s="12" customFormat="1">
      <c r="A324" s="22" t="s">
        <v>328</v>
      </c>
      <c r="B324" s="12">
        <v>411847</v>
      </c>
      <c r="C324" s="14" t="s">
        <v>348</v>
      </c>
      <c r="D324" s="19" t="s">
        <v>478</v>
      </c>
      <c r="E324" s="40" t="s">
        <v>495</v>
      </c>
      <c r="F324" s="1">
        <v>1410672</v>
      </c>
    </row>
    <row r="325" spans="1:6" s="12" customFormat="1">
      <c r="A325" s="22" t="s">
        <v>328</v>
      </c>
      <c r="B325" s="12">
        <v>411849</v>
      </c>
      <c r="C325" s="14" t="s">
        <v>349</v>
      </c>
      <c r="D325" s="19" t="s">
        <v>478</v>
      </c>
      <c r="E325" s="40" t="s">
        <v>495</v>
      </c>
      <c r="F325" s="1">
        <v>938016</v>
      </c>
    </row>
    <row r="326" spans="1:6" s="12" customFormat="1">
      <c r="A326" s="22" t="s">
        <v>351</v>
      </c>
      <c r="B326" s="12">
        <v>420463</v>
      </c>
      <c r="C326" s="14" t="s">
        <v>352</v>
      </c>
      <c r="D326" s="19" t="s">
        <v>478</v>
      </c>
      <c r="E326" s="40" t="s">
        <v>495</v>
      </c>
      <c r="F326" s="1">
        <v>497052</v>
      </c>
    </row>
    <row r="327" spans="1:6" s="12" customFormat="1">
      <c r="A327" s="22" t="s">
        <v>351</v>
      </c>
      <c r="B327" s="12">
        <v>421206</v>
      </c>
      <c r="C327" s="14" t="s">
        <v>353</v>
      </c>
      <c r="D327" s="19" t="s">
        <v>478</v>
      </c>
      <c r="E327" s="40" t="s">
        <v>495</v>
      </c>
      <c r="F327" s="1">
        <v>609576</v>
      </c>
    </row>
    <row r="328" spans="1:6" s="12" customFormat="1">
      <c r="A328" s="22" t="s">
        <v>351</v>
      </c>
      <c r="B328" s="12">
        <v>421860</v>
      </c>
      <c r="C328" s="14" t="s">
        <v>354</v>
      </c>
      <c r="D328" s="19" t="s">
        <v>478</v>
      </c>
      <c r="E328" s="40" t="s">
        <v>495</v>
      </c>
      <c r="F328" s="1">
        <v>161892</v>
      </c>
    </row>
    <row r="329" spans="1:6" s="12" customFormat="1">
      <c r="A329" s="22" t="s">
        <v>351</v>
      </c>
      <c r="B329" s="12">
        <v>421866</v>
      </c>
      <c r="C329" s="14" t="s">
        <v>355</v>
      </c>
      <c r="D329" s="19" t="s">
        <v>478</v>
      </c>
      <c r="E329" s="40" t="s">
        <v>495</v>
      </c>
      <c r="F329" s="1">
        <v>231036</v>
      </c>
    </row>
    <row r="330" spans="1:6" s="12" customFormat="1">
      <c r="A330" s="22" t="s">
        <v>351</v>
      </c>
      <c r="B330" s="12">
        <v>421876</v>
      </c>
      <c r="C330" s="14" t="s">
        <v>356</v>
      </c>
      <c r="D330" s="19" t="s">
        <v>478</v>
      </c>
      <c r="E330" s="40" t="s">
        <v>495</v>
      </c>
      <c r="F330" s="1">
        <v>90084</v>
      </c>
    </row>
    <row r="331" spans="1:6" s="12" customFormat="1">
      <c r="A331" s="22" t="s">
        <v>351</v>
      </c>
      <c r="B331" s="12">
        <v>421886</v>
      </c>
      <c r="C331" s="14" t="s">
        <v>357</v>
      </c>
      <c r="D331" s="19" t="s">
        <v>478</v>
      </c>
      <c r="E331" s="40" t="s">
        <v>495</v>
      </c>
      <c r="F331" s="1">
        <v>253176</v>
      </c>
    </row>
    <row r="332" spans="1:6" s="12" customFormat="1">
      <c r="A332" s="22" t="s">
        <v>351</v>
      </c>
      <c r="B332" s="12">
        <v>421887</v>
      </c>
      <c r="C332" s="14" t="s">
        <v>358</v>
      </c>
      <c r="D332" s="19" t="s">
        <v>478</v>
      </c>
      <c r="E332" s="40" t="s">
        <v>495</v>
      </c>
      <c r="F332" s="1">
        <v>610284</v>
      </c>
    </row>
    <row r="333" spans="1:6" s="12" customFormat="1">
      <c r="A333" s="22" t="s">
        <v>351</v>
      </c>
      <c r="B333" s="12">
        <v>421901</v>
      </c>
      <c r="C333" s="14" t="s">
        <v>359</v>
      </c>
      <c r="D333" s="19" t="s">
        <v>478</v>
      </c>
      <c r="E333" s="40" t="s">
        <v>495</v>
      </c>
      <c r="F333" s="1">
        <v>1372884</v>
      </c>
    </row>
    <row r="334" spans="1:6" s="12" customFormat="1">
      <c r="A334" s="22" t="s">
        <v>351</v>
      </c>
      <c r="B334" s="12">
        <v>421912</v>
      </c>
      <c r="C334" s="14" t="s">
        <v>360</v>
      </c>
      <c r="D334" s="19" t="s">
        <v>478</v>
      </c>
      <c r="E334" s="40" t="s">
        <v>495</v>
      </c>
      <c r="F334" s="1">
        <v>1602816</v>
      </c>
    </row>
    <row r="335" spans="1:6" s="12" customFormat="1">
      <c r="A335" s="22" t="s">
        <v>351</v>
      </c>
      <c r="B335" s="12">
        <v>421920</v>
      </c>
      <c r="C335" s="14" t="s">
        <v>361</v>
      </c>
      <c r="D335" s="19" t="s">
        <v>478</v>
      </c>
      <c r="E335" s="40" t="s">
        <v>495</v>
      </c>
      <c r="F335" s="1">
        <v>620364</v>
      </c>
    </row>
    <row r="336" spans="1:6" s="12" customFormat="1">
      <c r="A336" s="22" t="s">
        <v>351</v>
      </c>
      <c r="B336" s="12">
        <v>421931</v>
      </c>
      <c r="C336" s="14" t="s">
        <v>362</v>
      </c>
      <c r="D336" s="19" t="s">
        <v>478</v>
      </c>
      <c r="E336" s="40" t="s">
        <v>495</v>
      </c>
      <c r="F336" s="1">
        <v>2111052</v>
      </c>
    </row>
    <row r="337" spans="1:6" s="12" customFormat="1">
      <c r="A337" s="22" t="s">
        <v>351</v>
      </c>
      <c r="B337" s="12">
        <v>421945</v>
      </c>
      <c r="C337" s="14" t="s">
        <v>363</v>
      </c>
      <c r="D337" s="19" t="s">
        <v>478</v>
      </c>
      <c r="E337" s="40" t="s">
        <v>495</v>
      </c>
      <c r="F337" s="1">
        <v>183096</v>
      </c>
    </row>
    <row r="338" spans="1:6" s="12" customFormat="1">
      <c r="A338" s="22" t="s">
        <v>364</v>
      </c>
      <c r="B338" s="12">
        <v>431704</v>
      </c>
      <c r="C338" s="14" t="s">
        <v>365</v>
      </c>
      <c r="D338" s="19" t="s">
        <v>478</v>
      </c>
      <c r="E338" s="40" t="s">
        <v>495</v>
      </c>
      <c r="F338" s="1">
        <v>200364</v>
      </c>
    </row>
    <row r="339" spans="1:6" s="12" customFormat="1">
      <c r="A339" s="22" t="s">
        <v>364</v>
      </c>
      <c r="B339" s="12">
        <v>431788</v>
      </c>
      <c r="C339" s="14" t="s">
        <v>366</v>
      </c>
      <c r="D339" s="19" t="s">
        <v>478</v>
      </c>
      <c r="E339" s="40" t="s">
        <v>495</v>
      </c>
      <c r="F339" s="1">
        <v>839148</v>
      </c>
    </row>
    <row r="340" spans="1:6" s="12" customFormat="1">
      <c r="A340" s="22" t="s">
        <v>364</v>
      </c>
      <c r="B340" s="12">
        <v>431831</v>
      </c>
      <c r="C340" s="14" t="s">
        <v>367</v>
      </c>
      <c r="D340" s="19" t="s">
        <v>478</v>
      </c>
      <c r="E340" s="40" t="s">
        <v>495</v>
      </c>
      <c r="F340" s="1">
        <v>296748</v>
      </c>
    </row>
    <row r="341" spans="1:6" s="12" customFormat="1">
      <c r="A341" s="22" t="s">
        <v>364</v>
      </c>
      <c r="B341" s="12">
        <v>431968</v>
      </c>
      <c r="C341" s="14" t="s">
        <v>368</v>
      </c>
      <c r="D341" s="19" t="s">
        <v>478</v>
      </c>
      <c r="E341" s="40" t="s">
        <v>495</v>
      </c>
      <c r="F341" s="1">
        <v>30744</v>
      </c>
    </row>
    <row r="342" spans="1:6" s="12" customFormat="1">
      <c r="A342" s="22" t="s">
        <v>364</v>
      </c>
      <c r="B342" s="12">
        <v>431969</v>
      </c>
      <c r="C342" s="14" t="s">
        <v>369</v>
      </c>
      <c r="D342" s="19" t="s">
        <v>478</v>
      </c>
      <c r="E342" s="40" t="s">
        <v>495</v>
      </c>
      <c r="F342" s="1">
        <v>651408</v>
      </c>
    </row>
    <row r="343" spans="1:6" s="12" customFormat="1">
      <c r="A343" s="22" t="s">
        <v>364</v>
      </c>
      <c r="B343" s="12">
        <v>431974</v>
      </c>
      <c r="C343" s="14" t="s">
        <v>370</v>
      </c>
      <c r="D343" s="19" t="s">
        <v>478</v>
      </c>
      <c r="E343" s="40" t="s">
        <v>495</v>
      </c>
      <c r="F343" s="1">
        <v>231204</v>
      </c>
    </row>
    <row r="344" spans="1:6" s="12" customFormat="1">
      <c r="A344" s="22" t="s">
        <v>364</v>
      </c>
      <c r="B344" s="12">
        <v>431977</v>
      </c>
      <c r="C344" s="14" t="s">
        <v>371</v>
      </c>
      <c r="D344" s="19" t="s">
        <v>478</v>
      </c>
      <c r="E344" s="40" t="s">
        <v>495</v>
      </c>
      <c r="F344" s="1">
        <v>1240320</v>
      </c>
    </row>
    <row r="345" spans="1:6" s="12" customFormat="1">
      <c r="A345" s="22" t="s">
        <v>364</v>
      </c>
      <c r="B345" s="12">
        <v>431980</v>
      </c>
      <c r="C345" s="14" t="s">
        <v>372</v>
      </c>
      <c r="D345" s="19" t="s">
        <v>478</v>
      </c>
      <c r="E345" s="40" t="s">
        <v>495</v>
      </c>
      <c r="F345" s="1">
        <v>1671528</v>
      </c>
    </row>
    <row r="346" spans="1:6" s="12" customFormat="1">
      <c r="A346" s="22" t="s">
        <v>364</v>
      </c>
      <c r="B346" s="12">
        <v>431994</v>
      </c>
      <c r="C346" s="14" t="s">
        <v>373</v>
      </c>
      <c r="D346" s="19" t="s">
        <v>478</v>
      </c>
      <c r="E346" s="40" t="s">
        <v>495</v>
      </c>
      <c r="F346" s="1">
        <v>850860</v>
      </c>
    </row>
    <row r="347" spans="1:6" s="12" customFormat="1">
      <c r="A347" s="22" t="s">
        <v>364</v>
      </c>
      <c r="B347" s="12">
        <v>432008</v>
      </c>
      <c r="C347" s="14" t="s">
        <v>374</v>
      </c>
      <c r="D347" s="19" t="s">
        <v>478</v>
      </c>
      <c r="E347" s="40" t="s">
        <v>495</v>
      </c>
      <c r="F347" s="1">
        <v>534528</v>
      </c>
    </row>
    <row r="348" spans="1:6" s="12" customFormat="1">
      <c r="A348" s="22" t="s">
        <v>364</v>
      </c>
      <c r="B348" s="12">
        <v>432016</v>
      </c>
      <c r="C348" s="14" t="s">
        <v>375</v>
      </c>
      <c r="D348" s="19" t="s">
        <v>478</v>
      </c>
      <c r="E348" s="40" t="s">
        <v>495</v>
      </c>
      <c r="F348" s="1">
        <v>4085136</v>
      </c>
    </row>
    <row r="349" spans="1:6" s="12" customFormat="1">
      <c r="A349" s="22" t="s">
        <v>364</v>
      </c>
      <c r="B349" s="12">
        <v>432017</v>
      </c>
      <c r="C349" s="14" t="s">
        <v>376</v>
      </c>
      <c r="D349" s="19" t="s">
        <v>478</v>
      </c>
      <c r="E349" s="40" t="s">
        <v>495</v>
      </c>
      <c r="F349" s="1">
        <v>1280112</v>
      </c>
    </row>
    <row r="350" spans="1:6" s="12" customFormat="1">
      <c r="A350" s="22" t="s">
        <v>364</v>
      </c>
      <c r="B350" s="12">
        <v>432023</v>
      </c>
      <c r="C350" s="14" t="s">
        <v>377</v>
      </c>
      <c r="D350" s="19" t="s">
        <v>478</v>
      </c>
      <c r="E350" s="40" t="s">
        <v>495</v>
      </c>
      <c r="F350" s="1">
        <v>467232</v>
      </c>
    </row>
    <row r="351" spans="1:6" s="12" customFormat="1">
      <c r="A351" s="22" t="s">
        <v>364</v>
      </c>
      <c r="B351" s="12">
        <v>432029</v>
      </c>
      <c r="C351" s="14" t="s">
        <v>378</v>
      </c>
      <c r="D351" s="19" t="s">
        <v>478</v>
      </c>
      <c r="E351" s="40" t="s">
        <v>495</v>
      </c>
      <c r="F351" s="1">
        <v>229236</v>
      </c>
    </row>
    <row r="352" spans="1:6" s="12" customFormat="1">
      <c r="A352" s="22" t="s">
        <v>364</v>
      </c>
      <c r="B352" s="12">
        <v>432030</v>
      </c>
      <c r="C352" s="14" t="s">
        <v>350</v>
      </c>
      <c r="D352" s="19" t="s">
        <v>478</v>
      </c>
      <c r="E352" s="40" t="s">
        <v>495</v>
      </c>
      <c r="F352" s="1">
        <v>1149768</v>
      </c>
    </row>
    <row r="353" spans="1:6" s="12" customFormat="1">
      <c r="A353" s="22" t="s">
        <v>364</v>
      </c>
      <c r="B353" s="12">
        <v>432034</v>
      </c>
      <c r="C353" s="14" t="s">
        <v>379</v>
      </c>
      <c r="D353" s="19" t="s">
        <v>478</v>
      </c>
      <c r="E353" s="40" t="s">
        <v>495</v>
      </c>
      <c r="F353" s="1">
        <v>143856</v>
      </c>
    </row>
    <row r="354" spans="1:6" s="12" customFormat="1">
      <c r="A354" s="22" t="s">
        <v>380</v>
      </c>
      <c r="B354" s="12">
        <v>442038</v>
      </c>
      <c r="C354" s="14" t="s">
        <v>381</v>
      </c>
      <c r="D354" s="19" t="s">
        <v>478</v>
      </c>
      <c r="E354" s="40" t="s">
        <v>495</v>
      </c>
      <c r="F354" s="1">
        <v>527604</v>
      </c>
    </row>
    <row r="355" spans="1:6" s="12" customFormat="1">
      <c r="A355" s="22" t="s">
        <v>380</v>
      </c>
      <c r="B355" s="12">
        <v>442039</v>
      </c>
      <c r="C355" s="14" t="s">
        <v>382</v>
      </c>
      <c r="D355" s="19" t="s">
        <v>478</v>
      </c>
      <c r="E355" s="40" t="s">
        <v>495</v>
      </c>
      <c r="F355" s="1">
        <v>6340224</v>
      </c>
    </row>
    <row r="356" spans="1:6" s="12" customFormat="1">
      <c r="A356" s="22" t="s">
        <v>380</v>
      </c>
      <c r="B356" s="12">
        <v>442040</v>
      </c>
      <c r="C356" s="14" t="s">
        <v>383</v>
      </c>
      <c r="D356" s="19" t="s">
        <v>478</v>
      </c>
      <c r="E356" s="40" t="s">
        <v>495</v>
      </c>
      <c r="F356" s="1">
        <v>1147896</v>
      </c>
    </row>
    <row r="357" spans="1:6" s="12" customFormat="1">
      <c r="A357" s="22" t="s">
        <v>380</v>
      </c>
      <c r="B357" s="12">
        <v>442061</v>
      </c>
      <c r="C357" s="14" t="s">
        <v>384</v>
      </c>
      <c r="D357" s="19" t="s">
        <v>478</v>
      </c>
      <c r="E357" s="40" t="s">
        <v>495</v>
      </c>
      <c r="F357" s="1">
        <v>1173120</v>
      </c>
    </row>
    <row r="358" spans="1:6" s="12" customFormat="1">
      <c r="A358" s="22" t="s">
        <v>380</v>
      </c>
      <c r="B358" s="12">
        <v>442066</v>
      </c>
      <c r="C358" s="14" t="s">
        <v>385</v>
      </c>
      <c r="D358" s="19" t="s">
        <v>478</v>
      </c>
      <c r="E358" s="40" t="s">
        <v>495</v>
      </c>
      <c r="F358" s="1">
        <v>864252</v>
      </c>
    </row>
    <row r="359" spans="1:6" s="12" customFormat="1">
      <c r="A359" s="22" t="s">
        <v>380</v>
      </c>
      <c r="B359" s="12">
        <v>442068</v>
      </c>
      <c r="C359" s="14" t="s">
        <v>386</v>
      </c>
      <c r="D359" s="19" t="s">
        <v>478</v>
      </c>
      <c r="E359" s="40" t="s">
        <v>495</v>
      </c>
      <c r="F359" s="1">
        <v>7885392</v>
      </c>
    </row>
    <row r="360" spans="1:6" s="12" customFormat="1">
      <c r="A360" s="22" t="s">
        <v>380</v>
      </c>
      <c r="B360" s="12">
        <v>442069</v>
      </c>
      <c r="C360" s="14" t="s">
        <v>387</v>
      </c>
      <c r="D360" s="19" t="s">
        <v>478</v>
      </c>
      <c r="E360" s="40" t="s">
        <v>495</v>
      </c>
      <c r="F360" s="1">
        <v>565488</v>
      </c>
    </row>
    <row r="361" spans="1:6" s="12" customFormat="1">
      <c r="A361" s="22" t="s">
        <v>380</v>
      </c>
      <c r="B361" s="12">
        <v>442073</v>
      </c>
      <c r="C361" s="14" t="s">
        <v>388</v>
      </c>
      <c r="D361" s="19" t="s">
        <v>478</v>
      </c>
      <c r="E361" s="40" t="s">
        <v>495</v>
      </c>
      <c r="F361" s="1">
        <v>75036</v>
      </c>
    </row>
    <row r="362" spans="1:6" s="12" customFormat="1">
      <c r="A362" s="22" t="s">
        <v>380</v>
      </c>
      <c r="B362" s="12">
        <v>442076</v>
      </c>
      <c r="C362" s="14" t="s">
        <v>389</v>
      </c>
      <c r="D362" s="19" t="s">
        <v>478</v>
      </c>
      <c r="E362" s="40" t="s">
        <v>495</v>
      </c>
      <c r="F362" s="1">
        <v>934308</v>
      </c>
    </row>
    <row r="363" spans="1:6" s="12" customFormat="1">
      <c r="A363" s="22" t="s">
        <v>380</v>
      </c>
      <c r="B363" s="12">
        <v>442083</v>
      </c>
      <c r="C363" s="14" t="s">
        <v>390</v>
      </c>
      <c r="D363" s="19" t="s">
        <v>478</v>
      </c>
      <c r="E363" s="40" t="s">
        <v>495</v>
      </c>
      <c r="F363" s="1">
        <v>0</v>
      </c>
    </row>
    <row r="364" spans="1:6" s="12" customFormat="1">
      <c r="A364" s="22" t="s">
        <v>380</v>
      </c>
      <c r="B364" s="12">
        <v>442090</v>
      </c>
      <c r="C364" s="14" t="s">
        <v>391</v>
      </c>
      <c r="D364" s="19" t="s">
        <v>478</v>
      </c>
      <c r="E364" s="40" t="s">
        <v>495</v>
      </c>
      <c r="F364" s="1">
        <v>1690008</v>
      </c>
    </row>
    <row r="365" spans="1:6" s="12" customFormat="1">
      <c r="A365" s="22" t="s">
        <v>380</v>
      </c>
      <c r="B365" s="12">
        <v>442091</v>
      </c>
      <c r="C365" s="14" t="s">
        <v>392</v>
      </c>
      <c r="D365" s="19" t="s">
        <v>478</v>
      </c>
      <c r="E365" s="40" t="s">
        <v>495</v>
      </c>
      <c r="F365" s="1">
        <v>0</v>
      </c>
    </row>
    <row r="366" spans="1:6" s="12" customFormat="1">
      <c r="A366" s="22" t="s">
        <v>380</v>
      </c>
      <c r="B366" s="12">
        <v>442103</v>
      </c>
      <c r="C366" s="14" t="s">
        <v>393</v>
      </c>
      <c r="D366" s="19" t="s">
        <v>478</v>
      </c>
      <c r="E366" s="40" t="s">
        <v>495</v>
      </c>
      <c r="F366" s="1">
        <v>531624</v>
      </c>
    </row>
    <row r="367" spans="1:6" s="12" customFormat="1">
      <c r="A367" s="22" t="s">
        <v>380</v>
      </c>
      <c r="B367" s="12">
        <v>442104</v>
      </c>
      <c r="C367" s="14" t="s">
        <v>394</v>
      </c>
      <c r="D367" s="19" t="s">
        <v>478</v>
      </c>
      <c r="E367" s="40" t="s">
        <v>495</v>
      </c>
      <c r="F367" s="1">
        <v>757596</v>
      </c>
    </row>
    <row r="368" spans="1:6" s="12" customFormat="1">
      <c r="A368" s="22" t="s">
        <v>380</v>
      </c>
      <c r="B368" s="12">
        <v>442105</v>
      </c>
      <c r="C368" s="14" t="s">
        <v>395</v>
      </c>
      <c r="D368" s="19" t="s">
        <v>478</v>
      </c>
      <c r="E368" s="40" t="s">
        <v>495</v>
      </c>
      <c r="F368" s="1">
        <v>820164</v>
      </c>
    </row>
    <row r="369" spans="1:6" s="12" customFormat="1">
      <c r="A369" s="22" t="s">
        <v>380</v>
      </c>
      <c r="B369" s="12">
        <v>442107</v>
      </c>
      <c r="C369" s="14" t="s">
        <v>396</v>
      </c>
      <c r="D369" s="19" t="s">
        <v>478</v>
      </c>
      <c r="E369" s="40" t="s">
        <v>495</v>
      </c>
      <c r="F369" s="1">
        <v>0</v>
      </c>
    </row>
    <row r="370" spans="1:6" s="12" customFormat="1">
      <c r="A370" s="22" t="s">
        <v>380</v>
      </c>
      <c r="B370" s="12">
        <v>442116</v>
      </c>
      <c r="C370" s="14" t="s">
        <v>397</v>
      </c>
      <c r="D370" s="19" t="s">
        <v>478</v>
      </c>
      <c r="E370" s="40" t="s">
        <v>495</v>
      </c>
      <c r="F370" s="1">
        <v>1008468</v>
      </c>
    </row>
    <row r="371" spans="1:6" s="12" customFormat="1">
      <c r="A371" s="22" t="s">
        <v>380</v>
      </c>
      <c r="B371" s="12">
        <v>442130</v>
      </c>
      <c r="C371" s="14" t="s">
        <v>398</v>
      </c>
      <c r="D371" s="19" t="s">
        <v>478</v>
      </c>
      <c r="E371" s="40" t="s">
        <v>495</v>
      </c>
      <c r="F371" s="1">
        <v>2600028</v>
      </c>
    </row>
    <row r="372" spans="1:6" s="12" customFormat="1">
      <c r="A372" s="22" t="s">
        <v>380</v>
      </c>
      <c r="B372" s="12">
        <v>442135</v>
      </c>
      <c r="C372" s="14" t="s">
        <v>399</v>
      </c>
      <c r="D372" s="19" t="s">
        <v>478</v>
      </c>
      <c r="E372" s="40" t="s">
        <v>495</v>
      </c>
      <c r="F372" s="1">
        <v>2198664</v>
      </c>
    </row>
    <row r="373" spans="1:6" s="12" customFormat="1">
      <c r="A373" s="22" t="s">
        <v>380</v>
      </c>
      <c r="B373" s="12">
        <v>442150</v>
      </c>
      <c r="C373" s="14" t="s">
        <v>400</v>
      </c>
      <c r="D373" s="19" t="s">
        <v>478</v>
      </c>
      <c r="E373" s="40" t="s">
        <v>495</v>
      </c>
      <c r="F373" s="1">
        <v>252900</v>
      </c>
    </row>
    <row r="374" spans="1:6" s="12" customFormat="1">
      <c r="A374" s="22" t="s">
        <v>380</v>
      </c>
      <c r="B374" s="12">
        <v>442159</v>
      </c>
      <c r="C374" s="14" t="s">
        <v>401</v>
      </c>
      <c r="D374" s="19" t="s">
        <v>478</v>
      </c>
      <c r="E374" s="40" t="s">
        <v>495</v>
      </c>
      <c r="F374" s="1">
        <v>4778436</v>
      </c>
    </row>
    <row r="375" spans="1:6" s="12" customFormat="1">
      <c r="A375" s="22" t="s">
        <v>402</v>
      </c>
      <c r="B375" s="12">
        <v>452169</v>
      </c>
      <c r="C375" s="14" t="s">
        <v>403</v>
      </c>
      <c r="D375" s="19" t="s">
        <v>478</v>
      </c>
      <c r="E375" s="40" t="s">
        <v>495</v>
      </c>
      <c r="F375" s="1">
        <v>1614984</v>
      </c>
    </row>
    <row r="376" spans="1:6" s="12" customFormat="1">
      <c r="A376" s="22" t="s">
        <v>402</v>
      </c>
      <c r="B376" s="12">
        <v>452179</v>
      </c>
      <c r="C376" s="14" t="s">
        <v>404</v>
      </c>
      <c r="D376" s="19" t="s">
        <v>478</v>
      </c>
      <c r="E376" s="40" t="s">
        <v>495</v>
      </c>
      <c r="F376" s="1">
        <v>3889500</v>
      </c>
    </row>
    <row r="377" spans="1:6" s="12" customFormat="1">
      <c r="A377" s="22" t="s">
        <v>402</v>
      </c>
      <c r="B377" s="12">
        <v>452200</v>
      </c>
      <c r="C377" s="14" t="s">
        <v>405</v>
      </c>
      <c r="D377" s="19" t="s">
        <v>478</v>
      </c>
      <c r="E377" s="40" t="s">
        <v>495</v>
      </c>
      <c r="F377" s="1">
        <v>612780</v>
      </c>
    </row>
    <row r="378" spans="1:6" s="12" customFormat="1">
      <c r="A378" s="22" t="s">
        <v>402</v>
      </c>
      <c r="B378" s="12">
        <v>452226</v>
      </c>
      <c r="C378" s="14" t="s">
        <v>406</v>
      </c>
      <c r="D378" s="19" t="s">
        <v>478</v>
      </c>
      <c r="E378" s="40" t="s">
        <v>495</v>
      </c>
      <c r="F378" s="1">
        <v>804588</v>
      </c>
    </row>
    <row r="379" spans="1:6" s="12" customFormat="1">
      <c r="A379" s="22" t="s">
        <v>407</v>
      </c>
      <c r="B379" s="12">
        <v>462182</v>
      </c>
      <c r="C379" s="14" t="s">
        <v>408</v>
      </c>
      <c r="D379" s="19" t="s">
        <v>478</v>
      </c>
      <c r="E379" s="40" t="s">
        <v>495</v>
      </c>
      <c r="F379" s="1">
        <v>550452</v>
      </c>
    </row>
    <row r="380" spans="1:6" s="12" customFormat="1">
      <c r="A380" s="22" t="s">
        <v>407</v>
      </c>
      <c r="B380" s="12">
        <v>462194</v>
      </c>
      <c r="C380" s="14" t="s">
        <v>409</v>
      </c>
      <c r="D380" s="19" t="s">
        <v>478</v>
      </c>
      <c r="E380" s="40" t="s">
        <v>495</v>
      </c>
      <c r="F380" s="1">
        <v>677580</v>
      </c>
    </row>
    <row r="381" spans="1:6" s="12" customFormat="1">
      <c r="A381" s="22" t="s">
        <v>410</v>
      </c>
      <c r="B381" s="12">
        <v>472213</v>
      </c>
      <c r="C381" s="14" t="s">
        <v>411</v>
      </c>
      <c r="D381" s="19" t="s">
        <v>478</v>
      </c>
      <c r="E381" s="40" t="s">
        <v>495</v>
      </c>
      <c r="F381" s="1">
        <v>1308948</v>
      </c>
    </row>
    <row r="382" spans="1:6" s="12" customFormat="1">
      <c r="A382" s="22" t="s">
        <v>410</v>
      </c>
      <c r="B382" s="12">
        <v>472218</v>
      </c>
      <c r="C382" s="14" t="s">
        <v>412</v>
      </c>
      <c r="D382" s="19" t="s">
        <v>478</v>
      </c>
      <c r="E382" s="40" t="s">
        <v>495</v>
      </c>
      <c r="F382" s="1">
        <v>851580</v>
      </c>
    </row>
    <row r="383" spans="1:6" s="12" customFormat="1">
      <c r="A383" s="22" t="s">
        <v>410</v>
      </c>
      <c r="B383" s="12">
        <v>472220</v>
      </c>
      <c r="C383" s="14" t="s">
        <v>413</v>
      </c>
      <c r="D383" s="19" t="s">
        <v>478</v>
      </c>
      <c r="E383" s="40" t="s">
        <v>495</v>
      </c>
      <c r="F383" s="1">
        <v>387960</v>
      </c>
    </row>
    <row r="384" spans="1:6" s="12" customFormat="1">
      <c r="A384" s="22" t="s">
        <v>410</v>
      </c>
      <c r="B384" s="12">
        <v>472221</v>
      </c>
      <c r="C384" s="14" t="s">
        <v>149</v>
      </c>
      <c r="D384" s="19" t="s">
        <v>478</v>
      </c>
      <c r="E384" s="40" t="s">
        <v>495</v>
      </c>
      <c r="F384" s="1">
        <v>288864</v>
      </c>
    </row>
    <row r="385" spans="1:6" s="12" customFormat="1">
      <c r="A385" s="22" t="s">
        <v>410</v>
      </c>
      <c r="B385" s="12">
        <v>472226</v>
      </c>
      <c r="C385" s="14" t="s">
        <v>414</v>
      </c>
      <c r="D385" s="19" t="s">
        <v>478</v>
      </c>
      <c r="E385" s="40" t="s">
        <v>495</v>
      </c>
      <c r="F385" s="1">
        <v>730224</v>
      </c>
    </row>
    <row r="386" spans="1:6" s="12" customFormat="1">
      <c r="A386" s="22" t="s">
        <v>410</v>
      </c>
      <c r="B386" s="12">
        <v>472232</v>
      </c>
      <c r="C386" s="14" t="s">
        <v>415</v>
      </c>
      <c r="D386" s="19" t="s">
        <v>478</v>
      </c>
      <c r="E386" s="40" t="s">
        <v>495</v>
      </c>
      <c r="F386" s="1">
        <v>337152</v>
      </c>
    </row>
    <row r="387" spans="1:6" s="12" customFormat="1">
      <c r="A387" s="22" t="s">
        <v>416</v>
      </c>
      <c r="B387" s="12">
        <v>482242</v>
      </c>
      <c r="C387" s="14" t="s">
        <v>417</v>
      </c>
      <c r="D387" s="19" t="s">
        <v>478</v>
      </c>
      <c r="E387" s="40" t="s">
        <v>495</v>
      </c>
      <c r="F387" s="1">
        <v>2445948</v>
      </c>
    </row>
    <row r="388" spans="1:6" s="12" customFormat="1">
      <c r="A388" s="22" t="s">
        <v>416</v>
      </c>
      <c r="B388" s="12">
        <v>482255</v>
      </c>
      <c r="C388" s="14" t="s">
        <v>418</v>
      </c>
      <c r="D388" s="19" t="s">
        <v>478</v>
      </c>
      <c r="E388" s="40" t="s">
        <v>495</v>
      </c>
      <c r="F388" s="1">
        <v>0</v>
      </c>
    </row>
    <row r="389" spans="1:6" s="12" customFormat="1">
      <c r="A389" s="22" t="s">
        <v>416</v>
      </c>
      <c r="B389" s="12">
        <v>482257</v>
      </c>
      <c r="C389" s="14" t="s">
        <v>419</v>
      </c>
      <c r="D389" s="19" t="s">
        <v>478</v>
      </c>
      <c r="E389" s="40" t="s">
        <v>495</v>
      </c>
      <c r="F389" s="1">
        <v>8905752</v>
      </c>
    </row>
    <row r="390" spans="1:6" s="12" customFormat="1">
      <c r="A390" s="22" t="s">
        <v>416</v>
      </c>
      <c r="B390" s="12">
        <v>483310</v>
      </c>
      <c r="C390" s="14" t="s">
        <v>420</v>
      </c>
      <c r="D390" s="19" t="s">
        <v>478</v>
      </c>
      <c r="E390" s="40" t="s">
        <v>495</v>
      </c>
      <c r="F390" s="1">
        <v>4789212</v>
      </c>
    </row>
    <row r="391" spans="1:6" s="12" customFormat="1">
      <c r="A391" s="22" t="s">
        <v>421</v>
      </c>
      <c r="B391" s="12">
        <v>491231</v>
      </c>
      <c r="C391" s="14" t="s">
        <v>422</v>
      </c>
      <c r="D391" s="19" t="s">
        <v>478</v>
      </c>
      <c r="E391" s="40" t="s">
        <v>495</v>
      </c>
      <c r="F391" s="1">
        <v>907224</v>
      </c>
    </row>
    <row r="392" spans="1:6" s="12" customFormat="1">
      <c r="A392" s="22" t="s">
        <v>421</v>
      </c>
      <c r="B392" s="12">
        <v>492066</v>
      </c>
      <c r="C392" s="14" t="s">
        <v>423</v>
      </c>
      <c r="D392" s="19" t="s">
        <v>478</v>
      </c>
      <c r="E392" s="40" t="s">
        <v>495</v>
      </c>
      <c r="F392" s="1">
        <v>486648</v>
      </c>
    </row>
    <row r="393" spans="1:6" s="12" customFormat="1">
      <c r="A393" s="22" t="s">
        <v>421</v>
      </c>
      <c r="B393" s="12">
        <v>492259</v>
      </c>
      <c r="C393" s="14" t="s">
        <v>424</v>
      </c>
      <c r="D393" s="19" t="s">
        <v>478</v>
      </c>
      <c r="E393" s="40" t="s">
        <v>495</v>
      </c>
      <c r="F393" s="1">
        <v>824004</v>
      </c>
    </row>
    <row r="394" spans="1:6" s="12" customFormat="1">
      <c r="A394" s="22" t="s">
        <v>421</v>
      </c>
      <c r="B394" s="12">
        <v>492262</v>
      </c>
      <c r="C394" s="14" t="s">
        <v>425</v>
      </c>
      <c r="D394" s="19" t="s">
        <v>478</v>
      </c>
      <c r="E394" s="40" t="s">
        <v>495</v>
      </c>
      <c r="F394" s="1">
        <v>5152212</v>
      </c>
    </row>
    <row r="395" spans="1:6" s="12" customFormat="1">
      <c r="A395" s="22" t="s">
        <v>421</v>
      </c>
      <c r="B395" s="12">
        <v>492263</v>
      </c>
      <c r="C395" s="14" t="s">
        <v>426</v>
      </c>
      <c r="D395" s="19" t="s">
        <v>478</v>
      </c>
      <c r="E395" s="40" t="s">
        <v>495</v>
      </c>
      <c r="F395" s="1">
        <v>1628292</v>
      </c>
    </row>
    <row r="396" spans="1:6" s="12" customFormat="1">
      <c r="A396" s="22" t="s">
        <v>421</v>
      </c>
      <c r="B396" s="12">
        <v>492264</v>
      </c>
      <c r="C396" s="14" t="s">
        <v>427</v>
      </c>
      <c r="D396" s="19" t="s">
        <v>478</v>
      </c>
      <c r="E396" s="40" t="s">
        <v>495</v>
      </c>
      <c r="F396" s="1">
        <v>1012104</v>
      </c>
    </row>
    <row r="397" spans="1:6" s="12" customFormat="1">
      <c r="A397" s="22" t="s">
        <v>421</v>
      </c>
      <c r="B397" s="12">
        <v>492265</v>
      </c>
      <c r="C397" s="14" t="s">
        <v>428</v>
      </c>
      <c r="D397" s="19" t="s">
        <v>478</v>
      </c>
      <c r="E397" s="40" t="s">
        <v>495</v>
      </c>
      <c r="F397" s="1">
        <v>899712</v>
      </c>
    </row>
    <row r="398" spans="1:6" s="12" customFormat="1">
      <c r="A398" s="22" t="s">
        <v>421</v>
      </c>
      <c r="B398" s="12">
        <v>492270</v>
      </c>
      <c r="C398" s="14" t="s">
        <v>429</v>
      </c>
      <c r="D398" s="19" t="s">
        <v>478</v>
      </c>
      <c r="E398" s="40" t="s">
        <v>495</v>
      </c>
      <c r="F398" s="1">
        <v>3639492</v>
      </c>
    </row>
    <row r="399" spans="1:6" s="12" customFormat="1">
      <c r="A399" s="22" t="s">
        <v>421</v>
      </c>
      <c r="B399" s="12">
        <v>493403</v>
      </c>
      <c r="C399" s="14" t="s">
        <v>430</v>
      </c>
      <c r="D399" s="19" t="s">
        <v>478</v>
      </c>
      <c r="E399" s="40" t="s">
        <v>495</v>
      </c>
      <c r="F399" s="1">
        <v>4158432</v>
      </c>
    </row>
    <row r="400" spans="1:6" s="12" customFormat="1">
      <c r="A400" s="22" t="s">
        <v>431</v>
      </c>
      <c r="B400" s="12">
        <v>500758</v>
      </c>
      <c r="C400" s="14" t="s">
        <v>432</v>
      </c>
      <c r="D400" s="19" t="s">
        <v>478</v>
      </c>
      <c r="E400" s="40" t="s">
        <v>495</v>
      </c>
      <c r="F400" s="1">
        <v>0</v>
      </c>
    </row>
    <row r="401" spans="1:6" s="12" customFormat="1">
      <c r="A401" s="22" t="s">
        <v>431</v>
      </c>
      <c r="B401" s="12">
        <v>502278</v>
      </c>
      <c r="C401" s="14" t="s">
        <v>433</v>
      </c>
      <c r="D401" s="19" t="s">
        <v>478</v>
      </c>
      <c r="E401" s="41" t="s">
        <v>495</v>
      </c>
      <c r="F401" s="1">
        <v>139464</v>
      </c>
    </row>
    <row r="402" spans="1:6" s="12" customFormat="1">
      <c r="A402" s="22" t="s">
        <v>431</v>
      </c>
      <c r="B402" s="12">
        <v>502282</v>
      </c>
      <c r="C402" s="14" t="s">
        <v>434</v>
      </c>
      <c r="D402" s="19" t="s">
        <v>478</v>
      </c>
      <c r="E402" s="41" t="s">
        <v>495</v>
      </c>
      <c r="F402" s="1">
        <v>21132</v>
      </c>
    </row>
    <row r="403" spans="1:6" s="12" customFormat="1">
      <c r="A403" s="22" t="s">
        <v>431</v>
      </c>
      <c r="B403" s="12">
        <v>502286</v>
      </c>
      <c r="C403" s="14" t="s">
        <v>435</v>
      </c>
      <c r="D403" s="19" t="s">
        <v>478</v>
      </c>
      <c r="E403" s="40" t="s">
        <v>495</v>
      </c>
      <c r="F403" s="1">
        <v>1861104</v>
      </c>
    </row>
    <row r="404" spans="1:6" s="12" customFormat="1">
      <c r="A404" s="22" t="s">
        <v>436</v>
      </c>
      <c r="B404" s="12">
        <v>512296</v>
      </c>
      <c r="C404" s="14" t="s">
        <v>437</v>
      </c>
      <c r="D404" s="19" t="s">
        <v>478</v>
      </c>
      <c r="E404" s="40" t="s">
        <v>495</v>
      </c>
      <c r="F404" s="1">
        <v>2957148</v>
      </c>
    </row>
    <row r="405" spans="1:6" s="12" customFormat="1">
      <c r="A405" s="22" t="s">
        <v>438</v>
      </c>
      <c r="B405" s="12">
        <v>520581</v>
      </c>
      <c r="C405" s="14" t="s">
        <v>439</v>
      </c>
      <c r="D405" s="19" t="s">
        <v>478</v>
      </c>
      <c r="E405" s="40" t="s">
        <v>495</v>
      </c>
      <c r="F405" s="1">
        <v>146712</v>
      </c>
    </row>
    <row r="406" spans="1:6" s="12" customFormat="1">
      <c r="A406" s="22" t="s">
        <v>438</v>
      </c>
      <c r="B406" s="12">
        <v>522417</v>
      </c>
      <c r="C406" s="14" t="s">
        <v>440</v>
      </c>
      <c r="D406" s="19" t="s">
        <v>478</v>
      </c>
      <c r="E406" s="40" t="s">
        <v>495</v>
      </c>
      <c r="F406" s="1">
        <v>0</v>
      </c>
    </row>
    <row r="407" spans="1:6" s="12" customFormat="1">
      <c r="A407" s="22" t="s">
        <v>438</v>
      </c>
      <c r="B407" s="12">
        <v>522419</v>
      </c>
      <c r="C407" s="14" t="s">
        <v>441</v>
      </c>
      <c r="D407" s="19" t="s">
        <v>478</v>
      </c>
      <c r="E407" s="40" t="s">
        <v>495</v>
      </c>
      <c r="F407" s="1">
        <v>170712</v>
      </c>
    </row>
    <row r="408" spans="1:6" s="12" customFormat="1">
      <c r="A408" s="22" t="s">
        <v>438</v>
      </c>
      <c r="B408" s="12">
        <v>522426</v>
      </c>
      <c r="C408" s="14" t="s">
        <v>442</v>
      </c>
      <c r="D408" s="19" t="s">
        <v>478</v>
      </c>
      <c r="E408" s="40" t="s">
        <v>495</v>
      </c>
      <c r="F408" s="1">
        <v>256308</v>
      </c>
    </row>
    <row r="409" spans="1:6" s="12" customFormat="1">
      <c r="A409" s="22" t="s">
        <v>438</v>
      </c>
      <c r="B409" s="12">
        <v>522431</v>
      </c>
      <c r="C409" s="14" t="s">
        <v>443</v>
      </c>
      <c r="D409" s="19" t="s">
        <v>478</v>
      </c>
      <c r="E409" s="40" t="s">
        <v>495</v>
      </c>
      <c r="F409" s="1">
        <v>617340</v>
      </c>
    </row>
    <row r="410" spans="1:6" s="12" customFormat="1">
      <c r="A410" s="22" t="s">
        <v>438</v>
      </c>
      <c r="B410" s="12">
        <v>522442</v>
      </c>
      <c r="C410" s="14" t="s">
        <v>444</v>
      </c>
      <c r="D410" s="19" t="s">
        <v>478</v>
      </c>
      <c r="E410" s="40" t="s">
        <v>495</v>
      </c>
      <c r="F410" s="1">
        <v>331860</v>
      </c>
    </row>
    <row r="411" spans="1:6" s="12" customFormat="1">
      <c r="A411" s="22" t="s">
        <v>438</v>
      </c>
      <c r="B411" s="12">
        <v>522446</v>
      </c>
      <c r="C411" s="14" t="s">
        <v>445</v>
      </c>
      <c r="D411" s="19" t="s">
        <v>478</v>
      </c>
      <c r="E411" s="40" t="s">
        <v>495</v>
      </c>
      <c r="F411" s="1">
        <v>138000</v>
      </c>
    </row>
    <row r="412" spans="1:6" s="12" customFormat="1">
      <c r="A412" s="22" t="s">
        <v>438</v>
      </c>
      <c r="B412" s="12">
        <v>522447</v>
      </c>
      <c r="C412" s="14" t="s">
        <v>446</v>
      </c>
      <c r="D412" s="19" t="s">
        <v>478</v>
      </c>
      <c r="E412" s="40" t="s">
        <v>495</v>
      </c>
      <c r="F412" s="1">
        <v>151404</v>
      </c>
    </row>
    <row r="413" spans="1:6" s="12" customFormat="1">
      <c r="A413" s="22" t="s">
        <v>438</v>
      </c>
      <c r="B413" s="12">
        <v>522451</v>
      </c>
      <c r="C413" s="14" t="s">
        <v>447</v>
      </c>
      <c r="D413" s="19" t="s">
        <v>478</v>
      </c>
      <c r="E413" s="40" t="s">
        <v>495</v>
      </c>
      <c r="F413" s="1">
        <v>799500</v>
      </c>
    </row>
    <row r="414" spans="1:6" s="12" customFormat="1">
      <c r="A414" s="22" t="s">
        <v>438</v>
      </c>
      <c r="B414" s="12">
        <v>522452</v>
      </c>
      <c r="C414" s="14" t="s">
        <v>448</v>
      </c>
      <c r="D414" s="19" t="s">
        <v>478</v>
      </c>
      <c r="E414" s="40" t="s">
        <v>495</v>
      </c>
      <c r="F414" s="1">
        <v>522216</v>
      </c>
    </row>
    <row r="415" spans="1:6" s="12" customFormat="1">
      <c r="A415" s="22" t="s">
        <v>449</v>
      </c>
      <c r="B415" s="12">
        <v>532359</v>
      </c>
      <c r="C415" s="14" t="s">
        <v>450</v>
      </c>
      <c r="D415" s="19" t="s">
        <v>478</v>
      </c>
      <c r="E415" s="40" t="s">
        <v>495</v>
      </c>
      <c r="F415" s="1">
        <v>0</v>
      </c>
    </row>
    <row r="416" spans="1:6" s="12" customFormat="1">
      <c r="A416" s="22" t="s">
        <v>449</v>
      </c>
      <c r="B416" s="12">
        <v>532362</v>
      </c>
      <c r="C416" s="14" t="s">
        <v>451</v>
      </c>
      <c r="D416" s="19" t="s">
        <v>478</v>
      </c>
      <c r="E416" s="40" t="s">
        <v>495</v>
      </c>
      <c r="F416" s="1">
        <v>701532</v>
      </c>
    </row>
    <row r="417" spans="1:6" s="12" customFormat="1">
      <c r="A417" s="22" t="s">
        <v>449</v>
      </c>
      <c r="B417" s="12">
        <v>532363</v>
      </c>
      <c r="C417" s="14" t="s">
        <v>452</v>
      </c>
      <c r="D417" s="19" t="s">
        <v>478</v>
      </c>
      <c r="E417" s="40" t="s">
        <v>495</v>
      </c>
      <c r="F417" s="1">
        <v>0</v>
      </c>
    </row>
    <row r="418" spans="1:6" s="12" customFormat="1">
      <c r="A418" s="22" t="s">
        <v>449</v>
      </c>
      <c r="B418" s="12">
        <v>532364</v>
      </c>
      <c r="C418" s="14" t="s">
        <v>453</v>
      </c>
      <c r="D418" s="19" t="s">
        <v>478</v>
      </c>
      <c r="E418" s="40" t="s">
        <v>495</v>
      </c>
      <c r="F418" s="1">
        <v>378804</v>
      </c>
    </row>
    <row r="419" spans="1:6" s="12" customFormat="1">
      <c r="A419" s="22" t="s">
        <v>449</v>
      </c>
      <c r="B419" s="12">
        <v>532369</v>
      </c>
      <c r="C419" s="14" t="s">
        <v>454</v>
      </c>
      <c r="D419" s="19" t="s">
        <v>478</v>
      </c>
      <c r="E419" s="40" t="s">
        <v>496</v>
      </c>
      <c r="F419" s="1">
        <v>756</v>
      </c>
    </row>
    <row r="420" spans="1:6" s="12" customFormat="1">
      <c r="A420" s="22" t="s">
        <v>449</v>
      </c>
      <c r="B420" s="12">
        <v>532373</v>
      </c>
      <c r="C420" s="14" t="s">
        <v>455</v>
      </c>
      <c r="D420" s="19" t="s">
        <v>478</v>
      </c>
      <c r="E420" s="40" t="s">
        <v>495</v>
      </c>
      <c r="F420" s="1">
        <v>202692</v>
      </c>
    </row>
    <row r="421" spans="1:6" s="12" customFormat="1">
      <c r="A421" s="22" t="s">
        <v>449</v>
      </c>
      <c r="B421" s="12">
        <v>532383</v>
      </c>
      <c r="C421" s="14" t="s">
        <v>456</v>
      </c>
      <c r="D421" s="19" t="s">
        <v>478</v>
      </c>
      <c r="E421" s="40" t="s">
        <v>495</v>
      </c>
      <c r="F421" s="1">
        <v>167592</v>
      </c>
    </row>
    <row r="422" spans="1:6" s="12" customFormat="1">
      <c r="A422" s="22" t="s">
        <v>449</v>
      </c>
      <c r="B422" s="12">
        <v>532384</v>
      </c>
      <c r="C422" s="14" t="s">
        <v>457</v>
      </c>
      <c r="D422" s="19" t="s">
        <v>478</v>
      </c>
      <c r="E422" s="40" t="s">
        <v>495</v>
      </c>
      <c r="F422" s="1">
        <v>171072</v>
      </c>
    </row>
    <row r="423" spans="1:6" s="12" customFormat="1">
      <c r="A423" s="22" t="s">
        <v>449</v>
      </c>
      <c r="B423" s="12">
        <v>532386</v>
      </c>
      <c r="C423" s="14" t="s">
        <v>458</v>
      </c>
      <c r="D423" s="19" t="s">
        <v>478</v>
      </c>
      <c r="E423" s="40" t="s">
        <v>495</v>
      </c>
      <c r="F423" s="1">
        <v>34188</v>
      </c>
    </row>
    <row r="424" spans="1:6" s="12" customFormat="1">
      <c r="A424" s="22" t="s">
        <v>449</v>
      </c>
      <c r="B424" s="12">
        <v>532387</v>
      </c>
      <c r="C424" s="14" t="s">
        <v>459</v>
      </c>
      <c r="D424" s="19" t="s">
        <v>478</v>
      </c>
      <c r="E424" s="40" t="s">
        <v>495</v>
      </c>
      <c r="F424" s="1">
        <v>0</v>
      </c>
    </row>
    <row r="425" spans="1:6" s="12" customFormat="1">
      <c r="A425" s="22" t="s">
        <v>449</v>
      </c>
      <c r="B425" s="12">
        <v>532390</v>
      </c>
      <c r="C425" s="14" t="s">
        <v>460</v>
      </c>
      <c r="D425" s="19" t="s">
        <v>478</v>
      </c>
      <c r="E425" s="40" t="s">
        <v>495</v>
      </c>
      <c r="F425" s="1">
        <v>603108</v>
      </c>
    </row>
    <row r="426" spans="1:6" s="12" customFormat="1">
      <c r="A426" s="22" t="s">
        <v>449</v>
      </c>
      <c r="B426" s="12">
        <v>532391</v>
      </c>
      <c r="C426" s="14" t="s">
        <v>461</v>
      </c>
      <c r="D426" s="19" t="s">
        <v>478</v>
      </c>
      <c r="E426" s="40" t="s">
        <v>495</v>
      </c>
      <c r="F426" s="1">
        <v>489444</v>
      </c>
    </row>
    <row r="427" spans="1:6" s="12" customFormat="1">
      <c r="A427" s="22" t="s">
        <v>449</v>
      </c>
      <c r="B427" s="12">
        <v>532397</v>
      </c>
      <c r="C427" s="14" t="s">
        <v>462</v>
      </c>
      <c r="D427" s="19" t="s">
        <v>478</v>
      </c>
      <c r="E427" s="40" t="s">
        <v>495</v>
      </c>
      <c r="F427" s="1">
        <v>67596</v>
      </c>
    </row>
    <row r="428" spans="1:6" s="12" customFormat="1">
      <c r="A428" s="22" t="s">
        <v>449</v>
      </c>
      <c r="B428" s="12">
        <v>532399</v>
      </c>
      <c r="C428" s="14" t="s">
        <v>463</v>
      </c>
      <c r="D428" s="19" t="s">
        <v>478</v>
      </c>
      <c r="E428" s="40" t="s">
        <v>495</v>
      </c>
      <c r="F428" s="1">
        <v>725040</v>
      </c>
    </row>
    <row r="429" spans="1:6" s="12" customFormat="1">
      <c r="A429" s="22" t="s">
        <v>464</v>
      </c>
      <c r="B429" s="12">
        <v>542301</v>
      </c>
      <c r="C429" s="14" t="s">
        <v>465</v>
      </c>
      <c r="D429" s="19" t="s">
        <v>478</v>
      </c>
      <c r="E429" s="40" t="s">
        <v>495</v>
      </c>
      <c r="F429" s="1">
        <v>1215504</v>
      </c>
    </row>
    <row r="430" spans="1:6" s="12" customFormat="1">
      <c r="A430" s="22" t="s">
        <v>464</v>
      </c>
      <c r="B430" s="12">
        <v>542318</v>
      </c>
      <c r="C430" s="14" t="s">
        <v>466</v>
      </c>
      <c r="D430" s="19" t="s">
        <v>478</v>
      </c>
      <c r="E430" s="40" t="s">
        <v>495</v>
      </c>
      <c r="F430" s="1">
        <v>1103604</v>
      </c>
    </row>
    <row r="431" spans="1:6" s="12" customFormat="1">
      <c r="A431" s="22" t="s">
        <v>464</v>
      </c>
      <c r="B431" s="12">
        <v>542324</v>
      </c>
      <c r="C431" s="14" t="s">
        <v>467</v>
      </c>
      <c r="D431" s="19" t="s">
        <v>478</v>
      </c>
      <c r="E431" s="40" t="s">
        <v>495</v>
      </c>
      <c r="F431" s="1">
        <v>2000124</v>
      </c>
    </row>
    <row r="432" spans="1:6" s="12" customFormat="1">
      <c r="A432" s="22" t="s">
        <v>464</v>
      </c>
      <c r="B432" s="12">
        <v>542332</v>
      </c>
      <c r="C432" s="14" t="s">
        <v>468</v>
      </c>
      <c r="D432" s="19" t="s">
        <v>478</v>
      </c>
      <c r="E432" s="40" t="s">
        <v>495</v>
      </c>
      <c r="F432" s="1">
        <v>3079200</v>
      </c>
    </row>
    <row r="433" spans="1:6" s="12" customFormat="1">
      <c r="A433" s="22" t="s">
        <v>464</v>
      </c>
      <c r="B433" s="12">
        <v>542338</v>
      </c>
      <c r="C433" s="14" t="s">
        <v>469</v>
      </c>
      <c r="D433" s="19" t="s">
        <v>478</v>
      </c>
      <c r="E433" s="40" t="s">
        <v>495</v>
      </c>
      <c r="F433" s="1">
        <v>4199304</v>
      </c>
    </row>
    <row r="434" spans="1:6" s="12" customFormat="1">
      <c r="A434" s="22" t="s">
        <v>464</v>
      </c>
      <c r="B434" s="12">
        <v>542339</v>
      </c>
      <c r="C434" s="14" t="s">
        <v>470</v>
      </c>
      <c r="D434" s="19" t="s">
        <v>478</v>
      </c>
      <c r="E434" s="40" t="s">
        <v>495</v>
      </c>
      <c r="F434" s="1">
        <v>4978764</v>
      </c>
    </row>
    <row r="435" spans="1:6" s="12" customFormat="1">
      <c r="A435" s="22" t="s">
        <v>464</v>
      </c>
      <c r="B435" s="12">
        <v>542343</v>
      </c>
      <c r="C435" s="14" t="s">
        <v>471</v>
      </c>
      <c r="D435" s="19" t="s">
        <v>478</v>
      </c>
      <c r="E435" s="40" t="s">
        <v>495</v>
      </c>
      <c r="F435" s="1">
        <v>1859088</v>
      </c>
    </row>
    <row r="436" spans="1:6" s="12" customFormat="1">
      <c r="A436" s="22" t="s">
        <v>472</v>
      </c>
      <c r="B436" s="12">
        <v>552349</v>
      </c>
      <c r="C436" s="14" t="s">
        <v>473</v>
      </c>
      <c r="D436" s="19" t="s">
        <v>478</v>
      </c>
      <c r="E436" s="40" t="s">
        <v>495</v>
      </c>
      <c r="F436" s="1">
        <v>1409784</v>
      </c>
    </row>
    <row r="437" spans="1:6" s="12" customFormat="1">
      <c r="A437" s="22" t="s">
        <v>472</v>
      </c>
      <c r="B437" s="12">
        <v>553304</v>
      </c>
      <c r="C437" s="14" t="s">
        <v>474</v>
      </c>
      <c r="D437" s="40" t="s">
        <v>478</v>
      </c>
      <c r="E437" s="40" t="s">
        <v>495</v>
      </c>
      <c r="F437" s="1">
        <v>555204</v>
      </c>
    </row>
    <row r="438" spans="1:6">
      <c r="A438" s="22" t="s">
        <v>475</v>
      </c>
      <c r="B438" s="12">
        <v>663800</v>
      </c>
      <c r="C438" s="14" t="s">
        <v>476</v>
      </c>
      <c r="D438" s="40" t="s">
        <v>478</v>
      </c>
      <c r="E438" s="40" t="s">
        <v>495</v>
      </c>
      <c r="F438" s="1">
        <v>0</v>
      </c>
    </row>
    <row r="439" spans="1:6">
      <c r="A439" s="22" t="s">
        <v>231</v>
      </c>
      <c r="B439" s="12">
        <v>351271</v>
      </c>
      <c r="C439" s="14" t="s">
        <v>258</v>
      </c>
      <c r="D439" s="41" t="s">
        <v>478</v>
      </c>
      <c r="E439" s="41" t="s">
        <v>495</v>
      </c>
      <c r="F439" s="1">
        <v>75312</v>
      </c>
    </row>
    <row r="440" spans="1:6">
      <c r="A440" s="22" t="s">
        <v>299</v>
      </c>
      <c r="B440" s="12">
        <v>381625</v>
      </c>
      <c r="C440" s="14" t="s">
        <v>302</v>
      </c>
      <c r="D440" s="41" t="s">
        <v>478</v>
      </c>
      <c r="E440" s="41" t="s">
        <v>495</v>
      </c>
      <c r="F440" s="1">
        <v>2333280</v>
      </c>
    </row>
    <row r="441" spans="1:6">
      <c r="A441" s="22" t="s">
        <v>328</v>
      </c>
      <c r="B441" s="12">
        <v>411746</v>
      </c>
      <c r="C441" s="14" t="s">
        <v>329</v>
      </c>
      <c r="D441" s="41" t="s">
        <v>478</v>
      </c>
      <c r="E441" s="41" t="s">
        <v>495</v>
      </c>
      <c r="F441" s="1">
        <v>1833696</v>
      </c>
    </row>
    <row r="442" spans="1:6">
      <c r="A442" s="22" t="s">
        <v>328</v>
      </c>
      <c r="B442" s="12">
        <v>411778</v>
      </c>
      <c r="C442" s="14" t="s">
        <v>335</v>
      </c>
      <c r="D442" s="41" t="s">
        <v>478</v>
      </c>
      <c r="E442" s="41" t="s">
        <v>495</v>
      </c>
      <c r="F442" s="1">
        <v>421596</v>
      </c>
    </row>
    <row r="443" spans="1:6">
      <c r="A443" s="22" t="s">
        <v>449</v>
      </c>
      <c r="B443" s="12">
        <v>532369</v>
      </c>
      <c r="C443" s="14" t="s">
        <v>454</v>
      </c>
      <c r="D443" s="41" t="s">
        <v>478</v>
      </c>
      <c r="E443" s="41" t="s">
        <v>495</v>
      </c>
      <c r="F443" s="1">
        <v>384096</v>
      </c>
    </row>
    <row r="445" spans="1:6">
      <c r="A445" s="12" t="s">
        <v>480</v>
      </c>
      <c r="F445" s="1">
        <f>SUM(F3:F443)</f>
        <v>339490344</v>
      </c>
    </row>
  </sheetData>
  <sortState ref="A3:J672">
    <sortCondition ref="B3:B672"/>
  </sortState>
  <mergeCells count="1">
    <mergeCell ref="A1:F1"/>
  </mergeCells>
  <conditionalFormatting sqref="B444:B1048576 B1:B438">
    <cfRule type="duplicateValues" dxfId="18" priority="16"/>
    <cfRule type="duplicateValues" dxfId="17" priority="17"/>
    <cfRule type="duplicateValues" dxfId="16" priority="18"/>
  </conditionalFormatting>
  <conditionalFormatting sqref="B439">
    <cfRule type="duplicateValues" dxfId="15" priority="13"/>
    <cfRule type="duplicateValues" dxfId="14" priority="14"/>
    <cfRule type="duplicateValues" dxfId="13" priority="15"/>
  </conditionalFormatting>
  <conditionalFormatting sqref="B440">
    <cfRule type="duplicateValues" dxfId="12" priority="10"/>
    <cfRule type="duplicateValues" dxfId="11" priority="11"/>
    <cfRule type="duplicateValues" dxfId="10" priority="12"/>
  </conditionalFormatting>
  <conditionalFormatting sqref="B441">
    <cfRule type="duplicateValues" dxfId="9" priority="7"/>
    <cfRule type="duplicateValues" dxfId="8" priority="8"/>
    <cfRule type="duplicateValues" dxfId="7" priority="9"/>
  </conditionalFormatting>
  <conditionalFormatting sqref="B442">
    <cfRule type="duplicateValues" dxfId="6" priority="4"/>
    <cfRule type="duplicateValues" dxfId="5" priority="5"/>
    <cfRule type="duplicateValues" dxfId="4" priority="6"/>
  </conditionalFormatting>
  <conditionalFormatting sqref="B443">
    <cfRule type="duplicateValues" dxfId="3" priority="1"/>
    <cfRule type="duplicateValues" dxfId="2" priority="2"/>
    <cfRule type="duplicateValues" dxfId="1" priority="3"/>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N876"/>
  <sheetViews>
    <sheetView zoomScaleNormal="100" workbookViewId="0">
      <pane ySplit="2" topLeftCell="A3" activePane="bottomLeft" state="frozen"/>
      <selection activeCell="J4" sqref="J4"/>
      <selection pane="bottomLeft" sqref="A1:E1"/>
    </sheetView>
  </sheetViews>
  <sheetFormatPr defaultRowHeight="15"/>
  <cols>
    <col min="1" max="1" width="14" style="2" customWidth="1"/>
    <col min="2" max="2" width="7.5703125" style="2" bestFit="1" customWidth="1"/>
    <col min="3" max="3" width="35.42578125" style="2" customWidth="1"/>
    <col min="4" max="4" width="15.140625" style="2" customWidth="1"/>
    <col min="5" max="5" width="13.85546875" style="1" customWidth="1"/>
  </cols>
  <sheetData>
    <row r="1" spans="1:16342" s="12" customFormat="1" ht="27" customHeight="1">
      <c r="A1" s="99" t="s">
        <v>560</v>
      </c>
      <c r="B1" s="99"/>
      <c r="C1" s="99"/>
      <c r="D1" s="99"/>
      <c r="E1" s="99"/>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row>
    <row r="2" spans="1:16342" ht="30">
      <c r="A2" s="8" t="s">
        <v>0</v>
      </c>
      <c r="B2" s="8" t="s">
        <v>1</v>
      </c>
      <c r="C2" s="8" t="s">
        <v>2</v>
      </c>
      <c r="D2" s="8" t="s">
        <v>477</v>
      </c>
      <c r="E2" s="9" t="s">
        <v>479</v>
      </c>
    </row>
    <row r="3" spans="1:16342">
      <c r="A3" s="12" t="s">
        <v>3</v>
      </c>
      <c r="B3" s="12">
        <v>100002</v>
      </c>
      <c r="C3" s="12" t="s">
        <v>4</v>
      </c>
      <c r="D3" s="41" t="s">
        <v>478</v>
      </c>
      <c r="E3" s="5">
        <v>0</v>
      </c>
    </row>
    <row r="4" spans="1:16342">
      <c r="A4" s="12" t="s">
        <v>3</v>
      </c>
      <c r="B4" s="12">
        <v>100019</v>
      </c>
      <c r="C4" s="12" t="s">
        <v>5</v>
      </c>
      <c r="D4" s="41" t="s">
        <v>478</v>
      </c>
      <c r="E4" s="5">
        <v>0</v>
      </c>
    </row>
    <row r="5" spans="1:16342">
      <c r="A5" s="12" t="s">
        <v>3</v>
      </c>
      <c r="B5" s="12">
        <v>100029</v>
      </c>
      <c r="C5" s="12" t="s">
        <v>6</v>
      </c>
      <c r="D5" s="41" t="s">
        <v>478</v>
      </c>
      <c r="E5" s="5">
        <v>0</v>
      </c>
    </row>
    <row r="6" spans="1:16342">
      <c r="A6" s="12" t="s">
        <v>7</v>
      </c>
      <c r="B6" s="12">
        <v>120039</v>
      </c>
      <c r="C6" s="12" t="s">
        <v>8</v>
      </c>
      <c r="D6" s="41" t="s">
        <v>478</v>
      </c>
      <c r="E6" s="5">
        <v>0</v>
      </c>
    </row>
    <row r="7" spans="1:16342">
      <c r="A7" s="12" t="s">
        <v>7</v>
      </c>
      <c r="B7" s="12">
        <v>120043</v>
      </c>
      <c r="C7" s="12" t="s">
        <v>10</v>
      </c>
      <c r="D7" s="41" t="s">
        <v>478</v>
      </c>
      <c r="E7" s="5">
        <v>0</v>
      </c>
    </row>
    <row r="8" spans="1:16342">
      <c r="A8" s="12" t="s">
        <v>11</v>
      </c>
      <c r="B8" s="12">
        <v>140053</v>
      </c>
      <c r="C8" s="12" t="s">
        <v>12</v>
      </c>
      <c r="D8" s="41" t="s">
        <v>478</v>
      </c>
      <c r="E8" s="5">
        <v>0</v>
      </c>
    </row>
    <row r="9" spans="1:16342">
      <c r="A9" s="12" t="s">
        <v>11</v>
      </c>
      <c r="B9" s="12">
        <v>140068</v>
      </c>
      <c r="C9" s="12" t="s">
        <v>13</v>
      </c>
      <c r="D9" s="41" t="s">
        <v>478</v>
      </c>
      <c r="E9" s="5">
        <v>0</v>
      </c>
    </row>
    <row r="10" spans="1:16342">
      <c r="A10" s="12" t="s">
        <v>11</v>
      </c>
      <c r="B10" s="12">
        <v>140069</v>
      </c>
      <c r="C10" s="12" t="s">
        <v>14</v>
      </c>
      <c r="D10" s="41" t="s">
        <v>478</v>
      </c>
      <c r="E10" s="5">
        <v>0</v>
      </c>
    </row>
    <row r="11" spans="1:16342">
      <c r="A11" s="12" t="s">
        <v>11</v>
      </c>
      <c r="B11" s="12">
        <v>147332</v>
      </c>
      <c r="C11" s="12" t="s">
        <v>15</v>
      </c>
      <c r="D11" s="41" t="s">
        <v>478</v>
      </c>
      <c r="E11" s="5">
        <v>0</v>
      </c>
    </row>
    <row r="12" spans="1:16342">
      <c r="A12" s="12" t="s">
        <v>16</v>
      </c>
      <c r="B12" s="12">
        <v>150076</v>
      </c>
      <c r="C12" s="12" t="s">
        <v>17</v>
      </c>
      <c r="D12" s="41" t="s">
        <v>478</v>
      </c>
      <c r="E12" s="5">
        <v>0</v>
      </c>
    </row>
    <row r="13" spans="1:16342">
      <c r="A13" s="12" t="s">
        <v>16</v>
      </c>
      <c r="B13" s="12">
        <v>150077</v>
      </c>
      <c r="C13" s="12" t="s">
        <v>18</v>
      </c>
      <c r="D13" s="41" t="s">
        <v>478</v>
      </c>
      <c r="E13" s="5">
        <v>0</v>
      </c>
    </row>
    <row r="14" spans="1:16342">
      <c r="A14" s="12" t="s">
        <v>16</v>
      </c>
      <c r="B14" s="12">
        <v>150085</v>
      </c>
      <c r="C14" s="12" t="s">
        <v>19</v>
      </c>
      <c r="D14" s="41" t="s">
        <v>478</v>
      </c>
      <c r="E14" s="5">
        <v>0</v>
      </c>
    </row>
    <row r="15" spans="1:16342" s="10" customFormat="1">
      <c r="A15" s="12" t="s">
        <v>16</v>
      </c>
      <c r="B15" s="12">
        <v>150091</v>
      </c>
      <c r="C15" s="12" t="s">
        <v>20</v>
      </c>
      <c r="D15" s="41" t="s">
        <v>478</v>
      </c>
      <c r="E15" s="5">
        <v>0</v>
      </c>
    </row>
    <row r="16" spans="1:16342">
      <c r="A16" s="12" t="s">
        <v>16</v>
      </c>
      <c r="B16" s="12">
        <v>150097</v>
      </c>
      <c r="C16" s="12" t="s">
        <v>21</v>
      </c>
      <c r="D16" s="41" t="s">
        <v>478</v>
      </c>
      <c r="E16" s="5">
        <v>0</v>
      </c>
    </row>
    <row r="17" spans="1:5" s="12" customFormat="1">
      <c r="A17" s="12" t="s">
        <v>16</v>
      </c>
      <c r="B17" s="12">
        <v>150111</v>
      </c>
      <c r="C17" s="12" t="s">
        <v>22</v>
      </c>
      <c r="D17" s="41" t="s">
        <v>478</v>
      </c>
      <c r="E17" s="5">
        <v>0</v>
      </c>
    </row>
    <row r="18" spans="1:5" s="12" customFormat="1">
      <c r="A18" s="12" t="s">
        <v>16</v>
      </c>
      <c r="B18" s="12">
        <v>150112</v>
      </c>
      <c r="C18" s="12" t="s">
        <v>23</v>
      </c>
      <c r="D18" s="41" t="s">
        <v>478</v>
      </c>
      <c r="E18" s="5">
        <v>0</v>
      </c>
    </row>
    <row r="19" spans="1:5" s="12" customFormat="1">
      <c r="A19" s="12" t="s">
        <v>16</v>
      </c>
      <c r="B19" s="12">
        <v>150125</v>
      </c>
      <c r="C19" s="12" t="s">
        <v>24</v>
      </c>
      <c r="D19" s="41" t="s">
        <v>478</v>
      </c>
      <c r="E19" s="5">
        <v>0</v>
      </c>
    </row>
    <row r="20" spans="1:5" s="12" customFormat="1">
      <c r="A20" s="12" t="s">
        <v>16</v>
      </c>
      <c r="B20" s="12">
        <v>150131</v>
      </c>
      <c r="C20" s="12" t="s">
        <v>25</v>
      </c>
      <c r="D20" s="41" t="s">
        <v>478</v>
      </c>
      <c r="E20" s="5">
        <v>0</v>
      </c>
    </row>
    <row r="21" spans="1:5" s="12" customFormat="1">
      <c r="A21" s="12" t="s">
        <v>26</v>
      </c>
      <c r="B21" s="12">
        <v>160135</v>
      </c>
      <c r="C21" s="12" t="s">
        <v>27</v>
      </c>
      <c r="D21" s="41" t="s">
        <v>478</v>
      </c>
      <c r="E21" s="5">
        <v>0</v>
      </c>
    </row>
    <row r="22" spans="1:5" s="12" customFormat="1">
      <c r="A22" s="12" t="s">
        <v>28</v>
      </c>
      <c r="B22" s="12">
        <v>170156</v>
      </c>
      <c r="C22" s="12" t="s">
        <v>29</v>
      </c>
      <c r="D22" s="41" t="s">
        <v>478</v>
      </c>
      <c r="E22" s="5">
        <v>0</v>
      </c>
    </row>
    <row r="23" spans="1:5" s="12" customFormat="1">
      <c r="A23" s="12" t="s">
        <v>28</v>
      </c>
      <c r="B23" s="12">
        <v>170171</v>
      </c>
      <c r="C23" s="12" t="s">
        <v>30</v>
      </c>
      <c r="D23" s="41" t="s">
        <v>478</v>
      </c>
      <c r="E23" s="5">
        <v>0</v>
      </c>
    </row>
    <row r="24" spans="1:5" s="12" customFormat="1">
      <c r="A24" s="12" t="s">
        <v>28</v>
      </c>
      <c r="B24" s="12">
        <v>170175</v>
      </c>
      <c r="C24" s="12" t="s">
        <v>31</v>
      </c>
      <c r="D24" s="41" t="s">
        <v>478</v>
      </c>
      <c r="E24" s="5">
        <v>0</v>
      </c>
    </row>
    <row r="25" spans="1:5" s="12" customFormat="1">
      <c r="A25" s="12" t="s">
        <v>28</v>
      </c>
      <c r="B25" s="12">
        <v>170177</v>
      </c>
      <c r="C25" s="12" t="s">
        <v>32</v>
      </c>
      <c r="D25" s="41" t="s">
        <v>478</v>
      </c>
      <c r="E25" s="5">
        <v>0</v>
      </c>
    </row>
    <row r="26" spans="1:5" s="12" customFormat="1">
      <c r="A26" s="12" t="s">
        <v>28</v>
      </c>
      <c r="B26" s="12">
        <v>170179</v>
      </c>
      <c r="C26" s="12" t="s">
        <v>33</v>
      </c>
      <c r="D26" s="41" t="s">
        <v>478</v>
      </c>
      <c r="E26" s="5">
        <v>0</v>
      </c>
    </row>
    <row r="27" spans="1:5" s="12" customFormat="1">
      <c r="A27" s="12" t="s">
        <v>28</v>
      </c>
      <c r="B27" s="12">
        <v>170189</v>
      </c>
      <c r="C27" s="12" t="s">
        <v>34</v>
      </c>
      <c r="D27" s="41" t="s">
        <v>478</v>
      </c>
      <c r="E27" s="5">
        <v>0</v>
      </c>
    </row>
    <row r="28" spans="1:5" s="12" customFormat="1">
      <c r="A28" s="12" t="s">
        <v>28</v>
      </c>
      <c r="B28" s="12">
        <v>170195</v>
      </c>
      <c r="C28" s="12" t="s">
        <v>35</v>
      </c>
      <c r="D28" s="41" t="s">
        <v>478</v>
      </c>
      <c r="E28" s="5">
        <v>0</v>
      </c>
    </row>
    <row r="29" spans="1:5" s="12" customFormat="1">
      <c r="A29" s="12" t="s">
        <v>28</v>
      </c>
      <c r="B29" s="12">
        <v>170196</v>
      </c>
      <c r="C29" s="12" t="s">
        <v>36</v>
      </c>
      <c r="D29" s="41" t="s">
        <v>478</v>
      </c>
      <c r="E29" s="5">
        <v>0</v>
      </c>
    </row>
    <row r="30" spans="1:5" s="12" customFormat="1">
      <c r="A30" s="12" t="s">
        <v>28</v>
      </c>
      <c r="B30" s="12">
        <v>170197</v>
      </c>
      <c r="C30" s="12" t="s">
        <v>37</v>
      </c>
      <c r="D30" s="41" t="s">
        <v>478</v>
      </c>
      <c r="E30" s="5">
        <v>0</v>
      </c>
    </row>
    <row r="31" spans="1:5" s="12" customFormat="1">
      <c r="A31" s="12" t="s">
        <v>28</v>
      </c>
      <c r="B31" s="12">
        <v>170205</v>
      </c>
      <c r="C31" s="12" t="s">
        <v>38</v>
      </c>
      <c r="D31" s="41" t="s">
        <v>478</v>
      </c>
      <c r="E31" s="5">
        <v>0</v>
      </c>
    </row>
    <row r="32" spans="1:5" s="12" customFormat="1">
      <c r="A32" s="12" t="s">
        <v>28</v>
      </c>
      <c r="B32" s="12">
        <v>170215</v>
      </c>
      <c r="C32" s="12" t="s">
        <v>39</v>
      </c>
      <c r="D32" s="41" t="s">
        <v>478</v>
      </c>
      <c r="E32" s="5">
        <v>0</v>
      </c>
    </row>
    <row r="33" spans="1:5" s="12" customFormat="1">
      <c r="A33" s="12" t="s">
        <v>40</v>
      </c>
      <c r="B33" s="12">
        <v>180216</v>
      </c>
      <c r="C33" s="12" t="s">
        <v>41</v>
      </c>
      <c r="D33" s="41" t="s">
        <v>478</v>
      </c>
      <c r="E33" s="5">
        <v>0</v>
      </c>
    </row>
    <row r="34" spans="1:5" s="12" customFormat="1">
      <c r="A34" s="12" t="s">
        <v>42</v>
      </c>
      <c r="B34" s="12">
        <v>190219</v>
      </c>
      <c r="C34" s="12" t="s">
        <v>43</v>
      </c>
      <c r="D34" s="41" t="s">
        <v>478</v>
      </c>
      <c r="E34" s="5">
        <v>0</v>
      </c>
    </row>
    <row r="35" spans="1:5" s="12" customFormat="1">
      <c r="A35" s="12" t="s">
        <v>42</v>
      </c>
      <c r="B35" s="12">
        <v>190220</v>
      </c>
      <c r="C35" s="12" t="s">
        <v>44</v>
      </c>
      <c r="D35" s="41" t="s">
        <v>478</v>
      </c>
      <c r="E35" s="5">
        <v>0</v>
      </c>
    </row>
    <row r="36" spans="1:5" s="12" customFormat="1">
      <c r="A36" s="12" t="s">
        <v>42</v>
      </c>
      <c r="B36" s="12">
        <v>190239</v>
      </c>
      <c r="C36" s="12" t="s">
        <v>45</v>
      </c>
      <c r="D36" s="41" t="s">
        <v>478</v>
      </c>
      <c r="E36" s="5">
        <v>0</v>
      </c>
    </row>
    <row r="37" spans="1:5" s="12" customFormat="1">
      <c r="A37" s="12" t="s">
        <v>42</v>
      </c>
      <c r="B37" s="12">
        <v>190250</v>
      </c>
      <c r="C37" s="12" t="s">
        <v>46</v>
      </c>
      <c r="D37" s="41" t="s">
        <v>478</v>
      </c>
      <c r="E37" s="5">
        <v>0</v>
      </c>
    </row>
    <row r="38" spans="1:5" s="12" customFormat="1">
      <c r="A38" s="12" t="s">
        <v>42</v>
      </c>
      <c r="B38" s="12">
        <v>197251</v>
      </c>
      <c r="C38" s="12" t="s">
        <v>47</v>
      </c>
      <c r="D38" s="41" t="s">
        <v>478</v>
      </c>
      <c r="E38" s="5">
        <v>0</v>
      </c>
    </row>
    <row r="39" spans="1:5" s="12" customFormat="1">
      <c r="A39" s="12" t="s">
        <v>48</v>
      </c>
      <c r="B39" s="12">
        <v>210331</v>
      </c>
      <c r="C39" s="12" t="s">
        <v>49</v>
      </c>
      <c r="D39" s="41" t="s">
        <v>478</v>
      </c>
      <c r="E39" s="5">
        <v>0</v>
      </c>
    </row>
    <row r="40" spans="1:5" s="12" customFormat="1">
      <c r="A40" s="12" t="s">
        <v>50</v>
      </c>
      <c r="B40" s="12">
        <v>220324</v>
      </c>
      <c r="C40" s="12" t="s">
        <v>51</v>
      </c>
      <c r="D40" s="41" t="s">
        <v>478</v>
      </c>
      <c r="E40" s="5">
        <v>0</v>
      </c>
    </row>
    <row r="41" spans="1:5" s="12" customFormat="1">
      <c r="A41" s="12" t="s">
        <v>50</v>
      </c>
      <c r="B41" s="12">
        <v>220347</v>
      </c>
      <c r="C41" s="12" t="s">
        <v>52</v>
      </c>
      <c r="D41" s="41" t="s">
        <v>478</v>
      </c>
      <c r="E41" s="5">
        <v>0</v>
      </c>
    </row>
    <row r="42" spans="1:5" s="12" customFormat="1">
      <c r="A42" s="12" t="s">
        <v>50</v>
      </c>
      <c r="B42" s="12">
        <v>220348</v>
      </c>
      <c r="C42" s="12" t="s">
        <v>53</v>
      </c>
      <c r="D42" s="41" t="s">
        <v>478</v>
      </c>
      <c r="E42" s="5">
        <v>0</v>
      </c>
    </row>
    <row r="43" spans="1:5" s="12" customFormat="1">
      <c r="A43" s="12" t="s">
        <v>50</v>
      </c>
      <c r="B43" s="12">
        <v>220358</v>
      </c>
      <c r="C43" s="12" t="s">
        <v>54</v>
      </c>
      <c r="D43" s="41" t="s">
        <v>478</v>
      </c>
      <c r="E43" s="5">
        <v>0</v>
      </c>
    </row>
    <row r="44" spans="1:5" s="12" customFormat="1">
      <c r="A44" s="12" t="s">
        <v>50</v>
      </c>
      <c r="B44" s="12">
        <v>220360</v>
      </c>
      <c r="C44" s="12" t="s">
        <v>55</v>
      </c>
      <c r="D44" s="41" t="s">
        <v>478</v>
      </c>
      <c r="E44" s="5">
        <v>0</v>
      </c>
    </row>
    <row r="45" spans="1:5" s="12" customFormat="1">
      <c r="A45" s="12" t="s">
        <v>50</v>
      </c>
      <c r="B45" s="12">
        <v>220365</v>
      </c>
      <c r="C45" s="12" t="s">
        <v>56</v>
      </c>
      <c r="D45" s="41" t="s">
        <v>478</v>
      </c>
      <c r="E45" s="5">
        <v>0</v>
      </c>
    </row>
    <row r="46" spans="1:5" s="12" customFormat="1">
      <c r="A46" s="12" t="s">
        <v>50</v>
      </c>
      <c r="B46" s="12">
        <v>220368</v>
      </c>
      <c r="C46" s="12" t="s">
        <v>57</v>
      </c>
      <c r="D46" s="41" t="s">
        <v>478</v>
      </c>
      <c r="E46" s="5">
        <v>0</v>
      </c>
    </row>
    <row r="47" spans="1:5" s="12" customFormat="1">
      <c r="A47" s="12" t="s">
        <v>50</v>
      </c>
      <c r="B47" s="12">
        <v>220371</v>
      </c>
      <c r="C47" s="12" t="s">
        <v>58</v>
      </c>
      <c r="D47" s="41" t="s">
        <v>478</v>
      </c>
      <c r="E47" s="5">
        <v>0</v>
      </c>
    </row>
    <row r="48" spans="1:5" s="12" customFormat="1">
      <c r="A48" s="12" t="s">
        <v>50</v>
      </c>
      <c r="B48" s="12">
        <v>220376</v>
      </c>
      <c r="C48" s="12" t="s">
        <v>59</v>
      </c>
      <c r="D48" s="41" t="s">
        <v>478</v>
      </c>
      <c r="E48" s="5">
        <v>0</v>
      </c>
    </row>
    <row r="49" spans="1:5" s="12" customFormat="1">
      <c r="A49" s="12" t="s">
        <v>50</v>
      </c>
      <c r="B49" s="12">
        <v>220378</v>
      </c>
      <c r="C49" s="12" t="s">
        <v>60</v>
      </c>
      <c r="D49" s="41" t="s">
        <v>478</v>
      </c>
      <c r="E49" s="5">
        <v>0</v>
      </c>
    </row>
    <row r="50" spans="1:5" s="12" customFormat="1">
      <c r="A50" s="12" t="s">
        <v>50</v>
      </c>
      <c r="B50" s="12">
        <v>220381</v>
      </c>
      <c r="C50" s="12" t="s">
        <v>61</v>
      </c>
      <c r="D50" s="41" t="s">
        <v>478</v>
      </c>
      <c r="E50" s="5">
        <v>0</v>
      </c>
    </row>
    <row r="51" spans="1:5" s="12" customFormat="1">
      <c r="A51" s="12" t="s">
        <v>50</v>
      </c>
      <c r="B51" s="12">
        <v>220382</v>
      </c>
      <c r="C51" s="12" t="s">
        <v>62</v>
      </c>
      <c r="D51" s="41" t="s">
        <v>478</v>
      </c>
      <c r="E51" s="5">
        <v>0</v>
      </c>
    </row>
    <row r="52" spans="1:5" s="12" customFormat="1">
      <c r="A52" s="12" t="s">
        <v>50</v>
      </c>
      <c r="B52" s="12">
        <v>220389</v>
      </c>
      <c r="C52" s="12" t="s">
        <v>63</v>
      </c>
      <c r="D52" s="41" t="s">
        <v>478</v>
      </c>
      <c r="E52" s="5">
        <v>0</v>
      </c>
    </row>
    <row r="53" spans="1:5" s="12" customFormat="1">
      <c r="A53" s="12" t="s">
        <v>50</v>
      </c>
      <c r="B53" s="12">
        <v>220392</v>
      </c>
      <c r="C53" s="12" t="s">
        <v>64</v>
      </c>
      <c r="D53" s="41" t="s">
        <v>478</v>
      </c>
      <c r="E53" s="5">
        <v>0</v>
      </c>
    </row>
    <row r="54" spans="1:5" s="12" customFormat="1">
      <c r="A54" s="12" t="s">
        <v>65</v>
      </c>
      <c r="B54" s="12">
        <v>230468</v>
      </c>
      <c r="C54" s="12" t="s">
        <v>66</v>
      </c>
      <c r="D54" s="41" t="s">
        <v>478</v>
      </c>
      <c r="E54" s="5">
        <v>0</v>
      </c>
    </row>
    <row r="55" spans="1:5" s="12" customFormat="1">
      <c r="A55" s="12" t="s">
        <v>65</v>
      </c>
      <c r="B55" s="12">
        <v>230469</v>
      </c>
      <c r="C55" s="12" t="s">
        <v>67</v>
      </c>
      <c r="D55" s="41" t="s">
        <v>478</v>
      </c>
      <c r="E55" s="5">
        <v>0</v>
      </c>
    </row>
    <row r="56" spans="1:5" s="12" customFormat="1">
      <c r="A56" s="12" t="s">
        <v>65</v>
      </c>
      <c r="B56" s="12">
        <v>230473</v>
      </c>
      <c r="C56" s="12" t="s">
        <v>68</v>
      </c>
      <c r="D56" s="41" t="s">
        <v>478</v>
      </c>
      <c r="E56" s="5">
        <v>0</v>
      </c>
    </row>
    <row r="57" spans="1:5" s="12" customFormat="1">
      <c r="A57" s="12" t="s">
        <v>65</v>
      </c>
      <c r="B57" s="12">
        <v>230478</v>
      </c>
      <c r="C57" s="12" t="s">
        <v>69</v>
      </c>
      <c r="D57" s="41" t="s">
        <v>478</v>
      </c>
      <c r="E57" s="5">
        <v>0</v>
      </c>
    </row>
    <row r="58" spans="1:5" s="12" customFormat="1">
      <c r="A58" s="12" t="s">
        <v>65</v>
      </c>
      <c r="B58" s="12">
        <v>230496</v>
      </c>
      <c r="C58" s="12" t="s">
        <v>70</v>
      </c>
      <c r="D58" s="41" t="s">
        <v>478</v>
      </c>
      <c r="E58" s="5">
        <v>0</v>
      </c>
    </row>
    <row r="59" spans="1:5" s="12" customFormat="1">
      <c r="A59" s="12" t="s">
        <v>65</v>
      </c>
      <c r="B59" s="12">
        <v>230497</v>
      </c>
      <c r="C59" s="12" t="s">
        <v>71</v>
      </c>
      <c r="D59" s="41" t="s">
        <v>478</v>
      </c>
      <c r="E59" s="5">
        <v>0</v>
      </c>
    </row>
    <row r="60" spans="1:5" s="12" customFormat="1">
      <c r="A60" s="12" t="s">
        <v>65</v>
      </c>
      <c r="B60" s="12">
        <v>230498</v>
      </c>
      <c r="C60" s="12" t="s">
        <v>72</v>
      </c>
      <c r="D60" s="41" t="s">
        <v>478</v>
      </c>
      <c r="E60" s="5">
        <v>0</v>
      </c>
    </row>
    <row r="61" spans="1:5" s="12" customFormat="1">
      <c r="A61" s="12" t="s">
        <v>65</v>
      </c>
      <c r="B61" s="12">
        <v>230500</v>
      </c>
      <c r="C61" s="12" t="s">
        <v>73</v>
      </c>
      <c r="D61" s="41" t="s">
        <v>478</v>
      </c>
      <c r="E61" s="5">
        <v>0</v>
      </c>
    </row>
    <row r="62" spans="1:5" s="12" customFormat="1">
      <c r="A62" s="12" t="s">
        <v>65</v>
      </c>
      <c r="B62" s="12">
        <v>230501</v>
      </c>
      <c r="C62" s="12" t="s">
        <v>74</v>
      </c>
      <c r="D62" s="41" t="s">
        <v>478</v>
      </c>
      <c r="E62" s="5">
        <v>0</v>
      </c>
    </row>
    <row r="63" spans="1:5" s="12" customFormat="1">
      <c r="A63" s="12" t="s">
        <v>65</v>
      </c>
      <c r="B63" s="12">
        <v>230502</v>
      </c>
      <c r="C63" s="12" t="s">
        <v>75</v>
      </c>
      <c r="D63" s="41" t="s">
        <v>478</v>
      </c>
      <c r="E63" s="5">
        <v>0</v>
      </c>
    </row>
    <row r="64" spans="1:5" s="12" customFormat="1">
      <c r="A64" s="12" t="s">
        <v>65</v>
      </c>
      <c r="B64" s="12">
        <v>230503</v>
      </c>
      <c r="C64" s="12" t="s">
        <v>76</v>
      </c>
      <c r="D64" s="41" t="s">
        <v>478</v>
      </c>
      <c r="E64" s="5">
        <v>0</v>
      </c>
    </row>
    <row r="65" spans="1:5" s="12" customFormat="1">
      <c r="A65" s="12" t="s">
        <v>65</v>
      </c>
      <c r="B65" s="12">
        <v>230505</v>
      </c>
      <c r="C65" s="12" t="s">
        <v>77</v>
      </c>
      <c r="D65" s="41" t="s">
        <v>478</v>
      </c>
      <c r="E65" s="5">
        <v>0</v>
      </c>
    </row>
    <row r="66" spans="1:5" s="12" customFormat="1">
      <c r="A66" s="12" t="s">
        <v>65</v>
      </c>
      <c r="B66" s="12">
        <v>230510</v>
      </c>
      <c r="C66" s="12" t="s">
        <v>78</v>
      </c>
      <c r="D66" s="41" t="s">
        <v>478</v>
      </c>
      <c r="E66" s="5">
        <v>0</v>
      </c>
    </row>
    <row r="67" spans="1:5" s="12" customFormat="1">
      <c r="A67" s="12" t="s">
        <v>65</v>
      </c>
      <c r="B67" s="12">
        <v>230511</v>
      </c>
      <c r="C67" s="12" t="s">
        <v>79</v>
      </c>
      <c r="D67" s="41" t="s">
        <v>478</v>
      </c>
      <c r="E67" s="5">
        <v>0</v>
      </c>
    </row>
    <row r="68" spans="1:5" s="12" customFormat="1">
      <c r="A68" s="12" t="s">
        <v>80</v>
      </c>
      <c r="B68" s="12">
        <v>240512</v>
      </c>
      <c r="C68" s="12" t="s">
        <v>81</v>
      </c>
      <c r="D68" s="41" t="s">
        <v>478</v>
      </c>
      <c r="E68" s="5">
        <v>0</v>
      </c>
    </row>
    <row r="69" spans="1:5" s="12" customFormat="1">
      <c r="A69" s="12" t="s">
        <v>80</v>
      </c>
      <c r="B69" s="12">
        <v>240515</v>
      </c>
      <c r="C69" s="12" t="s">
        <v>82</v>
      </c>
      <c r="D69" s="41" t="s">
        <v>478</v>
      </c>
      <c r="E69" s="5">
        <v>0</v>
      </c>
    </row>
    <row r="70" spans="1:5" s="12" customFormat="1">
      <c r="A70" s="12" t="s">
        <v>80</v>
      </c>
      <c r="B70" s="12">
        <v>240516</v>
      </c>
      <c r="C70" s="12" t="s">
        <v>83</v>
      </c>
      <c r="D70" s="41" t="s">
        <v>478</v>
      </c>
      <c r="E70" s="5">
        <v>0</v>
      </c>
    </row>
    <row r="71" spans="1:5" s="12" customFormat="1">
      <c r="A71" s="12" t="s">
        <v>80</v>
      </c>
      <c r="B71" s="12">
        <v>240520</v>
      </c>
      <c r="C71" s="12" t="s">
        <v>84</v>
      </c>
      <c r="D71" s="41" t="s">
        <v>478</v>
      </c>
      <c r="E71" s="5">
        <v>0</v>
      </c>
    </row>
    <row r="72" spans="1:5" s="12" customFormat="1">
      <c r="A72" s="12" t="s">
        <v>80</v>
      </c>
      <c r="B72" s="12">
        <v>240521</v>
      </c>
      <c r="C72" s="12" t="s">
        <v>85</v>
      </c>
      <c r="D72" s="41" t="s">
        <v>478</v>
      </c>
      <c r="E72" s="5">
        <v>0</v>
      </c>
    </row>
    <row r="73" spans="1:5" s="12" customFormat="1">
      <c r="A73" s="12" t="s">
        <v>80</v>
      </c>
      <c r="B73" s="12">
        <v>240523</v>
      </c>
      <c r="C73" s="12" t="s">
        <v>86</v>
      </c>
      <c r="D73" s="41" t="s">
        <v>478</v>
      </c>
      <c r="E73" s="5">
        <v>0</v>
      </c>
    </row>
    <row r="74" spans="1:5" s="12" customFormat="1">
      <c r="A74" s="12" t="s">
        <v>80</v>
      </c>
      <c r="B74" s="12">
        <v>240528</v>
      </c>
      <c r="C74" s="12" t="s">
        <v>88</v>
      </c>
      <c r="D74" s="41" t="s">
        <v>478</v>
      </c>
      <c r="E74" s="5">
        <v>0</v>
      </c>
    </row>
    <row r="75" spans="1:5" s="12" customFormat="1">
      <c r="A75" s="12" t="s">
        <v>80</v>
      </c>
      <c r="B75" s="12">
        <v>240531</v>
      </c>
      <c r="C75" s="12" t="s">
        <v>89</v>
      </c>
      <c r="D75" s="41" t="s">
        <v>478</v>
      </c>
      <c r="E75" s="5">
        <v>0</v>
      </c>
    </row>
    <row r="76" spans="1:5" s="12" customFormat="1">
      <c r="A76" s="12" t="s">
        <v>80</v>
      </c>
      <c r="B76" s="12">
        <v>240532</v>
      </c>
      <c r="C76" s="12" t="s">
        <v>90</v>
      </c>
      <c r="D76" s="41" t="s">
        <v>478</v>
      </c>
      <c r="E76" s="5">
        <v>0</v>
      </c>
    </row>
    <row r="77" spans="1:5" s="12" customFormat="1">
      <c r="A77" s="12" t="s">
        <v>80</v>
      </c>
      <c r="B77" s="12">
        <v>240536</v>
      </c>
      <c r="C77" s="12" t="s">
        <v>91</v>
      </c>
      <c r="D77" s="41" t="s">
        <v>478</v>
      </c>
      <c r="E77" s="5">
        <v>0</v>
      </c>
    </row>
    <row r="78" spans="1:5" s="12" customFormat="1">
      <c r="A78" s="12" t="s">
        <v>80</v>
      </c>
      <c r="B78" s="12">
        <v>240538</v>
      </c>
      <c r="C78" s="12" t="s">
        <v>92</v>
      </c>
      <c r="D78" s="41" t="s">
        <v>478</v>
      </c>
      <c r="E78" s="5">
        <v>0</v>
      </c>
    </row>
    <row r="79" spans="1:5" s="12" customFormat="1">
      <c r="A79" s="12" t="s">
        <v>80</v>
      </c>
      <c r="B79" s="12">
        <v>240539</v>
      </c>
      <c r="C79" s="12" t="s">
        <v>93</v>
      </c>
      <c r="D79" s="41" t="s">
        <v>478</v>
      </c>
      <c r="E79" s="5">
        <v>0</v>
      </c>
    </row>
    <row r="80" spans="1:5" s="12" customFormat="1">
      <c r="A80" s="12" t="s">
        <v>80</v>
      </c>
      <c r="B80" s="12">
        <v>240541</v>
      </c>
      <c r="C80" s="12" t="s">
        <v>94</v>
      </c>
      <c r="D80" s="41" t="s">
        <v>478</v>
      </c>
      <c r="E80" s="5">
        <v>0</v>
      </c>
    </row>
    <row r="81" spans="1:5" s="12" customFormat="1">
      <c r="A81" s="12" t="s">
        <v>80</v>
      </c>
      <c r="B81" s="12">
        <v>240542</v>
      </c>
      <c r="C81" s="12" t="s">
        <v>95</v>
      </c>
      <c r="D81" s="41" t="s">
        <v>478</v>
      </c>
      <c r="E81" s="5">
        <v>0</v>
      </c>
    </row>
    <row r="82" spans="1:5" s="12" customFormat="1">
      <c r="A82" s="12" t="s">
        <v>80</v>
      </c>
      <c r="B82" s="12">
        <v>240546</v>
      </c>
      <c r="C82" s="12" t="s">
        <v>96</v>
      </c>
      <c r="D82" s="41" t="s">
        <v>478</v>
      </c>
      <c r="E82" s="5">
        <v>0</v>
      </c>
    </row>
    <row r="83" spans="1:5" s="12" customFormat="1">
      <c r="A83" s="12" t="s">
        <v>97</v>
      </c>
      <c r="B83" s="12">
        <v>250285</v>
      </c>
      <c r="C83" s="12" t="s">
        <v>98</v>
      </c>
      <c r="D83" s="41" t="s">
        <v>478</v>
      </c>
      <c r="E83" s="5">
        <v>0</v>
      </c>
    </row>
    <row r="84" spans="1:5" s="12" customFormat="1">
      <c r="A84" s="12" t="s">
        <v>97</v>
      </c>
      <c r="B84" s="12">
        <v>250290</v>
      </c>
      <c r="C84" s="12" t="s">
        <v>99</v>
      </c>
      <c r="D84" s="41" t="s">
        <v>478</v>
      </c>
      <c r="E84" s="5">
        <v>0</v>
      </c>
    </row>
    <row r="85" spans="1:5" s="12" customFormat="1">
      <c r="A85" s="12" t="s">
        <v>97</v>
      </c>
      <c r="B85" s="12">
        <v>250295</v>
      </c>
      <c r="C85" s="12" t="s">
        <v>100</v>
      </c>
      <c r="D85" s="41" t="s">
        <v>478</v>
      </c>
      <c r="E85" s="5">
        <v>0</v>
      </c>
    </row>
    <row r="86" spans="1:5" s="12" customFormat="1">
      <c r="A86" s="12" t="s">
        <v>97</v>
      </c>
      <c r="B86" s="12">
        <v>250299</v>
      </c>
      <c r="C86" s="12" t="s">
        <v>101</v>
      </c>
      <c r="D86" s="41" t="s">
        <v>478</v>
      </c>
      <c r="E86" s="5">
        <v>0</v>
      </c>
    </row>
    <row r="87" spans="1:5" s="12" customFormat="1">
      <c r="A87" s="12" t="s">
        <v>97</v>
      </c>
      <c r="B87" s="12">
        <v>250305</v>
      </c>
      <c r="C87" s="12" t="s">
        <v>102</v>
      </c>
      <c r="D87" s="41" t="s">
        <v>478</v>
      </c>
      <c r="E87" s="5">
        <v>0</v>
      </c>
    </row>
    <row r="88" spans="1:5" s="12" customFormat="1">
      <c r="A88" s="12" t="s">
        <v>97</v>
      </c>
      <c r="B88" s="12">
        <v>250307</v>
      </c>
      <c r="C88" s="12" t="s">
        <v>103</v>
      </c>
      <c r="D88" s="41" t="s">
        <v>478</v>
      </c>
      <c r="E88" s="5">
        <v>0</v>
      </c>
    </row>
    <row r="89" spans="1:5" s="12" customFormat="1">
      <c r="A89" s="12" t="s">
        <v>97</v>
      </c>
      <c r="B89" s="12">
        <v>250308</v>
      </c>
      <c r="C89" s="12" t="s">
        <v>45</v>
      </c>
      <c r="D89" s="41" t="s">
        <v>478</v>
      </c>
      <c r="E89" s="5">
        <v>0</v>
      </c>
    </row>
    <row r="90" spans="1:5" s="12" customFormat="1">
      <c r="A90" s="12" t="s">
        <v>97</v>
      </c>
      <c r="B90" s="12">
        <v>250315</v>
      </c>
      <c r="C90" s="12" t="s">
        <v>104</v>
      </c>
      <c r="D90" s="41" t="s">
        <v>478</v>
      </c>
      <c r="E90" s="5">
        <v>0</v>
      </c>
    </row>
    <row r="91" spans="1:5" s="12" customFormat="1">
      <c r="A91" s="12" t="s">
        <v>97</v>
      </c>
      <c r="B91" s="12">
        <v>250316</v>
      </c>
      <c r="C91" s="12" t="s">
        <v>105</v>
      </c>
      <c r="D91" s="41" t="s">
        <v>478</v>
      </c>
      <c r="E91" s="5">
        <v>0</v>
      </c>
    </row>
    <row r="92" spans="1:5" s="12" customFormat="1">
      <c r="A92" s="12" t="s">
        <v>106</v>
      </c>
      <c r="B92" s="12">
        <v>260396</v>
      </c>
      <c r="C92" s="12" t="s">
        <v>107</v>
      </c>
      <c r="D92" s="41" t="s">
        <v>478</v>
      </c>
      <c r="E92" s="5">
        <v>0</v>
      </c>
    </row>
    <row r="93" spans="1:5" s="12" customFormat="1">
      <c r="A93" s="12" t="s">
        <v>106</v>
      </c>
      <c r="B93" s="12">
        <v>260398</v>
      </c>
      <c r="C93" s="12" t="s">
        <v>108</v>
      </c>
      <c r="D93" s="41" t="s">
        <v>478</v>
      </c>
      <c r="E93" s="5">
        <v>0</v>
      </c>
    </row>
    <row r="94" spans="1:5" s="12" customFormat="1">
      <c r="A94" s="12" t="s">
        <v>106</v>
      </c>
      <c r="B94" s="12">
        <v>260401</v>
      </c>
      <c r="C94" s="12" t="s">
        <v>109</v>
      </c>
      <c r="D94" s="41" t="s">
        <v>478</v>
      </c>
      <c r="E94" s="5">
        <v>0</v>
      </c>
    </row>
    <row r="95" spans="1:5" s="12" customFormat="1">
      <c r="A95" s="12" t="s">
        <v>106</v>
      </c>
      <c r="B95" s="12">
        <v>260406</v>
      </c>
      <c r="C95" s="12" t="s">
        <v>110</v>
      </c>
      <c r="D95" s="41" t="s">
        <v>478</v>
      </c>
      <c r="E95" s="5">
        <v>0</v>
      </c>
    </row>
    <row r="96" spans="1:5" s="12" customFormat="1">
      <c r="A96" s="12" t="s">
        <v>106</v>
      </c>
      <c r="B96" s="12">
        <v>260408</v>
      </c>
      <c r="C96" s="12" t="s">
        <v>111</v>
      </c>
      <c r="D96" s="41" t="s">
        <v>478</v>
      </c>
      <c r="E96" s="5">
        <v>0</v>
      </c>
    </row>
    <row r="97" spans="1:5" s="12" customFormat="1">
      <c r="A97" s="12" t="s">
        <v>106</v>
      </c>
      <c r="B97" s="12">
        <v>260413</v>
      </c>
      <c r="C97" s="12" t="s">
        <v>112</v>
      </c>
      <c r="D97" s="41" t="s">
        <v>478</v>
      </c>
      <c r="E97" s="5">
        <v>0</v>
      </c>
    </row>
    <row r="98" spans="1:5" s="12" customFormat="1">
      <c r="A98" s="12" t="s">
        <v>106</v>
      </c>
      <c r="B98" s="12">
        <v>260414</v>
      </c>
      <c r="C98" s="12" t="s">
        <v>113</v>
      </c>
      <c r="D98" s="41" t="s">
        <v>478</v>
      </c>
      <c r="E98" s="5">
        <v>0</v>
      </c>
    </row>
    <row r="99" spans="1:5" s="12" customFormat="1">
      <c r="A99" s="12" t="s">
        <v>106</v>
      </c>
      <c r="B99" s="12">
        <v>260415</v>
      </c>
      <c r="C99" s="12" t="s">
        <v>114</v>
      </c>
      <c r="D99" s="41" t="s">
        <v>478</v>
      </c>
      <c r="E99" s="5">
        <v>0</v>
      </c>
    </row>
    <row r="100" spans="1:5" s="12" customFormat="1">
      <c r="A100" s="12" t="s">
        <v>106</v>
      </c>
      <c r="B100" s="12">
        <v>260418</v>
      </c>
      <c r="C100" s="12" t="s">
        <v>115</v>
      </c>
      <c r="D100" s="41" t="s">
        <v>478</v>
      </c>
      <c r="E100" s="5">
        <v>0</v>
      </c>
    </row>
    <row r="101" spans="1:5" s="12" customFormat="1">
      <c r="A101" s="12" t="s">
        <v>106</v>
      </c>
      <c r="B101" s="12">
        <v>260419</v>
      </c>
      <c r="C101" s="12" t="s">
        <v>116</v>
      </c>
      <c r="D101" s="41" t="s">
        <v>478</v>
      </c>
      <c r="E101" s="5">
        <v>0</v>
      </c>
    </row>
    <row r="102" spans="1:5" s="12" customFormat="1">
      <c r="A102" s="12" t="s">
        <v>106</v>
      </c>
      <c r="B102" s="12">
        <v>260421</v>
      </c>
      <c r="C102" s="12" t="s">
        <v>117</v>
      </c>
      <c r="D102" s="41" t="s">
        <v>478</v>
      </c>
      <c r="E102" s="5">
        <v>0</v>
      </c>
    </row>
    <row r="103" spans="1:5" s="12" customFormat="1">
      <c r="A103" s="12" t="s">
        <v>118</v>
      </c>
      <c r="B103" s="12">
        <v>270428</v>
      </c>
      <c r="C103" s="12" t="s">
        <v>119</v>
      </c>
      <c r="D103" s="41" t="s">
        <v>478</v>
      </c>
      <c r="E103" s="5">
        <v>0</v>
      </c>
    </row>
    <row r="104" spans="1:5" s="12" customFormat="1">
      <c r="A104" s="12" t="s">
        <v>118</v>
      </c>
      <c r="B104" s="12">
        <v>270429</v>
      </c>
      <c r="C104" s="12" t="s">
        <v>120</v>
      </c>
      <c r="D104" s="41" t="s">
        <v>478</v>
      </c>
      <c r="E104" s="5">
        <v>0</v>
      </c>
    </row>
    <row r="105" spans="1:5" s="12" customFormat="1">
      <c r="A105" s="12" t="s">
        <v>118</v>
      </c>
      <c r="B105" s="12">
        <v>270432</v>
      </c>
      <c r="C105" s="12" t="s">
        <v>121</v>
      </c>
      <c r="D105" s="41" t="s">
        <v>478</v>
      </c>
      <c r="E105" s="5">
        <v>0</v>
      </c>
    </row>
    <row r="106" spans="1:5" s="12" customFormat="1">
      <c r="A106" s="12" t="s">
        <v>118</v>
      </c>
      <c r="B106" s="12">
        <v>270433</v>
      </c>
      <c r="C106" s="12" t="s">
        <v>122</v>
      </c>
      <c r="D106" s="41" t="s">
        <v>478</v>
      </c>
      <c r="E106" s="5">
        <v>0</v>
      </c>
    </row>
    <row r="107" spans="1:5" s="12" customFormat="1">
      <c r="A107" s="12" t="s">
        <v>118</v>
      </c>
      <c r="B107" s="12">
        <v>270435</v>
      </c>
      <c r="C107" s="12" t="s">
        <v>123</v>
      </c>
      <c r="D107" s="41" t="s">
        <v>478</v>
      </c>
      <c r="E107" s="5">
        <v>0</v>
      </c>
    </row>
    <row r="108" spans="1:5" s="12" customFormat="1">
      <c r="A108" s="12" t="s">
        <v>118</v>
      </c>
      <c r="B108" s="12">
        <v>270438</v>
      </c>
      <c r="C108" s="12" t="s">
        <v>124</v>
      </c>
      <c r="D108" s="41" t="s">
        <v>478</v>
      </c>
      <c r="E108" s="5">
        <v>0</v>
      </c>
    </row>
    <row r="109" spans="1:5" s="12" customFormat="1">
      <c r="A109" s="12" t="s">
        <v>118</v>
      </c>
      <c r="B109" s="12">
        <v>270441</v>
      </c>
      <c r="C109" s="12" t="s">
        <v>125</v>
      </c>
      <c r="D109" s="41" t="s">
        <v>478</v>
      </c>
      <c r="E109" s="5">
        <v>0</v>
      </c>
    </row>
    <row r="110" spans="1:5" s="12" customFormat="1">
      <c r="A110" s="12" t="s">
        <v>126</v>
      </c>
      <c r="B110" s="12">
        <v>280457</v>
      </c>
      <c r="C110" s="12" t="s">
        <v>127</v>
      </c>
      <c r="D110" s="41" t="s">
        <v>478</v>
      </c>
      <c r="E110" s="5">
        <v>0</v>
      </c>
    </row>
    <row r="111" spans="1:5" s="12" customFormat="1">
      <c r="A111" s="12" t="s">
        <v>126</v>
      </c>
      <c r="B111" s="12">
        <v>280461</v>
      </c>
      <c r="C111" s="12" t="s">
        <v>128</v>
      </c>
      <c r="D111" s="41" t="s">
        <v>478</v>
      </c>
      <c r="E111" s="5">
        <v>0</v>
      </c>
    </row>
    <row r="112" spans="1:5" s="12" customFormat="1">
      <c r="A112" s="12" t="s">
        <v>126</v>
      </c>
      <c r="B112" s="12">
        <v>280466</v>
      </c>
      <c r="C112" s="12" t="s">
        <v>129</v>
      </c>
      <c r="D112" s="41" t="s">
        <v>478</v>
      </c>
      <c r="E112" s="5">
        <v>0</v>
      </c>
    </row>
    <row r="113" spans="1:5" s="12" customFormat="1">
      <c r="A113" s="12" t="s">
        <v>131</v>
      </c>
      <c r="B113" s="12">
        <v>290280</v>
      </c>
      <c r="C113" s="12" t="s">
        <v>132</v>
      </c>
      <c r="D113" s="41" t="s">
        <v>478</v>
      </c>
      <c r="E113" s="5">
        <v>0</v>
      </c>
    </row>
    <row r="114" spans="1:5" s="12" customFormat="1">
      <c r="A114" s="12" t="s">
        <v>131</v>
      </c>
      <c r="B114" s="12">
        <v>290553</v>
      </c>
      <c r="C114" s="12" t="s">
        <v>133</v>
      </c>
      <c r="D114" s="41" t="s">
        <v>478</v>
      </c>
      <c r="E114" s="5">
        <v>0</v>
      </c>
    </row>
    <row r="115" spans="1:5" s="12" customFormat="1">
      <c r="A115" s="12" t="s">
        <v>131</v>
      </c>
      <c r="B115" s="12">
        <v>290554</v>
      </c>
      <c r="C115" s="12" t="s">
        <v>134</v>
      </c>
      <c r="D115" s="41" t="s">
        <v>478</v>
      </c>
      <c r="E115" s="5">
        <v>0</v>
      </c>
    </row>
    <row r="116" spans="1:5" s="12" customFormat="1">
      <c r="A116" s="12" t="s">
        <v>131</v>
      </c>
      <c r="B116" s="12">
        <v>290570</v>
      </c>
      <c r="C116" s="12" t="s">
        <v>135</v>
      </c>
      <c r="D116" s="41" t="s">
        <v>478</v>
      </c>
      <c r="E116" s="5">
        <v>0</v>
      </c>
    </row>
    <row r="117" spans="1:5" s="12" customFormat="1">
      <c r="A117" s="12" t="s">
        <v>131</v>
      </c>
      <c r="B117" s="12">
        <v>290573</v>
      </c>
      <c r="C117" s="12" t="s">
        <v>136</v>
      </c>
      <c r="D117" s="41" t="s">
        <v>478</v>
      </c>
      <c r="E117" s="5">
        <v>0</v>
      </c>
    </row>
    <row r="118" spans="1:5" s="12" customFormat="1">
      <c r="A118" s="12" t="s">
        <v>131</v>
      </c>
      <c r="B118" s="12">
        <v>290579</v>
      </c>
      <c r="C118" s="12" t="s">
        <v>137</v>
      </c>
      <c r="D118" s="41" t="s">
        <v>478</v>
      </c>
      <c r="E118" s="5">
        <v>0</v>
      </c>
    </row>
    <row r="119" spans="1:5" s="12" customFormat="1">
      <c r="A119" s="12" t="s">
        <v>131</v>
      </c>
      <c r="B119" s="12">
        <v>290581</v>
      </c>
      <c r="C119" s="12" t="s">
        <v>138</v>
      </c>
      <c r="D119" s="41" t="s">
        <v>478</v>
      </c>
      <c r="E119" s="5">
        <v>0</v>
      </c>
    </row>
    <row r="120" spans="1:5" s="12" customFormat="1">
      <c r="A120" s="12" t="s">
        <v>131</v>
      </c>
      <c r="B120" s="12">
        <v>290598</v>
      </c>
      <c r="C120" s="12" t="s">
        <v>139</v>
      </c>
      <c r="D120" s="41" t="s">
        <v>478</v>
      </c>
      <c r="E120" s="5">
        <v>0</v>
      </c>
    </row>
    <row r="121" spans="1:5" s="12" customFormat="1">
      <c r="A121" s="12" t="s">
        <v>140</v>
      </c>
      <c r="B121" s="12">
        <v>300586</v>
      </c>
      <c r="C121" s="12" t="s">
        <v>141</v>
      </c>
      <c r="D121" s="41" t="s">
        <v>478</v>
      </c>
      <c r="E121" s="5">
        <v>0</v>
      </c>
    </row>
    <row r="122" spans="1:5" s="12" customFormat="1">
      <c r="A122" s="12" t="s">
        <v>140</v>
      </c>
      <c r="B122" s="12">
        <v>300588</v>
      </c>
      <c r="C122" s="12" t="s">
        <v>142</v>
      </c>
      <c r="D122" s="41" t="s">
        <v>478</v>
      </c>
      <c r="E122" s="5">
        <v>0</v>
      </c>
    </row>
    <row r="123" spans="1:5" s="12" customFormat="1">
      <c r="A123" s="12" t="s">
        <v>140</v>
      </c>
      <c r="B123" s="12">
        <v>300589</v>
      </c>
      <c r="C123" s="12" t="s">
        <v>143</v>
      </c>
      <c r="D123" s="41" t="s">
        <v>478</v>
      </c>
      <c r="E123" s="5">
        <v>0</v>
      </c>
    </row>
    <row r="124" spans="1:5" s="12" customFormat="1">
      <c r="A124" s="12" t="s">
        <v>140</v>
      </c>
      <c r="B124" s="12">
        <v>300590</v>
      </c>
      <c r="C124" s="12" t="s">
        <v>144</v>
      </c>
      <c r="D124" s="41" t="s">
        <v>478</v>
      </c>
      <c r="E124" s="5">
        <v>0</v>
      </c>
    </row>
    <row r="125" spans="1:5" s="12" customFormat="1">
      <c r="A125" s="12" t="s">
        <v>140</v>
      </c>
      <c r="B125" s="12">
        <v>300594</v>
      </c>
      <c r="C125" s="12" t="s">
        <v>145</v>
      </c>
      <c r="D125" s="41" t="s">
        <v>478</v>
      </c>
      <c r="E125" s="5">
        <v>0</v>
      </c>
    </row>
    <row r="126" spans="1:5" s="12" customFormat="1">
      <c r="A126" s="12" t="s">
        <v>140</v>
      </c>
      <c r="B126" s="12">
        <v>300598</v>
      </c>
      <c r="C126" s="12" t="s">
        <v>146</v>
      </c>
      <c r="D126" s="41" t="s">
        <v>478</v>
      </c>
      <c r="E126" s="5">
        <v>0</v>
      </c>
    </row>
    <row r="127" spans="1:5" s="12" customFormat="1">
      <c r="A127" s="12" t="s">
        <v>140</v>
      </c>
      <c r="B127" s="12">
        <v>300606</v>
      </c>
      <c r="C127" s="12" t="s">
        <v>147</v>
      </c>
      <c r="D127" s="41" t="s">
        <v>478</v>
      </c>
      <c r="E127" s="5">
        <v>0</v>
      </c>
    </row>
    <row r="128" spans="1:5" s="12" customFormat="1">
      <c r="A128" s="12" t="s">
        <v>140</v>
      </c>
      <c r="B128" s="12">
        <v>300609</v>
      </c>
      <c r="C128" s="12" t="s">
        <v>148</v>
      </c>
      <c r="D128" s="41" t="s">
        <v>478</v>
      </c>
      <c r="E128" s="5">
        <v>0</v>
      </c>
    </row>
    <row r="129" spans="1:5" s="12" customFormat="1">
      <c r="A129" s="12" t="s">
        <v>140</v>
      </c>
      <c r="B129" s="12">
        <v>300612</v>
      </c>
      <c r="C129" s="12" t="s">
        <v>149</v>
      </c>
      <c r="D129" s="41" t="s">
        <v>478</v>
      </c>
      <c r="E129" s="5">
        <v>0</v>
      </c>
    </row>
    <row r="130" spans="1:5" s="12" customFormat="1">
      <c r="A130" s="12" t="s">
        <v>140</v>
      </c>
      <c r="B130" s="12">
        <v>300614</v>
      </c>
      <c r="C130" s="12" t="s">
        <v>150</v>
      </c>
      <c r="D130" s="41" t="s">
        <v>478</v>
      </c>
      <c r="E130" s="5">
        <v>0</v>
      </c>
    </row>
    <row r="131" spans="1:5" s="12" customFormat="1">
      <c r="A131" s="12" t="s">
        <v>140</v>
      </c>
      <c r="B131" s="12">
        <v>300619</v>
      </c>
      <c r="C131" s="12" t="s">
        <v>151</v>
      </c>
      <c r="D131" s="41" t="s">
        <v>478</v>
      </c>
      <c r="E131" s="5">
        <v>0</v>
      </c>
    </row>
    <row r="132" spans="1:5" s="12" customFormat="1">
      <c r="A132" s="12" t="s">
        <v>140</v>
      </c>
      <c r="B132" s="12">
        <v>300625</v>
      </c>
      <c r="C132" s="12" t="s">
        <v>152</v>
      </c>
      <c r="D132" s="41" t="s">
        <v>478</v>
      </c>
      <c r="E132" s="5">
        <v>0</v>
      </c>
    </row>
    <row r="133" spans="1:5" s="12" customFormat="1">
      <c r="A133" s="12" t="s">
        <v>140</v>
      </c>
      <c r="B133" s="12">
        <v>300634</v>
      </c>
      <c r="C133" s="12" t="s">
        <v>153</v>
      </c>
      <c r="D133" s="41" t="s">
        <v>478</v>
      </c>
      <c r="E133" s="5">
        <v>0</v>
      </c>
    </row>
    <row r="134" spans="1:5" s="12" customFormat="1">
      <c r="A134" s="12" t="s">
        <v>140</v>
      </c>
      <c r="B134" s="12">
        <v>300650</v>
      </c>
      <c r="C134" s="12" t="s">
        <v>154</v>
      </c>
      <c r="D134" s="41" t="s">
        <v>478</v>
      </c>
      <c r="E134" s="5">
        <v>0</v>
      </c>
    </row>
    <row r="135" spans="1:5" s="12" customFormat="1">
      <c r="A135" s="12" t="s">
        <v>140</v>
      </c>
      <c r="B135" s="12">
        <v>300656</v>
      </c>
      <c r="C135" s="12" t="s">
        <v>155</v>
      </c>
      <c r="D135" s="41" t="s">
        <v>478</v>
      </c>
      <c r="E135" s="5">
        <v>0</v>
      </c>
    </row>
    <row r="136" spans="1:5" s="12" customFormat="1">
      <c r="A136" s="12" t="s">
        <v>140</v>
      </c>
      <c r="B136" s="12">
        <v>300663</v>
      </c>
      <c r="C136" s="12" t="s">
        <v>156</v>
      </c>
      <c r="D136" s="41" t="s">
        <v>478</v>
      </c>
      <c r="E136" s="5">
        <v>0</v>
      </c>
    </row>
    <row r="137" spans="1:5" s="12" customFormat="1">
      <c r="A137" s="12" t="s">
        <v>157</v>
      </c>
      <c r="B137" s="12">
        <v>310669</v>
      </c>
      <c r="C137" s="12" t="s">
        <v>158</v>
      </c>
      <c r="D137" s="41" t="s">
        <v>478</v>
      </c>
      <c r="E137" s="5">
        <v>0</v>
      </c>
    </row>
    <row r="138" spans="1:5" s="12" customFormat="1">
      <c r="A138" s="12" t="s">
        <v>157</v>
      </c>
      <c r="B138" s="12">
        <v>310678</v>
      </c>
      <c r="C138" s="12" t="s">
        <v>159</v>
      </c>
      <c r="D138" s="41" t="s">
        <v>478</v>
      </c>
      <c r="E138" s="5">
        <v>0</v>
      </c>
    </row>
    <row r="139" spans="1:5" s="12" customFormat="1">
      <c r="A139" s="12" t="s">
        <v>157</v>
      </c>
      <c r="B139" s="12">
        <v>310679</v>
      </c>
      <c r="C139" s="12" t="s">
        <v>160</v>
      </c>
      <c r="D139" s="41" t="s">
        <v>478</v>
      </c>
      <c r="E139" s="5">
        <v>0</v>
      </c>
    </row>
    <row r="140" spans="1:5" s="12" customFormat="1">
      <c r="A140" s="12" t="s">
        <v>157</v>
      </c>
      <c r="B140" s="12">
        <v>310688</v>
      </c>
      <c r="C140" s="12" t="s">
        <v>161</v>
      </c>
      <c r="D140" s="41" t="s">
        <v>478</v>
      </c>
      <c r="E140" s="5">
        <v>0</v>
      </c>
    </row>
    <row r="141" spans="1:5" s="12" customFormat="1">
      <c r="A141" s="12" t="s">
        <v>157</v>
      </c>
      <c r="B141" s="12">
        <v>310691</v>
      </c>
      <c r="C141" s="12" t="s">
        <v>162</v>
      </c>
      <c r="D141" s="41" t="s">
        <v>478</v>
      </c>
      <c r="E141" s="5">
        <v>0</v>
      </c>
    </row>
    <row r="142" spans="1:5" s="12" customFormat="1">
      <c r="A142" s="12" t="s">
        <v>157</v>
      </c>
      <c r="B142" s="12">
        <v>310692</v>
      </c>
      <c r="C142" s="12" t="s">
        <v>163</v>
      </c>
      <c r="D142" s="41" t="s">
        <v>478</v>
      </c>
      <c r="E142" s="5">
        <v>0</v>
      </c>
    </row>
    <row r="143" spans="1:5" s="12" customFormat="1">
      <c r="A143" s="12" t="s">
        <v>157</v>
      </c>
      <c r="B143" s="12">
        <v>310704</v>
      </c>
      <c r="C143" s="12" t="s">
        <v>164</v>
      </c>
      <c r="D143" s="41" t="s">
        <v>478</v>
      </c>
      <c r="E143" s="5">
        <v>0</v>
      </c>
    </row>
    <row r="144" spans="1:5" s="12" customFormat="1">
      <c r="A144" s="12" t="s">
        <v>157</v>
      </c>
      <c r="B144" s="12">
        <v>310708</v>
      </c>
      <c r="C144" s="12" t="s">
        <v>165</v>
      </c>
      <c r="D144" s="41" t="s">
        <v>478</v>
      </c>
      <c r="E144" s="5">
        <v>0</v>
      </c>
    </row>
    <row r="145" spans="1:5" s="12" customFormat="1">
      <c r="A145" s="12" t="s">
        <v>157</v>
      </c>
      <c r="B145" s="12">
        <v>310714</v>
      </c>
      <c r="C145" s="12" t="s">
        <v>166</v>
      </c>
      <c r="D145" s="41" t="s">
        <v>478</v>
      </c>
      <c r="E145" s="5">
        <v>0</v>
      </c>
    </row>
    <row r="146" spans="1:5" s="12" customFormat="1">
      <c r="A146" s="12" t="s">
        <v>157</v>
      </c>
      <c r="B146" s="12">
        <v>310721</v>
      </c>
      <c r="C146" s="12" t="s">
        <v>167</v>
      </c>
      <c r="D146" s="41" t="s">
        <v>478</v>
      </c>
      <c r="E146" s="5">
        <v>0</v>
      </c>
    </row>
    <row r="147" spans="1:5" s="12" customFormat="1">
      <c r="A147" s="12" t="s">
        <v>157</v>
      </c>
      <c r="B147" s="12">
        <v>310728</v>
      </c>
      <c r="C147" s="12" t="s">
        <v>168</v>
      </c>
      <c r="D147" s="41" t="s">
        <v>478</v>
      </c>
      <c r="E147" s="5">
        <v>0</v>
      </c>
    </row>
    <row r="148" spans="1:5" s="12" customFormat="1">
      <c r="A148" s="12" t="s">
        <v>157</v>
      </c>
      <c r="B148" s="12">
        <v>310734</v>
      </c>
      <c r="C148" s="12" t="s">
        <v>169</v>
      </c>
      <c r="D148" s="41" t="s">
        <v>478</v>
      </c>
      <c r="E148" s="5">
        <v>0</v>
      </c>
    </row>
    <row r="149" spans="1:5" s="12" customFormat="1">
      <c r="A149" s="12" t="s">
        <v>157</v>
      </c>
      <c r="B149" s="12">
        <v>310737</v>
      </c>
      <c r="C149" s="12" t="s">
        <v>170</v>
      </c>
      <c r="D149" s="41" t="s">
        <v>478</v>
      </c>
      <c r="E149" s="5">
        <v>0</v>
      </c>
    </row>
    <row r="150" spans="1:5" s="12" customFormat="1">
      <c r="A150" s="12" t="s">
        <v>157</v>
      </c>
      <c r="B150" s="12">
        <v>310777</v>
      </c>
      <c r="C150" s="12" t="s">
        <v>171</v>
      </c>
      <c r="D150" s="41" t="s">
        <v>478</v>
      </c>
      <c r="E150" s="5">
        <v>0</v>
      </c>
    </row>
    <row r="151" spans="1:5" s="12" customFormat="1">
      <c r="A151" s="12" t="s">
        <v>172</v>
      </c>
      <c r="B151" s="12">
        <v>320751</v>
      </c>
      <c r="C151" s="12" t="s">
        <v>173</v>
      </c>
      <c r="D151" s="41" t="s">
        <v>478</v>
      </c>
      <c r="E151" s="5">
        <v>0</v>
      </c>
    </row>
    <row r="152" spans="1:5" s="12" customFormat="1">
      <c r="A152" s="12" t="s">
        <v>172</v>
      </c>
      <c r="B152" s="12">
        <v>320753</v>
      </c>
      <c r="C152" s="12" t="s">
        <v>174</v>
      </c>
      <c r="D152" s="41" t="s">
        <v>478</v>
      </c>
      <c r="E152" s="5">
        <v>0</v>
      </c>
    </row>
    <row r="153" spans="1:5" s="12" customFormat="1">
      <c r="A153" s="12" t="s">
        <v>172</v>
      </c>
      <c r="B153" s="12">
        <v>320756</v>
      </c>
      <c r="C153" s="12" t="s">
        <v>175</v>
      </c>
      <c r="D153" s="41" t="s">
        <v>478</v>
      </c>
      <c r="E153" s="5">
        <v>0</v>
      </c>
    </row>
    <row r="154" spans="1:5" s="12" customFormat="1">
      <c r="A154" s="12" t="s">
        <v>172</v>
      </c>
      <c r="B154" s="12">
        <v>320759</v>
      </c>
      <c r="C154" s="12" t="s">
        <v>176</v>
      </c>
      <c r="D154" s="41" t="s">
        <v>478</v>
      </c>
      <c r="E154" s="5">
        <v>0</v>
      </c>
    </row>
    <row r="155" spans="1:5" s="12" customFormat="1">
      <c r="A155" s="12" t="s">
        <v>172</v>
      </c>
      <c r="B155" s="12">
        <v>320771</v>
      </c>
      <c r="C155" s="12" t="s">
        <v>177</v>
      </c>
      <c r="D155" s="41" t="s">
        <v>478</v>
      </c>
      <c r="E155" s="5">
        <v>0</v>
      </c>
    </row>
    <row r="156" spans="1:5" s="12" customFormat="1">
      <c r="A156" s="12" t="s">
        <v>172</v>
      </c>
      <c r="B156" s="12">
        <v>320775</v>
      </c>
      <c r="C156" s="12" t="s">
        <v>178</v>
      </c>
      <c r="D156" s="41" t="s">
        <v>478</v>
      </c>
      <c r="E156" s="5">
        <v>0</v>
      </c>
    </row>
    <row r="157" spans="1:5" s="12" customFormat="1">
      <c r="A157" s="12" t="s">
        <v>172</v>
      </c>
      <c r="B157" s="12">
        <v>320783</v>
      </c>
      <c r="C157" s="12" t="s">
        <v>179</v>
      </c>
      <c r="D157" s="41" t="s">
        <v>478</v>
      </c>
      <c r="E157" s="5">
        <v>0</v>
      </c>
    </row>
    <row r="158" spans="1:5" s="12" customFormat="1">
      <c r="A158" s="12" t="s">
        <v>172</v>
      </c>
      <c r="B158" s="12">
        <v>320790</v>
      </c>
      <c r="C158" s="12" t="s">
        <v>180</v>
      </c>
      <c r="D158" s="41" t="s">
        <v>478</v>
      </c>
      <c r="E158" s="5">
        <v>0</v>
      </c>
    </row>
    <row r="159" spans="1:5" s="12" customFormat="1">
      <c r="A159" s="12" t="s">
        <v>172</v>
      </c>
      <c r="B159" s="12">
        <v>320792</v>
      </c>
      <c r="C159" s="12" t="s">
        <v>181</v>
      </c>
      <c r="D159" s="41" t="s">
        <v>478</v>
      </c>
      <c r="E159" s="5">
        <v>0</v>
      </c>
    </row>
    <row r="160" spans="1:5" s="12" customFormat="1">
      <c r="A160" s="12" t="s">
        <v>172</v>
      </c>
      <c r="B160" s="12">
        <v>320796</v>
      </c>
      <c r="C160" s="12" t="s">
        <v>182</v>
      </c>
      <c r="D160" s="41" t="s">
        <v>478</v>
      </c>
      <c r="E160" s="5">
        <v>0</v>
      </c>
    </row>
    <row r="161" spans="1:5" s="12" customFormat="1">
      <c r="A161" s="12" t="s">
        <v>172</v>
      </c>
      <c r="B161" s="12">
        <v>320797</v>
      </c>
      <c r="C161" s="12" t="s">
        <v>183</v>
      </c>
      <c r="D161" s="41" t="s">
        <v>478</v>
      </c>
      <c r="E161" s="5">
        <v>0</v>
      </c>
    </row>
    <row r="162" spans="1:5" s="12" customFormat="1">
      <c r="A162" s="12" t="s">
        <v>172</v>
      </c>
      <c r="B162" s="12">
        <v>320800</v>
      </c>
      <c r="C162" s="12" t="s">
        <v>184</v>
      </c>
      <c r="D162" s="41" t="s">
        <v>478</v>
      </c>
      <c r="E162" s="5">
        <v>0</v>
      </c>
    </row>
    <row r="163" spans="1:5" s="12" customFormat="1">
      <c r="A163" s="12" t="s">
        <v>172</v>
      </c>
      <c r="B163" s="12">
        <v>320807</v>
      </c>
      <c r="C163" s="12" t="s">
        <v>185</v>
      </c>
      <c r="D163" s="41" t="s">
        <v>478</v>
      </c>
      <c r="E163" s="5">
        <v>0</v>
      </c>
    </row>
    <row r="164" spans="1:5" s="12" customFormat="1">
      <c r="A164" s="12" t="s">
        <v>172</v>
      </c>
      <c r="B164" s="12">
        <v>320813</v>
      </c>
      <c r="C164" s="12" t="s">
        <v>186</v>
      </c>
      <c r="D164" s="41" t="s">
        <v>478</v>
      </c>
      <c r="E164" s="5">
        <v>0</v>
      </c>
    </row>
    <row r="165" spans="1:5" s="12" customFormat="1">
      <c r="A165" s="12" t="s">
        <v>172</v>
      </c>
      <c r="B165" s="12">
        <v>320815</v>
      </c>
      <c r="C165" s="12" t="s">
        <v>187</v>
      </c>
      <c r="D165" s="41" t="s">
        <v>478</v>
      </c>
      <c r="E165" s="5">
        <v>0</v>
      </c>
    </row>
    <row r="166" spans="1:5" s="12" customFormat="1">
      <c r="A166" s="12" t="s">
        <v>172</v>
      </c>
      <c r="B166" s="12">
        <v>320818</v>
      </c>
      <c r="C166" s="12" t="s">
        <v>130</v>
      </c>
      <c r="D166" s="41" t="s">
        <v>478</v>
      </c>
      <c r="E166" s="5">
        <v>0</v>
      </c>
    </row>
    <row r="167" spans="1:5" s="12" customFormat="1">
      <c r="A167" s="12" t="s">
        <v>172</v>
      </c>
      <c r="B167" s="12">
        <v>320819</v>
      </c>
      <c r="C167" s="12" t="s">
        <v>188</v>
      </c>
      <c r="D167" s="41" t="s">
        <v>478</v>
      </c>
      <c r="E167" s="5">
        <v>0</v>
      </c>
    </row>
    <row r="168" spans="1:5" s="12" customFormat="1">
      <c r="A168" s="12" t="s">
        <v>172</v>
      </c>
      <c r="B168" s="12">
        <v>320825</v>
      </c>
      <c r="C168" s="12" t="s">
        <v>189</v>
      </c>
      <c r="D168" s="41" t="s">
        <v>478</v>
      </c>
      <c r="E168" s="5">
        <v>0</v>
      </c>
    </row>
    <row r="169" spans="1:5" s="12" customFormat="1">
      <c r="A169" s="12" t="s">
        <v>172</v>
      </c>
      <c r="B169" s="12">
        <v>320826</v>
      </c>
      <c r="C169" s="12" t="s">
        <v>190</v>
      </c>
      <c r="D169" s="41" t="s">
        <v>478</v>
      </c>
      <c r="E169" s="5">
        <v>0</v>
      </c>
    </row>
    <row r="170" spans="1:5" s="12" customFormat="1">
      <c r="A170" s="12" t="s">
        <v>172</v>
      </c>
      <c r="B170" s="12">
        <v>320827</v>
      </c>
      <c r="C170" s="12" t="s">
        <v>191</v>
      </c>
      <c r="D170" s="41" t="s">
        <v>478</v>
      </c>
      <c r="E170" s="5">
        <v>0</v>
      </c>
    </row>
    <row r="171" spans="1:5" s="12" customFormat="1">
      <c r="A171" s="12" t="s">
        <v>172</v>
      </c>
      <c r="B171" s="12">
        <v>320834</v>
      </c>
      <c r="C171" s="12" t="s">
        <v>192</v>
      </c>
      <c r="D171" s="41" t="s">
        <v>478</v>
      </c>
      <c r="E171" s="5">
        <v>0</v>
      </c>
    </row>
    <row r="172" spans="1:5" s="12" customFormat="1">
      <c r="A172" s="12" t="s">
        <v>172</v>
      </c>
      <c r="B172" s="12">
        <v>320839</v>
      </c>
      <c r="C172" s="12" t="s">
        <v>193</v>
      </c>
      <c r="D172" s="41" t="s">
        <v>478</v>
      </c>
      <c r="E172" s="5">
        <v>0</v>
      </c>
    </row>
    <row r="173" spans="1:5" s="12" customFormat="1">
      <c r="A173" s="12" t="s">
        <v>194</v>
      </c>
      <c r="B173" s="12">
        <v>330860</v>
      </c>
      <c r="C173" s="12" t="s">
        <v>195</v>
      </c>
      <c r="D173" s="41" t="s">
        <v>478</v>
      </c>
      <c r="E173" s="5">
        <v>0</v>
      </c>
    </row>
    <row r="174" spans="1:5" s="12" customFormat="1">
      <c r="A174" s="12" t="s">
        <v>194</v>
      </c>
      <c r="B174" s="12">
        <v>330861</v>
      </c>
      <c r="C174" s="12" t="s">
        <v>196</v>
      </c>
      <c r="D174" s="41" t="s">
        <v>478</v>
      </c>
      <c r="E174" s="5">
        <v>0</v>
      </c>
    </row>
    <row r="175" spans="1:5" s="12" customFormat="1">
      <c r="A175" s="12" t="s">
        <v>194</v>
      </c>
      <c r="B175" s="12">
        <v>330863</v>
      </c>
      <c r="C175" s="12" t="s">
        <v>197</v>
      </c>
      <c r="D175" s="41" t="s">
        <v>478</v>
      </c>
      <c r="E175" s="5">
        <v>0</v>
      </c>
    </row>
    <row r="176" spans="1:5" s="12" customFormat="1">
      <c r="A176" s="12" t="s">
        <v>194</v>
      </c>
      <c r="B176" s="12">
        <v>330866</v>
      </c>
      <c r="C176" s="12" t="s">
        <v>198</v>
      </c>
      <c r="D176" s="41" t="s">
        <v>478</v>
      </c>
      <c r="E176" s="5">
        <v>0</v>
      </c>
    </row>
    <row r="177" spans="1:5" s="12" customFormat="1">
      <c r="A177" s="12" t="s">
        <v>194</v>
      </c>
      <c r="B177" s="12">
        <v>330896</v>
      </c>
      <c r="C177" s="12" t="s">
        <v>199</v>
      </c>
      <c r="D177" s="41" t="s">
        <v>478</v>
      </c>
      <c r="E177" s="5">
        <v>0</v>
      </c>
    </row>
    <row r="178" spans="1:5" s="12" customFormat="1">
      <c r="A178" s="12" t="s">
        <v>194</v>
      </c>
      <c r="B178" s="12">
        <v>330899</v>
      </c>
      <c r="C178" s="12" t="s">
        <v>200</v>
      </c>
      <c r="D178" s="41" t="s">
        <v>478</v>
      </c>
      <c r="E178" s="5">
        <v>0</v>
      </c>
    </row>
    <row r="179" spans="1:5" s="12" customFormat="1">
      <c r="A179" s="12" t="s">
        <v>194</v>
      </c>
      <c r="B179" s="12">
        <v>330900</v>
      </c>
      <c r="C179" s="12" t="s">
        <v>201</v>
      </c>
      <c r="D179" s="41" t="s">
        <v>478</v>
      </c>
      <c r="E179" s="5">
        <v>0</v>
      </c>
    </row>
    <row r="180" spans="1:5" s="12" customFormat="1">
      <c r="A180" s="12" t="s">
        <v>194</v>
      </c>
      <c r="B180" s="12">
        <v>330902</v>
      </c>
      <c r="C180" s="12" t="s">
        <v>202</v>
      </c>
      <c r="D180" s="41" t="s">
        <v>478</v>
      </c>
      <c r="E180" s="5">
        <v>0</v>
      </c>
    </row>
    <row r="181" spans="1:5" s="12" customFormat="1">
      <c r="A181" s="12" t="s">
        <v>194</v>
      </c>
      <c r="B181" s="12">
        <v>330908</v>
      </c>
      <c r="C181" s="12" t="s">
        <v>203</v>
      </c>
      <c r="D181" s="41" t="s">
        <v>478</v>
      </c>
      <c r="E181" s="5">
        <v>0</v>
      </c>
    </row>
    <row r="182" spans="1:5" s="12" customFormat="1">
      <c r="A182" s="12" t="s">
        <v>194</v>
      </c>
      <c r="B182" s="12">
        <v>330910</v>
      </c>
      <c r="C182" s="12" t="s">
        <v>204</v>
      </c>
      <c r="D182" s="41" t="s">
        <v>478</v>
      </c>
      <c r="E182" s="5">
        <v>0</v>
      </c>
    </row>
    <row r="183" spans="1:5" s="12" customFormat="1">
      <c r="A183" s="12" t="s">
        <v>194</v>
      </c>
      <c r="B183" s="12">
        <v>330918</v>
      </c>
      <c r="C183" s="12" t="s">
        <v>205</v>
      </c>
      <c r="D183" s="41" t="s">
        <v>478</v>
      </c>
      <c r="E183" s="5">
        <v>0</v>
      </c>
    </row>
    <row r="184" spans="1:5" s="12" customFormat="1">
      <c r="A184" s="12" t="s">
        <v>194</v>
      </c>
      <c r="B184" s="12">
        <v>330920</v>
      </c>
      <c r="C184" s="12" t="s">
        <v>206</v>
      </c>
      <c r="D184" s="41" t="s">
        <v>478</v>
      </c>
      <c r="E184" s="5">
        <v>0</v>
      </c>
    </row>
    <row r="185" spans="1:5" s="12" customFormat="1">
      <c r="A185" s="12" t="s">
        <v>194</v>
      </c>
      <c r="B185" s="12">
        <v>330925</v>
      </c>
      <c r="C185" s="12" t="s">
        <v>207</v>
      </c>
      <c r="D185" s="41" t="s">
        <v>478</v>
      </c>
      <c r="E185" s="5">
        <v>0</v>
      </c>
    </row>
    <row r="186" spans="1:5" s="12" customFormat="1">
      <c r="A186" s="12" t="s">
        <v>194</v>
      </c>
      <c r="B186" s="12">
        <v>330937</v>
      </c>
      <c r="C186" s="12" t="s">
        <v>208</v>
      </c>
      <c r="D186" s="41" t="s">
        <v>478</v>
      </c>
      <c r="E186" s="5">
        <v>0</v>
      </c>
    </row>
    <row r="187" spans="1:5" s="12" customFormat="1">
      <c r="A187" s="12" t="s">
        <v>194</v>
      </c>
      <c r="B187" s="12">
        <v>330938</v>
      </c>
      <c r="C187" s="12" t="s">
        <v>209</v>
      </c>
      <c r="D187" s="41" t="s">
        <v>478</v>
      </c>
      <c r="E187" s="5">
        <v>0</v>
      </c>
    </row>
    <row r="188" spans="1:5" s="12" customFormat="1">
      <c r="A188" s="12" t="s">
        <v>194</v>
      </c>
      <c r="B188" s="12">
        <v>330946</v>
      </c>
      <c r="C188" s="12" t="s">
        <v>210</v>
      </c>
      <c r="D188" s="41" t="s">
        <v>478</v>
      </c>
      <c r="E188" s="5">
        <v>0</v>
      </c>
    </row>
    <row r="189" spans="1:5" s="12" customFormat="1">
      <c r="A189" s="12" t="s">
        <v>194</v>
      </c>
      <c r="B189" s="12">
        <v>330949</v>
      </c>
      <c r="C189" s="12" t="s">
        <v>211</v>
      </c>
      <c r="D189" s="41" t="s">
        <v>478</v>
      </c>
      <c r="E189" s="5">
        <v>0</v>
      </c>
    </row>
    <row r="190" spans="1:5" s="12" customFormat="1">
      <c r="A190" s="12" t="s">
        <v>194</v>
      </c>
      <c r="B190" s="12">
        <v>330953</v>
      </c>
      <c r="C190" s="12" t="s">
        <v>212</v>
      </c>
      <c r="D190" s="41" t="s">
        <v>478</v>
      </c>
      <c r="E190" s="5">
        <v>0</v>
      </c>
    </row>
    <row r="191" spans="1:5" s="12" customFormat="1">
      <c r="A191" s="12" t="s">
        <v>194</v>
      </c>
      <c r="B191" s="12">
        <v>330971</v>
      </c>
      <c r="C191" s="12" t="s">
        <v>213</v>
      </c>
      <c r="D191" s="41" t="s">
        <v>478</v>
      </c>
      <c r="E191" s="5">
        <v>0</v>
      </c>
    </row>
    <row r="192" spans="1:5" s="12" customFormat="1">
      <c r="A192" s="12" t="s">
        <v>194</v>
      </c>
      <c r="B192" s="12">
        <v>330974</v>
      </c>
      <c r="C192" s="12" t="s">
        <v>214</v>
      </c>
      <c r="D192" s="41" t="s">
        <v>478</v>
      </c>
      <c r="E192" s="5">
        <v>0</v>
      </c>
    </row>
    <row r="193" spans="1:5" s="12" customFormat="1">
      <c r="A193" s="12" t="s">
        <v>215</v>
      </c>
      <c r="B193" s="12">
        <v>341003</v>
      </c>
      <c r="C193" s="12" t="s">
        <v>216</v>
      </c>
      <c r="D193" s="41" t="s">
        <v>478</v>
      </c>
      <c r="E193" s="5">
        <v>0</v>
      </c>
    </row>
    <row r="194" spans="1:5" s="12" customFormat="1">
      <c r="A194" s="12" t="s">
        <v>215</v>
      </c>
      <c r="B194" s="12">
        <v>341021</v>
      </c>
      <c r="C194" s="12" t="s">
        <v>217</v>
      </c>
      <c r="D194" s="41" t="s">
        <v>478</v>
      </c>
      <c r="E194" s="5">
        <v>0</v>
      </c>
    </row>
    <row r="195" spans="1:5" s="12" customFormat="1">
      <c r="A195" s="12" t="s">
        <v>215</v>
      </c>
      <c r="B195" s="12">
        <v>341023</v>
      </c>
      <c r="C195" s="12" t="s">
        <v>218</v>
      </c>
      <c r="D195" s="41" t="s">
        <v>478</v>
      </c>
      <c r="E195" s="5">
        <v>0</v>
      </c>
    </row>
    <row r="196" spans="1:5" s="12" customFormat="1">
      <c r="A196" s="12" t="s">
        <v>215</v>
      </c>
      <c r="B196" s="12">
        <v>341026</v>
      </c>
      <c r="C196" s="12" t="s">
        <v>219</v>
      </c>
      <c r="D196" s="41" t="s">
        <v>478</v>
      </c>
      <c r="E196" s="5">
        <v>0</v>
      </c>
    </row>
    <row r="197" spans="1:5" s="12" customFormat="1">
      <c r="A197" s="12" t="s">
        <v>215</v>
      </c>
      <c r="B197" s="12">
        <v>341032</v>
      </c>
      <c r="C197" s="12" t="s">
        <v>220</v>
      </c>
      <c r="D197" s="41" t="s">
        <v>478</v>
      </c>
      <c r="E197" s="5">
        <v>0</v>
      </c>
    </row>
    <row r="198" spans="1:5" s="12" customFormat="1">
      <c r="A198" s="12" t="s">
        <v>215</v>
      </c>
      <c r="B198" s="12">
        <v>341043</v>
      </c>
      <c r="C198" s="12" t="s">
        <v>221</v>
      </c>
      <c r="D198" s="41" t="s">
        <v>478</v>
      </c>
      <c r="E198" s="5">
        <v>0</v>
      </c>
    </row>
    <row r="199" spans="1:5" s="12" customFormat="1">
      <c r="A199" s="12" t="s">
        <v>215</v>
      </c>
      <c r="B199" s="12">
        <v>341045</v>
      </c>
      <c r="C199" s="12" t="s">
        <v>222</v>
      </c>
      <c r="D199" s="41" t="s">
        <v>478</v>
      </c>
      <c r="E199" s="5">
        <v>0</v>
      </c>
    </row>
    <row r="200" spans="1:5" s="12" customFormat="1">
      <c r="A200" s="12" t="s">
        <v>215</v>
      </c>
      <c r="B200" s="12">
        <v>341047</v>
      </c>
      <c r="C200" s="12" t="s">
        <v>223</v>
      </c>
      <c r="D200" s="41" t="s">
        <v>478</v>
      </c>
      <c r="E200" s="5">
        <v>0</v>
      </c>
    </row>
    <row r="201" spans="1:5" s="12" customFormat="1">
      <c r="A201" s="12" t="s">
        <v>215</v>
      </c>
      <c r="B201" s="12">
        <v>341049</v>
      </c>
      <c r="C201" s="12" t="s">
        <v>224</v>
      </c>
      <c r="D201" s="24" t="s">
        <v>478</v>
      </c>
      <c r="E201" s="5">
        <v>0</v>
      </c>
    </row>
    <row r="202" spans="1:5" s="12" customFormat="1">
      <c r="A202" s="12" t="s">
        <v>215</v>
      </c>
      <c r="B202" s="12">
        <v>341050</v>
      </c>
      <c r="C202" s="12" t="s">
        <v>225</v>
      </c>
      <c r="D202" s="41" t="s">
        <v>478</v>
      </c>
      <c r="E202" s="5">
        <v>0</v>
      </c>
    </row>
    <row r="203" spans="1:5" s="12" customFormat="1">
      <c r="A203" s="12" t="s">
        <v>215</v>
      </c>
      <c r="B203" s="12">
        <v>341053</v>
      </c>
      <c r="C203" s="12" t="s">
        <v>226</v>
      </c>
      <c r="D203" s="41" t="s">
        <v>478</v>
      </c>
      <c r="E203" s="5">
        <v>0</v>
      </c>
    </row>
    <row r="204" spans="1:5" s="12" customFormat="1">
      <c r="A204" s="12" t="s">
        <v>215</v>
      </c>
      <c r="B204" s="12">
        <v>341058</v>
      </c>
      <c r="C204" s="12" t="s">
        <v>227</v>
      </c>
      <c r="D204" s="41" t="s">
        <v>478</v>
      </c>
      <c r="E204" s="5">
        <v>0</v>
      </c>
    </row>
    <row r="205" spans="1:5" s="12" customFormat="1">
      <c r="A205" s="12" t="s">
        <v>215</v>
      </c>
      <c r="B205" s="12">
        <v>341066</v>
      </c>
      <c r="C205" s="12" t="s">
        <v>228</v>
      </c>
      <c r="D205" s="41" t="s">
        <v>478</v>
      </c>
      <c r="E205" s="5">
        <v>0</v>
      </c>
    </row>
    <row r="206" spans="1:5" s="12" customFormat="1">
      <c r="A206" s="12" t="s">
        <v>215</v>
      </c>
      <c r="B206" s="12">
        <v>341087</v>
      </c>
      <c r="C206" s="12" t="s">
        <v>229</v>
      </c>
      <c r="D206" s="41" t="s">
        <v>478</v>
      </c>
      <c r="E206" s="5">
        <v>0</v>
      </c>
    </row>
    <row r="207" spans="1:5" s="12" customFormat="1">
      <c r="A207" s="12" t="s">
        <v>215</v>
      </c>
      <c r="B207" s="12">
        <v>341088</v>
      </c>
      <c r="C207" s="12" t="s">
        <v>230</v>
      </c>
      <c r="D207" s="41" t="s">
        <v>478</v>
      </c>
      <c r="E207" s="5">
        <v>0</v>
      </c>
    </row>
    <row r="208" spans="1:5" s="12" customFormat="1">
      <c r="A208" s="12" t="s">
        <v>231</v>
      </c>
      <c r="B208" s="12">
        <v>351106</v>
      </c>
      <c r="C208" s="12" t="s">
        <v>232</v>
      </c>
      <c r="D208" s="41" t="s">
        <v>478</v>
      </c>
      <c r="E208" s="5">
        <v>0</v>
      </c>
    </row>
    <row r="209" spans="1:5" s="12" customFormat="1">
      <c r="A209" s="12" t="s">
        <v>231</v>
      </c>
      <c r="B209" s="12">
        <v>351118</v>
      </c>
      <c r="C209" s="12" t="s">
        <v>233</v>
      </c>
      <c r="D209" s="41" t="s">
        <v>478</v>
      </c>
      <c r="E209" s="5">
        <v>0</v>
      </c>
    </row>
    <row r="210" spans="1:5" s="12" customFormat="1">
      <c r="A210" s="12" t="s">
        <v>231</v>
      </c>
      <c r="B210" s="12">
        <v>351132</v>
      </c>
      <c r="C210" s="12" t="s">
        <v>234</v>
      </c>
      <c r="D210" s="41" t="s">
        <v>478</v>
      </c>
      <c r="E210" s="5">
        <v>0</v>
      </c>
    </row>
    <row r="211" spans="1:5" s="12" customFormat="1">
      <c r="A211" s="12" t="s">
        <v>231</v>
      </c>
      <c r="B211" s="12">
        <v>351134</v>
      </c>
      <c r="C211" s="12" t="s">
        <v>235</v>
      </c>
      <c r="D211" s="41" t="s">
        <v>478</v>
      </c>
      <c r="E211" s="5">
        <v>0</v>
      </c>
    </row>
    <row r="212" spans="1:5" s="12" customFormat="1">
      <c r="A212" s="12" t="s">
        <v>231</v>
      </c>
      <c r="B212" s="12">
        <v>351152</v>
      </c>
      <c r="C212" s="12" t="s">
        <v>236</v>
      </c>
      <c r="D212" s="41" t="s">
        <v>478</v>
      </c>
      <c r="E212" s="5">
        <v>0</v>
      </c>
    </row>
    <row r="213" spans="1:5" s="12" customFormat="1">
      <c r="A213" s="12" t="s">
        <v>231</v>
      </c>
      <c r="B213" s="12">
        <v>351153</v>
      </c>
      <c r="C213" s="12" t="s">
        <v>237</v>
      </c>
      <c r="D213" s="41" t="s">
        <v>478</v>
      </c>
      <c r="E213" s="5">
        <v>0</v>
      </c>
    </row>
    <row r="214" spans="1:5" s="12" customFormat="1">
      <c r="A214" s="12" t="s">
        <v>231</v>
      </c>
      <c r="B214" s="12">
        <v>351157</v>
      </c>
      <c r="C214" s="12" t="s">
        <v>238</v>
      </c>
      <c r="D214" s="41" t="s">
        <v>478</v>
      </c>
      <c r="E214" s="5">
        <v>0</v>
      </c>
    </row>
    <row r="215" spans="1:5" s="12" customFormat="1">
      <c r="A215" s="12" t="s">
        <v>231</v>
      </c>
      <c r="B215" s="12">
        <v>351158</v>
      </c>
      <c r="C215" s="12" t="s">
        <v>239</v>
      </c>
      <c r="D215" s="41" t="s">
        <v>478</v>
      </c>
      <c r="E215" s="5">
        <v>0</v>
      </c>
    </row>
    <row r="216" spans="1:5" s="12" customFormat="1">
      <c r="A216" s="12" t="s">
        <v>231</v>
      </c>
      <c r="B216" s="12">
        <v>351162</v>
      </c>
      <c r="C216" s="12" t="s">
        <v>240</v>
      </c>
      <c r="D216" s="41" t="s">
        <v>478</v>
      </c>
      <c r="E216" s="5">
        <v>0</v>
      </c>
    </row>
    <row r="217" spans="1:5" s="12" customFormat="1">
      <c r="A217" s="12" t="s">
        <v>231</v>
      </c>
      <c r="B217" s="12">
        <v>351166</v>
      </c>
      <c r="C217" s="12" t="s">
        <v>241</v>
      </c>
      <c r="D217" s="41" t="s">
        <v>478</v>
      </c>
      <c r="E217" s="5">
        <v>0</v>
      </c>
    </row>
    <row r="218" spans="1:5" s="12" customFormat="1">
      <c r="A218" s="12" t="s">
        <v>231</v>
      </c>
      <c r="B218" s="12">
        <v>351172</v>
      </c>
      <c r="C218" s="12" t="s">
        <v>149</v>
      </c>
      <c r="D218" s="41" t="s">
        <v>478</v>
      </c>
      <c r="E218" s="5">
        <v>0</v>
      </c>
    </row>
    <row r="219" spans="1:5" s="12" customFormat="1">
      <c r="A219" s="12" t="s">
        <v>231</v>
      </c>
      <c r="B219" s="12">
        <v>351173</v>
      </c>
      <c r="C219" s="12" t="s">
        <v>242</v>
      </c>
      <c r="D219" s="41" t="s">
        <v>478</v>
      </c>
      <c r="E219" s="5">
        <v>0</v>
      </c>
    </row>
    <row r="220" spans="1:5" s="12" customFormat="1">
      <c r="A220" s="12" t="s">
        <v>231</v>
      </c>
      <c r="B220" s="12">
        <v>351174</v>
      </c>
      <c r="C220" s="12" t="s">
        <v>149</v>
      </c>
      <c r="D220" s="41" t="s">
        <v>478</v>
      </c>
      <c r="E220" s="5">
        <v>0</v>
      </c>
    </row>
    <row r="221" spans="1:5" s="12" customFormat="1">
      <c r="A221" s="12" t="s">
        <v>231</v>
      </c>
      <c r="B221" s="12">
        <v>351175</v>
      </c>
      <c r="C221" s="12" t="s">
        <v>243</v>
      </c>
      <c r="D221" s="41" t="s">
        <v>478</v>
      </c>
      <c r="E221" s="5">
        <v>0</v>
      </c>
    </row>
    <row r="222" spans="1:5" s="12" customFormat="1">
      <c r="A222" s="12" t="s">
        <v>231</v>
      </c>
      <c r="B222" s="12">
        <v>351177</v>
      </c>
      <c r="C222" s="12" t="s">
        <v>244</v>
      </c>
      <c r="D222" s="41" t="s">
        <v>478</v>
      </c>
      <c r="E222" s="5">
        <v>0</v>
      </c>
    </row>
    <row r="223" spans="1:5" s="12" customFormat="1">
      <c r="A223" s="12" t="s">
        <v>231</v>
      </c>
      <c r="B223" s="12">
        <v>351188</v>
      </c>
      <c r="C223" s="12" t="s">
        <v>245</v>
      </c>
      <c r="D223" s="41" t="s">
        <v>478</v>
      </c>
      <c r="E223" s="5">
        <v>0</v>
      </c>
    </row>
    <row r="224" spans="1:5" s="12" customFormat="1">
      <c r="A224" s="12" t="s">
        <v>231</v>
      </c>
      <c r="B224" s="12">
        <v>351195</v>
      </c>
      <c r="C224" s="12" t="s">
        <v>246</v>
      </c>
      <c r="D224" s="41" t="s">
        <v>478</v>
      </c>
      <c r="E224" s="5">
        <v>0</v>
      </c>
    </row>
    <row r="225" spans="1:5" s="12" customFormat="1">
      <c r="A225" s="12" t="s">
        <v>231</v>
      </c>
      <c r="B225" s="12">
        <v>351205</v>
      </c>
      <c r="C225" s="12" t="s">
        <v>247</v>
      </c>
      <c r="D225" s="41" t="s">
        <v>478</v>
      </c>
      <c r="E225" s="5">
        <v>0</v>
      </c>
    </row>
    <row r="226" spans="1:5" s="12" customFormat="1">
      <c r="A226" s="12" t="s">
        <v>231</v>
      </c>
      <c r="B226" s="12">
        <v>351206</v>
      </c>
      <c r="C226" s="12" t="s">
        <v>248</v>
      </c>
      <c r="D226" s="41" t="s">
        <v>478</v>
      </c>
      <c r="E226" s="5">
        <v>0</v>
      </c>
    </row>
    <row r="227" spans="1:5" s="12" customFormat="1">
      <c r="A227" s="12" t="s">
        <v>231</v>
      </c>
      <c r="B227" s="12">
        <v>351209</v>
      </c>
      <c r="C227" s="12" t="s">
        <v>500</v>
      </c>
      <c r="D227" s="41" t="s">
        <v>478</v>
      </c>
      <c r="E227" s="5">
        <v>0</v>
      </c>
    </row>
    <row r="228" spans="1:5" s="12" customFormat="1">
      <c r="A228" s="12" t="s">
        <v>231</v>
      </c>
      <c r="B228" s="12">
        <v>351214</v>
      </c>
      <c r="C228" s="12" t="s">
        <v>249</v>
      </c>
      <c r="D228" s="41" t="s">
        <v>478</v>
      </c>
      <c r="E228" s="5">
        <v>0</v>
      </c>
    </row>
    <row r="229" spans="1:5" s="12" customFormat="1">
      <c r="A229" s="12" t="s">
        <v>231</v>
      </c>
      <c r="B229" s="12">
        <v>351217</v>
      </c>
      <c r="C229" s="12" t="s">
        <v>250</v>
      </c>
      <c r="D229" s="41" t="s">
        <v>478</v>
      </c>
      <c r="E229" s="5">
        <v>0</v>
      </c>
    </row>
    <row r="230" spans="1:5" s="12" customFormat="1">
      <c r="A230" s="12" t="s">
        <v>231</v>
      </c>
      <c r="B230" s="12">
        <v>351220</v>
      </c>
      <c r="C230" s="12" t="s">
        <v>251</v>
      </c>
      <c r="D230" s="41" t="s">
        <v>478</v>
      </c>
      <c r="E230" s="5">
        <v>0</v>
      </c>
    </row>
    <row r="231" spans="1:5" s="12" customFormat="1">
      <c r="A231" s="12" t="s">
        <v>231</v>
      </c>
      <c r="B231" s="12">
        <v>351225</v>
      </c>
      <c r="C231" s="12" t="s">
        <v>252</v>
      </c>
      <c r="D231" s="41" t="s">
        <v>478</v>
      </c>
      <c r="E231" s="5">
        <v>0</v>
      </c>
    </row>
    <row r="232" spans="1:5" s="12" customFormat="1">
      <c r="A232" s="12" t="s">
        <v>231</v>
      </c>
      <c r="B232" s="12">
        <v>351245</v>
      </c>
      <c r="C232" s="12" t="s">
        <v>253</v>
      </c>
      <c r="D232" s="41" t="s">
        <v>478</v>
      </c>
      <c r="E232" s="5">
        <v>0</v>
      </c>
    </row>
    <row r="233" spans="1:5" s="12" customFormat="1">
      <c r="A233" s="12" t="s">
        <v>231</v>
      </c>
      <c r="B233" s="12">
        <v>351251</v>
      </c>
      <c r="C233" s="12" t="s">
        <v>255</v>
      </c>
      <c r="D233" s="41" t="s">
        <v>478</v>
      </c>
      <c r="E233" s="5">
        <v>0</v>
      </c>
    </row>
    <row r="234" spans="1:5" s="12" customFormat="1">
      <c r="A234" s="12" t="s">
        <v>231</v>
      </c>
      <c r="B234" s="12">
        <v>351263</v>
      </c>
      <c r="C234" s="12" t="s">
        <v>256</v>
      </c>
      <c r="D234" s="41" t="s">
        <v>478</v>
      </c>
      <c r="E234" s="5">
        <v>0</v>
      </c>
    </row>
    <row r="235" spans="1:5" s="12" customFormat="1">
      <c r="A235" s="12" t="s">
        <v>231</v>
      </c>
      <c r="B235" s="12">
        <v>351269</v>
      </c>
      <c r="C235" s="12" t="s">
        <v>257</v>
      </c>
      <c r="D235" s="41" t="s">
        <v>478</v>
      </c>
      <c r="E235" s="5">
        <v>0</v>
      </c>
    </row>
    <row r="236" spans="1:5" s="12" customFormat="1">
      <c r="A236" s="12" t="s">
        <v>231</v>
      </c>
      <c r="B236" s="12">
        <v>351271</v>
      </c>
      <c r="C236" s="12" t="s">
        <v>258</v>
      </c>
      <c r="D236" s="22" t="s">
        <v>478</v>
      </c>
      <c r="E236" s="5">
        <v>3432</v>
      </c>
    </row>
    <row r="237" spans="1:5" s="12" customFormat="1">
      <c r="A237" s="12" t="s">
        <v>231</v>
      </c>
      <c r="B237" s="12">
        <v>351275</v>
      </c>
      <c r="C237" s="12" t="s">
        <v>259</v>
      </c>
      <c r="D237" s="41" t="s">
        <v>478</v>
      </c>
      <c r="E237" s="5">
        <v>0</v>
      </c>
    </row>
    <row r="238" spans="1:5" s="12" customFormat="1">
      <c r="A238" s="12" t="s">
        <v>231</v>
      </c>
      <c r="B238" s="12">
        <v>351276</v>
      </c>
      <c r="C238" s="12" t="s">
        <v>260</v>
      </c>
      <c r="D238" s="41" t="s">
        <v>478</v>
      </c>
      <c r="E238" s="5">
        <v>0</v>
      </c>
    </row>
    <row r="239" spans="1:5" s="12" customFormat="1">
      <c r="A239" s="12" t="s">
        <v>231</v>
      </c>
      <c r="B239" s="12">
        <v>351280</v>
      </c>
      <c r="C239" s="12" t="s">
        <v>261</v>
      </c>
      <c r="D239" s="41" t="s">
        <v>478</v>
      </c>
      <c r="E239" s="5">
        <v>0</v>
      </c>
    </row>
    <row r="240" spans="1:5" s="12" customFormat="1">
      <c r="A240" s="12" t="s">
        <v>231</v>
      </c>
      <c r="B240" s="12">
        <v>351283</v>
      </c>
      <c r="C240" s="12" t="s">
        <v>262</v>
      </c>
      <c r="D240" s="41" t="s">
        <v>478</v>
      </c>
      <c r="E240" s="5">
        <v>0</v>
      </c>
    </row>
    <row r="241" spans="1:5" s="12" customFormat="1">
      <c r="A241" s="12" t="s">
        <v>231</v>
      </c>
      <c r="B241" s="12">
        <v>351293</v>
      </c>
      <c r="C241" s="12" t="s">
        <v>210</v>
      </c>
      <c r="D241" s="41" t="s">
        <v>478</v>
      </c>
      <c r="E241" s="5">
        <v>0</v>
      </c>
    </row>
    <row r="242" spans="1:5" s="12" customFormat="1">
      <c r="A242" s="12" t="s">
        <v>231</v>
      </c>
      <c r="B242" s="12">
        <v>351298</v>
      </c>
      <c r="C242" s="12" t="s">
        <v>263</v>
      </c>
      <c r="D242" s="22" t="s">
        <v>478</v>
      </c>
      <c r="E242" s="5">
        <v>0</v>
      </c>
    </row>
    <row r="243" spans="1:5" s="12" customFormat="1">
      <c r="A243" s="12" t="s">
        <v>231</v>
      </c>
      <c r="B243" s="12">
        <v>351301</v>
      </c>
      <c r="C243" s="12" t="s">
        <v>500</v>
      </c>
      <c r="D243" s="41" t="s">
        <v>478</v>
      </c>
      <c r="E243" s="5">
        <v>0</v>
      </c>
    </row>
    <row r="244" spans="1:5" s="12" customFormat="1">
      <c r="A244" s="12" t="s">
        <v>231</v>
      </c>
      <c r="B244" s="12">
        <v>351302</v>
      </c>
      <c r="C244" s="12" t="s">
        <v>264</v>
      </c>
      <c r="D244" s="41" t="s">
        <v>478</v>
      </c>
      <c r="E244" s="5">
        <v>0</v>
      </c>
    </row>
    <row r="245" spans="1:5" s="12" customFormat="1">
      <c r="A245" s="12" t="s">
        <v>231</v>
      </c>
      <c r="B245" s="12">
        <v>351304</v>
      </c>
      <c r="C245" s="12" t="s">
        <v>265</v>
      </c>
      <c r="D245" s="41" t="s">
        <v>478</v>
      </c>
      <c r="E245" s="5">
        <v>0</v>
      </c>
    </row>
    <row r="246" spans="1:5" s="12" customFormat="1">
      <c r="A246" s="12" t="s">
        <v>231</v>
      </c>
      <c r="B246" s="12">
        <v>351305</v>
      </c>
      <c r="C246" s="12" t="s">
        <v>266</v>
      </c>
      <c r="D246" s="41" t="s">
        <v>478</v>
      </c>
      <c r="E246" s="5">
        <v>0</v>
      </c>
    </row>
    <row r="247" spans="1:5" s="12" customFormat="1">
      <c r="A247" s="12" t="s">
        <v>231</v>
      </c>
      <c r="B247" s="12">
        <v>351316</v>
      </c>
      <c r="C247" s="12" t="s">
        <v>267</v>
      </c>
      <c r="D247" s="41" t="s">
        <v>478</v>
      </c>
      <c r="E247" s="5">
        <v>0</v>
      </c>
    </row>
    <row r="248" spans="1:5" s="12" customFormat="1">
      <c r="A248" s="12" t="s">
        <v>231</v>
      </c>
      <c r="B248" s="12">
        <v>351320</v>
      </c>
      <c r="C248" s="12" t="s">
        <v>268</v>
      </c>
      <c r="D248" s="41" t="s">
        <v>478</v>
      </c>
      <c r="E248" s="5">
        <v>0</v>
      </c>
    </row>
    <row r="249" spans="1:5" s="12" customFormat="1">
      <c r="A249" s="12" t="s">
        <v>231</v>
      </c>
      <c r="B249" s="12">
        <v>351322</v>
      </c>
      <c r="C249" s="12" t="s">
        <v>269</v>
      </c>
      <c r="D249" s="41" t="s">
        <v>478</v>
      </c>
      <c r="E249" s="5">
        <v>0</v>
      </c>
    </row>
    <row r="250" spans="1:5" s="12" customFormat="1">
      <c r="A250" s="12" t="s">
        <v>231</v>
      </c>
      <c r="B250" s="12">
        <v>351324</v>
      </c>
      <c r="C250" s="12" t="s">
        <v>270</v>
      </c>
      <c r="D250" s="41" t="s">
        <v>478</v>
      </c>
      <c r="E250" s="5">
        <v>0</v>
      </c>
    </row>
    <row r="251" spans="1:5" s="12" customFormat="1">
      <c r="A251" s="12" t="s">
        <v>231</v>
      </c>
      <c r="B251" s="12">
        <v>351329</v>
      </c>
      <c r="C251" s="12" t="s">
        <v>271</v>
      </c>
      <c r="D251" s="41" t="s">
        <v>478</v>
      </c>
      <c r="E251" s="5">
        <v>0</v>
      </c>
    </row>
    <row r="252" spans="1:5" s="12" customFormat="1">
      <c r="A252" s="12" t="s">
        <v>231</v>
      </c>
      <c r="B252" s="12">
        <v>351332</v>
      </c>
      <c r="C252" s="12" t="s">
        <v>272</v>
      </c>
      <c r="D252" s="41" t="s">
        <v>478</v>
      </c>
      <c r="E252" s="5">
        <v>0</v>
      </c>
    </row>
    <row r="253" spans="1:5" s="12" customFormat="1">
      <c r="A253" s="12" t="s">
        <v>231</v>
      </c>
      <c r="B253" s="12">
        <v>351336</v>
      </c>
      <c r="C253" s="12" t="s">
        <v>273</v>
      </c>
      <c r="D253" s="41" t="s">
        <v>478</v>
      </c>
      <c r="E253" s="5">
        <v>0</v>
      </c>
    </row>
    <row r="254" spans="1:5" s="12" customFormat="1">
      <c r="A254" s="12" t="s">
        <v>274</v>
      </c>
      <c r="B254" s="12">
        <v>361346</v>
      </c>
      <c r="C254" s="12" t="s">
        <v>275</v>
      </c>
      <c r="D254" s="41" t="s">
        <v>478</v>
      </c>
      <c r="E254" s="5">
        <v>0</v>
      </c>
    </row>
    <row r="255" spans="1:5" s="12" customFormat="1">
      <c r="A255" s="12" t="s">
        <v>274</v>
      </c>
      <c r="B255" s="12">
        <v>361353</v>
      </c>
      <c r="C255" s="12" t="s">
        <v>276</v>
      </c>
      <c r="D255" s="41" t="s">
        <v>478</v>
      </c>
      <c r="E255" s="5">
        <v>0</v>
      </c>
    </row>
    <row r="256" spans="1:5" s="12" customFormat="1">
      <c r="A256" s="12" t="s">
        <v>274</v>
      </c>
      <c r="B256" s="12">
        <v>361373</v>
      </c>
      <c r="C256" s="12" t="s">
        <v>277</v>
      </c>
      <c r="D256" s="41" t="s">
        <v>478</v>
      </c>
      <c r="E256" s="5">
        <v>0</v>
      </c>
    </row>
    <row r="257" spans="1:5" s="12" customFormat="1">
      <c r="A257" s="12" t="s">
        <v>274</v>
      </c>
      <c r="B257" s="12">
        <v>361387</v>
      </c>
      <c r="C257" s="12" t="s">
        <v>278</v>
      </c>
      <c r="D257" s="41" t="s">
        <v>478</v>
      </c>
      <c r="E257" s="5">
        <v>0</v>
      </c>
    </row>
    <row r="258" spans="1:5" s="12" customFormat="1">
      <c r="A258" s="12" t="s">
        <v>274</v>
      </c>
      <c r="B258" s="12">
        <v>361426</v>
      </c>
      <c r="C258" s="12" t="s">
        <v>279</v>
      </c>
      <c r="D258" s="41" t="s">
        <v>478</v>
      </c>
      <c r="E258" s="5">
        <v>0</v>
      </c>
    </row>
    <row r="259" spans="1:5" s="12" customFormat="1">
      <c r="A259" s="12" t="s">
        <v>274</v>
      </c>
      <c r="B259" s="12">
        <v>361479</v>
      </c>
      <c r="C259" s="12" t="s">
        <v>280</v>
      </c>
      <c r="D259" s="41" t="s">
        <v>478</v>
      </c>
      <c r="E259" s="5">
        <v>0</v>
      </c>
    </row>
    <row r="260" spans="1:5" s="12" customFormat="1">
      <c r="A260" s="12" t="s">
        <v>274</v>
      </c>
      <c r="B260" s="12">
        <v>361499</v>
      </c>
      <c r="C260" s="12" t="s">
        <v>281</v>
      </c>
      <c r="D260" s="41" t="s">
        <v>478</v>
      </c>
      <c r="E260" s="5">
        <v>0</v>
      </c>
    </row>
    <row r="261" spans="1:5" s="12" customFormat="1">
      <c r="A261" s="12" t="s">
        <v>282</v>
      </c>
      <c r="B261" s="12">
        <v>371525</v>
      </c>
      <c r="C261" s="12" t="s">
        <v>283</v>
      </c>
      <c r="D261" s="41" t="s">
        <v>478</v>
      </c>
      <c r="E261" s="5">
        <v>0</v>
      </c>
    </row>
    <row r="262" spans="1:5" s="12" customFormat="1">
      <c r="A262" s="12" t="s">
        <v>282</v>
      </c>
      <c r="B262" s="12">
        <v>371526</v>
      </c>
      <c r="C262" s="12" t="s">
        <v>284</v>
      </c>
      <c r="D262" s="41" t="s">
        <v>478</v>
      </c>
      <c r="E262" s="5">
        <v>0</v>
      </c>
    </row>
    <row r="263" spans="1:5" s="12" customFormat="1">
      <c r="A263" s="12" t="s">
        <v>282</v>
      </c>
      <c r="B263" s="12">
        <v>371534</v>
      </c>
      <c r="C263" s="12" t="s">
        <v>285</v>
      </c>
      <c r="D263" s="41" t="s">
        <v>478</v>
      </c>
      <c r="E263" s="5">
        <v>0</v>
      </c>
    </row>
    <row r="264" spans="1:5" s="12" customFormat="1">
      <c r="A264" s="12" t="s">
        <v>282</v>
      </c>
      <c r="B264" s="12">
        <v>371540</v>
      </c>
      <c r="C264" s="12" t="s">
        <v>286</v>
      </c>
      <c r="D264" s="41" t="s">
        <v>478</v>
      </c>
      <c r="E264" s="5">
        <v>0</v>
      </c>
    </row>
    <row r="265" spans="1:5" s="12" customFormat="1">
      <c r="A265" s="12" t="s">
        <v>282</v>
      </c>
      <c r="B265" s="12">
        <v>371553</v>
      </c>
      <c r="C265" s="12" t="s">
        <v>287</v>
      </c>
      <c r="D265" s="41" t="s">
        <v>478</v>
      </c>
      <c r="E265" s="5">
        <v>0</v>
      </c>
    </row>
    <row r="266" spans="1:5" s="12" customFormat="1">
      <c r="A266" s="12" t="s">
        <v>282</v>
      </c>
      <c r="B266" s="12">
        <v>371556</v>
      </c>
      <c r="C266" s="12" t="s">
        <v>288</v>
      </c>
      <c r="D266" s="41" t="s">
        <v>478</v>
      </c>
      <c r="E266" s="5">
        <v>0</v>
      </c>
    </row>
    <row r="267" spans="1:5" s="12" customFormat="1">
      <c r="A267" s="12" t="s">
        <v>282</v>
      </c>
      <c r="B267" s="12">
        <v>371557</v>
      </c>
      <c r="C267" s="12" t="s">
        <v>289</v>
      </c>
      <c r="D267" s="41" t="s">
        <v>478</v>
      </c>
      <c r="E267" s="5">
        <v>0</v>
      </c>
    </row>
    <row r="268" spans="1:5" s="12" customFormat="1">
      <c r="A268" s="12" t="s">
        <v>282</v>
      </c>
      <c r="B268" s="12">
        <v>371558</v>
      </c>
      <c r="C268" s="12" t="s">
        <v>290</v>
      </c>
      <c r="D268" s="41" t="s">
        <v>478</v>
      </c>
      <c r="E268" s="5">
        <v>0</v>
      </c>
    </row>
    <row r="269" spans="1:5" s="12" customFormat="1">
      <c r="A269" s="12" t="s">
        <v>282</v>
      </c>
      <c r="B269" s="12">
        <v>371559</v>
      </c>
      <c r="C269" s="12" t="s">
        <v>291</v>
      </c>
      <c r="D269" s="41" t="s">
        <v>478</v>
      </c>
      <c r="E269" s="5">
        <v>0</v>
      </c>
    </row>
    <row r="270" spans="1:5" s="12" customFormat="1">
      <c r="A270" s="12" t="s">
        <v>282</v>
      </c>
      <c r="B270" s="12">
        <v>371561</v>
      </c>
      <c r="C270" s="12" t="s">
        <v>292</v>
      </c>
      <c r="D270" s="41" t="s">
        <v>478</v>
      </c>
      <c r="E270" s="5">
        <v>0</v>
      </c>
    </row>
    <row r="271" spans="1:5" s="12" customFormat="1">
      <c r="A271" s="12" t="s">
        <v>282</v>
      </c>
      <c r="B271" s="12">
        <v>371567</v>
      </c>
      <c r="C271" s="12" t="s">
        <v>293</v>
      </c>
      <c r="D271" s="41" t="s">
        <v>478</v>
      </c>
      <c r="E271" s="5">
        <v>0</v>
      </c>
    </row>
    <row r="272" spans="1:5" s="12" customFormat="1">
      <c r="A272" s="12" t="s">
        <v>282</v>
      </c>
      <c r="B272" s="12">
        <v>371582</v>
      </c>
      <c r="C272" s="12" t="s">
        <v>294</v>
      </c>
      <c r="D272" s="41" t="s">
        <v>478</v>
      </c>
      <c r="E272" s="5">
        <v>0</v>
      </c>
    </row>
    <row r="273" spans="1:5" s="12" customFormat="1">
      <c r="A273" s="12" t="s">
        <v>282</v>
      </c>
      <c r="B273" s="12">
        <v>371591</v>
      </c>
      <c r="C273" s="12" t="s">
        <v>295</v>
      </c>
      <c r="D273" s="41" t="s">
        <v>478</v>
      </c>
      <c r="E273" s="5">
        <v>0</v>
      </c>
    </row>
    <row r="274" spans="1:5" s="12" customFormat="1">
      <c r="A274" s="12" t="s">
        <v>282</v>
      </c>
      <c r="B274" s="12">
        <v>371592</v>
      </c>
      <c r="C274" s="12" t="s">
        <v>296</v>
      </c>
      <c r="D274" s="41" t="s">
        <v>478</v>
      </c>
      <c r="E274" s="5">
        <v>0</v>
      </c>
    </row>
    <row r="275" spans="1:5" s="12" customFormat="1">
      <c r="A275" s="12" t="s">
        <v>282</v>
      </c>
      <c r="B275" s="12">
        <v>371597</v>
      </c>
      <c r="C275" s="12" t="s">
        <v>297</v>
      </c>
      <c r="D275" s="41" t="s">
        <v>478</v>
      </c>
      <c r="E275" s="5">
        <v>0</v>
      </c>
    </row>
    <row r="276" spans="1:5" s="12" customFormat="1">
      <c r="A276" s="12" t="s">
        <v>282</v>
      </c>
      <c r="B276" s="12">
        <v>372455</v>
      </c>
      <c r="C276" s="12" t="s">
        <v>298</v>
      </c>
      <c r="D276" s="41" t="s">
        <v>478</v>
      </c>
      <c r="E276" s="5">
        <v>0</v>
      </c>
    </row>
    <row r="277" spans="1:5" s="12" customFormat="1">
      <c r="A277" s="12" t="s">
        <v>299</v>
      </c>
      <c r="B277" s="12">
        <v>381607</v>
      </c>
      <c r="C277" s="12" t="s">
        <v>300</v>
      </c>
      <c r="D277" s="41" t="s">
        <v>478</v>
      </c>
      <c r="E277" s="5">
        <v>0</v>
      </c>
    </row>
    <row r="278" spans="1:5" s="12" customFormat="1">
      <c r="A278" s="12" t="s">
        <v>299</v>
      </c>
      <c r="B278" s="12">
        <v>381617</v>
      </c>
      <c r="C278" s="12" t="s">
        <v>301</v>
      </c>
      <c r="D278" s="41" t="s">
        <v>478</v>
      </c>
      <c r="E278" s="5">
        <v>0</v>
      </c>
    </row>
    <row r="279" spans="1:5" s="12" customFormat="1">
      <c r="A279" s="12" t="s">
        <v>299</v>
      </c>
      <c r="B279" s="12">
        <v>381625</v>
      </c>
      <c r="C279" s="12" t="s">
        <v>302</v>
      </c>
      <c r="D279" s="22" t="s">
        <v>478</v>
      </c>
      <c r="E279" s="5">
        <v>0</v>
      </c>
    </row>
    <row r="280" spans="1:5" s="12" customFormat="1">
      <c r="A280" s="12" t="s">
        <v>299</v>
      </c>
      <c r="B280" s="12">
        <v>381632</v>
      </c>
      <c r="C280" s="12" t="s">
        <v>303</v>
      </c>
      <c r="D280" s="41" t="s">
        <v>478</v>
      </c>
      <c r="E280" s="5">
        <v>409668</v>
      </c>
    </row>
    <row r="281" spans="1:5" s="12" customFormat="1">
      <c r="A281" s="12" t="s">
        <v>299</v>
      </c>
      <c r="B281" s="12">
        <v>381637</v>
      </c>
      <c r="C281" s="12" t="s">
        <v>304</v>
      </c>
      <c r="D281" s="41" t="s">
        <v>478</v>
      </c>
      <c r="E281" s="5">
        <v>0</v>
      </c>
    </row>
    <row r="282" spans="1:5" s="12" customFormat="1">
      <c r="A282" s="12" t="s">
        <v>299</v>
      </c>
      <c r="B282" s="12">
        <v>381638</v>
      </c>
      <c r="C282" s="12" t="s">
        <v>305</v>
      </c>
      <c r="D282" s="41" t="s">
        <v>478</v>
      </c>
      <c r="E282" s="5">
        <v>0</v>
      </c>
    </row>
    <row r="283" spans="1:5" s="12" customFormat="1">
      <c r="A283" s="12" t="s">
        <v>299</v>
      </c>
      <c r="B283" s="12">
        <v>383303</v>
      </c>
      <c r="C283" s="12" t="s">
        <v>306</v>
      </c>
      <c r="D283" s="41" t="s">
        <v>478</v>
      </c>
      <c r="E283" s="5">
        <v>3468</v>
      </c>
    </row>
    <row r="284" spans="1:5" s="12" customFormat="1">
      <c r="A284" s="12" t="s">
        <v>307</v>
      </c>
      <c r="B284" s="12">
        <v>391647</v>
      </c>
      <c r="C284" s="12" t="s">
        <v>308</v>
      </c>
      <c r="D284" s="41" t="s">
        <v>478</v>
      </c>
      <c r="E284" s="5">
        <v>0</v>
      </c>
    </row>
    <row r="285" spans="1:5" s="12" customFormat="1">
      <c r="A285" s="12" t="s">
        <v>307</v>
      </c>
      <c r="B285" s="12">
        <v>391649</v>
      </c>
      <c r="C285" s="12" t="s">
        <v>309</v>
      </c>
      <c r="D285" s="41" t="s">
        <v>478</v>
      </c>
      <c r="E285" s="5">
        <v>0</v>
      </c>
    </row>
    <row r="286" spans="1:5" s="12" customFormat="1">
      <c r="A286" s="12" t="s">
        <v>307</v>
      </c>
      <c r="B286" s="12">
        <v>391650</v>
      </c>
      <c r="C286" s="12" t="s">
        <v>310</v>
      </c>
      <c r="D286" s="41" t="s">
        <v>478</v>
      </c>
      <c r="E286" s="5">
        <v>0</v>
      </c>
    </row>
    <row r="287" spans="1:5" s="12" customFormat="1">
      <c r="A287" s="12" t="s">
        <v>307</v>
      </c>
      <c r="B287" s="12">
        <v>391653</v>
      </c>
      <c r="C287" s="12" t="s">
        <v>311</v>
      </c>
      <c r="D287" s="41" t="s">
        <v>478</v>
      </c>
      <c r="E287" s="5">
        <v>0</v>
      </c>
    </row>
    <row r="288" spans="1:5" s="12" customFormat="1">
      <c r="A288" s="12" t="s">
        <v>307</v>
      </c>
      <c r="B288" s="12">
        <v>391666</v>
      </c>
      <c r="C288" s="12" t="s">
        <v>312</v>
      </c>
      <c r="D288" s="41" t="s">
        <v>478</v>
      </c>
      <c r="E288" s="5">
        <v>0</v>
      </c>
    </row>
    <row r="289" spans="1:5" s="12" customFormat="1">
      <c r="A289" s="12" t="s">
        <v>307</v>
      </c>
      <c r="B289" s="12">
        <v>391668</v>
      </c>
      <c r="C289" s="12" t="s">
        <v>313</v>
      </c>
      <c r="D289" s="41" t="s">
        <v>478</v>
      </c>
      <c r="E289" s="5">
        <v>0</v>
      </c>
    </row>
    <row r="290" spans="1:5" s="12" customFormat="1">
      <c r="A290" s="12" t="s">
        <v>307</v>
      </c>
      <c r="B290" s="12">
        <v>391671</v>
      </c>
      <c r="C290" s="12" t="s">
        <v>314</v>
      </c>
      <c r="D290" s="41" t="s">
        <v>478</v>
      </c>
      <c r="E290" s="5">
        <v>0</v>
      </c>
    </row>
    <row r="291" spans="1:5" s="12" customFormat="1">
      <c r="A291" s="12" t="s">
        <v>307</v>
      </c>
      <c r="B291" s="12">
        <v>391674</v>
      </c>
      <c r="C291" s="12" t="s">
        <v>315</v>
      </c>
      <c r="D291" s="41" t="s">
        <v>478</v>
      </c>
      <c r="E291" s="5">
        <v>0</v>
      </c>
    </row>
    <row r="292" spans="1:5" s="12" customFormat="1">
      <c r="A292" s="12" t="s">
        <v>307</v>
      </c>
      <c r="B292" s="12">
        <v>391676</v>
      </c>
      <c r="C292" s="12" t="s">
        <v>316</v>
      </c>
      <c r="D292" s="41" t="s">
        <v>478</v>
      </c>
      <c r="E292" s="5">
        <v>0</v>
      </c>
    </row>
    <row r="293" spans="1:5" s="12" customFormat="1">
      <c r="A293" s="12" t="s">
        <v>307</v>
      </c>
      <c r="B293" s="12">
        <v>391685</v>
      </c>
      <c r="C293" s="12" t="s">
        <v>317</v>
      </c>
      <c r="D293" s="41" t="s">
        <v>478</v>
      </c>
      <c r="E293" s="5">
        <v>0</v>
      </c>
    </row>
    <row r="294" spans="1:5" s="12" customFormat="1">
      <c r="A294" s="12" t="s">
        <v>318</v>
      </c>
      <c r="B294" s="12">
        <v>401697</v>
      </c>
      <c r="C294" s="12" t="s">
        <v>319</v>
      </c>
      <c r="D294" s="41" t="s">
        <v>478</v>
      </c>
      <c r="E294" s="5">
        <v>0</v>
      </c>
    </row>
    <row r="295" spans="1:5" s="12" customFormat="1">
      <c r="A295" s="12" t="s">
        <v>318</v>
      </c>
      <c r="B295" s="12">
        <v>401698</v>
      </c>
      <c r="C295" s="12" t="s">
        <v>320</v>
      </c>
      <c r="D295" s="41" t="s">
        <v>478</v>
      </c>
      <c r="E295" s="5">
        <v>0</v>
      </c>
    </row>
    <row r="296" spans="1:5" s="12" customFormat="1">
      <c r="A296" s="12" t="s">
        <v>318</v>
      </c>
      <c r="B296" s="12">
        <v>401699</v>
      </c>
      <c r="C296" s="12" t="s">
        <v>321</v>
      </c>
      <c r="D296" s="41" t="s">
        <v>478</v>
      </c>
      <c r="E296" s="5">
        <v>0</v>
      </c>
    </row>
    <row r="297" spans="1:5" s="12" customFormat="1">
      <c r="A297" s="12" t="s">
        <v>318</v>
      </c>
      <c r="B297" s="12">
        <v>401704</v>
      </c>
      <c r="C297" s="12" t="s">
        <v>322</v>
      </c>
      <c r="D297" s="41" t="s">
        <v>478</v>
      </c>
      <c r="E297" s="5">
        <v>0</v>
      </c>
    </row>
    <row r="298" spans="1:5" s="12" customFormat="1">
      <c r="A298" s="12" t="s">
        <v>318</v>
      </c>
      <c r="B298" s="12">
        <v>401709</v>
      </c>
      <c r="C298" s="12" t="s">
        <v>323</v>
      </c>
      <c r="D298" s="41" t="s">
        <v>478</v>
      </c>
      <c r="E298" s="5">
        <v>0</v>
      </c>
    </row>
    <row r="299" spans="1:5" s="12" customFormat="1">
      <c r="A299" s="12" t="s">
        <v>318</v>
      </c>
      <c r="B299" s="12">
        <v>401713</v>
      </c>
      <c r="C299" s="12" t="s">
        <v>324</v>
      </c>
      <c r="D299" s="41" t="s">
        <v>478</v>
      </c>
      <c r="E299" s="5">
        <v>0</v>
      </c>
    </row>
    <row r="300" spans="1:5" s="12" customFormat="1">
      <c r="A300" s="12" t="s">
        <v>318</v>
      </c>
      <c r="B300" s="12">
        <v>401718</v>
      </c>
      <c r="C300" s="12" t="s">
        <v>325</v>
      </c>
      <c r="D300" s="41" t="s">
        <v>478</v>
      </c>
      <c r="E300" s="5">
        <v>0</v>
      </c>
    </row>
    <row r="301" spans="1:5" s="12" customFormat="1">
      <c r="A301" s="12" t="s">
        <v>318</v>
      </c>
      <c r="B301" s="12">
        <v>401721</v>
      </c>
      <c r="C301" s="12" t="s">
        <v>326</v>
      </c>
      <c r="D301" s="41" t="s">
        <v>478</v>
      </c>
      <c r="E301" s="5">
        <v>0</v>
      </c>
    </row>
    <row r="302" spans="1:5" s="12" customFormat="1">
      <c r="A302" s="12" t="s">
        <v>318</v>
      </c>
      <c r="B302" s="12">
        <v>401724</v>
      </c>
      <c r="C302" s="12" t="s">
        <v>327</v>
      </c>
      <c r="D302" s="41" t="s">
        <v>478</v>
      </c>
      <c r="E302" s="5">
        <v>0</v>
      </c>
    </row>
    <row r="303" spans="1:5" s="12" customFormat="1">
      <c r="A303" s="12" t="s">
        <v>328</v>
      </c>
      <c r="B303" s="12">
        <v>411746</v>
      </c>
      <c r="C303" s="12" t="s">
        <v>329</v>
      </c>
      <c r="D303" s="41" t="s">
        <v>478</v>
      </c>
      <c r="E303" s="5">
        <v>162756</v>
      </c>
    </row>
    <row r="304" spans="1:5" s="12" customFormat="1">
      <c r="A304" s="12" t="s">
        <v>328</v>
      </c>
      <c r="B304" s="12">
        <v>411756</v>
      </c>
      <c r="C304" s="12" t="s">
        <v>330</v>
      </c>
      <c r="D304" s="41" t="s">
        <v>478</v>
      </c>
      <c r="E304" s="5">
        <v>0</v>
      </c>
    </row>
    <row r="305" spans="1:5" s="12" customFormat="1">
      <c r="A305" s="12" t="s">
        <v>328</v>
      </c>
      <c r="B305" s="12">
        <v>411758</v>
      </c>
      <c r="C305" s="12" t="s">
        <v>331</v>
      </c>
      <c r="D305" s="41" t="s">
        <v>478</v>
      </c>
      <c r="E305" s="5">
        <v>0</v>
      </c>
    </row>
    <row r="306" spans="1:5" s="12" customFormat="1">
      <c r="A306" s="12" t="s">
        <v>328</v>
      </c>
      <c r="B306" s="12">
        <v>411761</v>
      </c>
      <c r="C306" s="12" t="s">
        <v>332</v>
      </c>
      <c r="D306" s="41" t="s">
        <v>478</v>
      </c>
      <c r="E306" s="5">
        <v>0</v>
      </c>
    </row>
    <row r="307" spans="1:5" s="12" customFormat="1">
      <c r="A307" s="12" t="s">
        <v>328</v>
      </c>
      <c r="B307" s="12">
        <v>411764</v>
      </c>
      <c r="C307" s="12" t="s">
        <v>333</v>
      </c>
      <c r="D307" s="41" t="s">
        <v>478</v>
      </c>
      <c r="E307" s="5">
        <v>0</v>
      </c>
    </row>
    <row r="308" spans="1:5" s="12" customFormat="1">
      <c r="A308" s="12" t="s">
        <v>328</v>
      </c>
      <c r="B308" s="12">
        <v>411777</v>
      </c>
      <c r="C308" s="12" t="s">
        <v>334</v>
      </c>
      <c r="D308" s="41" t="s">
        <v>478</v>
      </c>
      <c r="E308" s="5">
        <v>0</v>
      </c>
    </row>
    <row r="309" spans="1:5" s="12" customFormat="1">
      <c r="A309" s="12" t="s">
        <v>328</v>
      </c>
      <c r="B309" s="12">
        <v>411778</v>
      </c>
      <c r="C309" s="12" t="s">
        <v>335</v>
      </c>
      <c r="D309" s="22" t="s">
        <v>478</v>
      </c>
      <c r="E309" s="5">
        <v>0</v>
      </c>
    </row>
    <row r="310" spans="1:5" s="12" customFormat="1">
      <c r="A310" s="12" t="s">
        <v>328</v>
      </c>
      <c r="B310" s="12">
        <v>411782</v>
      </c>
      <c r="C310" s="12" t="s">
        <v>87</v>
      </c>
      <c r="D310" s="41" t="s">
        <v>478</v>
      </c>
      <c r="E310" s="5">
        <v>0</v>
      </c>
    </row>
    <row r="311" spans="1:5" s="12" customFormat="1">
      <c r="A311" s="12" t="s">
        <v>328</v>
      </c>
      <c r="B311" s="12">
        <v>411788</v>
      </c>
      <c r="C311" s="12" t="s">
        <v>336</v>
      </c>
      <c r="D311" s="41" t="s">
        <v>478</v>
      </c>
      <c r="E311" s="5">
        <v>0</v>
      </c>
    </row>
    <row r="312" spans="1:5" s="12" customFormat="1">
      <c r="A312" s="12" t="s">
        <v>328</v>
      </c>
      <c r="B312" s="12">
        <v>411801</v>
      </c>
      <c r="C312" s="12" t="s">
        <v>337</v>
      </c>
      <c r="D312" s="41" t="s">
        <v>478</v>
      </c>
      <c r="E312" s="5">
        <v>0</v>
      </c>
    </row>
    <row r="313" spans="1:5" s="12" customFormat="1">
      <c r="A313" s="12" t="s">
        <v>328</v>
      </c>
      <c r="B313" s="12">
        <v>411809</v>
      </c>
      <c r="C313" s="12" t="s">
        <v>254</v>
      </c>
      <c r="D313" s="41" t="s">
        <v>478</v>
      </c>
      <c r="E313" s="5">
        <v>0</v>
      </c>
    </row>
    <row r="314" spans="1:5" s="12" customFormat="1">
      <c r="A314" s="12" t="s">
        <v>328</v>
      </c>
      <c r="B314" s="12">
        <v>411814</v>
      </c>
      <c r="C314" s="12" t="s">
        <v>338</v>
      </c>
      <c r="D314" s="41" t="s">
        <v>478</v>
      </c>
      <c r="E314" s="5">
        <v>0</v>
      </c>
    </row>
    <row r="315" spans="1:5" s="12" customFormat="1">
      <c r="A315" s="12" t="s">
        <v>328</v>
      </c>
      <c r="B315" s="12">
        <v>411817</v>
      </c>
      <c r="C315" s="12" t="s">
        <v>339</v>
      </c>
      <c r="D315" s="41" t="s">
        <v>478</v>
      </c>
      <c r="E315" s="5">
        <v>0</v>
      </c>
    </row>
    <row r="316" spans="1:5" s="12" customFormat="1">
      <c r="A316" s="12" t="s">
        <v>328</v>
      </c>
      <c r="B316" s="12">
        <v>411818</v>
      </c>
      <c r="C316" s="12" t="s">
        <v>340</v>
      </c>
      <c r="D316" s="41" t="s">
        <v>478</v>
      </c>
      <c r="E316" s="5">
        <v>0</v>
      </c>
    </row>
    <row r="317" spans="1:5" s="12" customFormat="1">
      <c r="A317" s="12" t="s">
        <v>328</v>
      </c>
      <c r="B317" s="12">
        <v>411820</v>
      </c>
      <c r="C317" s="12" t="s">
        <v>341</v>
      </c>
      <c r="D317" s="41" t="s">
        <v>478</v>
      </c>
      <c r="E317" s="5">
        <v>0</v>
      </c>
    </row>
    <row r="318" spans="1:5" s="12" customFormat="1">
      <c r="A318" s="12" t="s">
        <v>328</v>
      </c>
      <c r="B318" s="12">
        <v>411827</v>
      </c>
      <c r="C318" s="12" t="s">
        <v>342</v>
      </c>
      <c r="D318" s="41" t="s">
        <v>478</v>
      </c>
      <c r="E318" s="5">
        <v>0</v>
      </c>
    </row>
    <row r="319" spans="1:5" s="12" customFormat="1">
      <c r="A319" s="12" t="s">
        <v>328</v>
      </c>
      <c r="B319" s="12">
        <v>411831</v>
      </c>
      <c r="C319" s="12" t="s">
        <v>343</v>
      </c>
      <c r="D319" s="41" t="s">
        <v>478</v>
      </c>
      <c r="E319" s="5">
        <v>0</v>
      </c>
    </row>
    <row r="320" spans="1:5" s="12" customFormat="1">
      <c r="A320" s="12" t="s">
        <v>328</v>
      </c>
      <c r="B320" s="12">
        <v>411833</v>
      </c>
      <c r="C320" s="12" t="s">
        <v>344</v>
      </c>
      <c r="D320" s="41" t="s">
        <v>478</v>
      </c>
      <c r="E320" s="5">
        <v>0</v>
      </c>
    </row>
    <row r="321" spans="1:5" s="12" customFormat="1">
      <c r="A321" s="12" t="s">
        <v>328</v>
      </c>
      <c r="B321" s="12">
        <v>411839</v>
      </c>
      <c r="C321" s="12" t="s">
        <v>345</v>
      </c>
      <c r="D321" s="41" t="s">
        <v>478</v>
      </c>
      <c r="E321" s="5">
        <v>0</v>
      </c>
    </row>
    <row r="322" spans="1:5" s="12" customFormat="1">
      <c r="A322" s="12" t="s">
        <v>328</v>
      </c>
      <c r="B322" s="12">
        <v>411841</v>
      </c>
      <c r="C322" s="12" t="s">
        <v>346</v>
      </c>
      <c r="D322" s="41" t="s">
        <v>478</v>
      </c>
      <c r="E322" s="5">
        <v>0</v>
      </c>
    </row>
    <row r="323" spans="1:5" s="12" customFormat="1">
      <c r="A323" s="12" t="s">
        <v>328</v>
      </c>
      <c r="B323" s="12">
        <v>411845</v>
      </c>
      <c r="C323" s="12" t="s">
        <v>347</v>
      </c>
      <c r="D323" s="41" t="s">
        <v>478</v>
      </c>
      <c r="E323" s="5">
        <v>0</v>
      </c>
    </row>
    <row r="324" spans="1:5" s="12" customFormat="1">
      <c r="A324" s="12" t="s">
        <v>328</v>
      </c>
      <c r="B324" s="12">
        <v>411847</v>
      </c>
      <c r="C324" s="12" t="s">
        <v>348</v>
      </c>
      <c r="D324" s="41" t="s">
        <v>478</v>
      </c>
      <c r="E324" s="5">
        <v>0</v>
      </c>
    </row>
    <row r="325" spans="1:5" s="12" customFormat="1">
      <c r="A325" s="12" t="s">
        <v>328</v>
      </c>
      <c r="B325" s="12">
        <v>411849</v>
      </c>
      <c r="C325" s="12" t="s">
        <v>349</v>
      </c>
      <c r="D325" s="41" t="s">
        <v>478</v>
      </c>
      <c r="E325" s="5">
        <v>0</v>
      </c>
    </row>
    <row r="326" spans="1:5" s="12" customFormat="1">
      <c r="A326" s="12" t="s">
        <v>351</v>
      </c>
      <c r="B326" s="12">
        <v>420463</v>
      </c>
      <c r="C326" s="12" t="s">
        <v>352</v>
      </c>
      <c r="D326" s="41" t="s">
        <v>478</v>
      </c>
      <c r="E326" s="5">
        <v>0</v>
      </c>
    </row>
    <row r="327" spans="1:5" s="12" customFormat="1">
      <c r="A327" s="12" t="s">
        <v>351</v>
      </c>
      <c r="B327" s="12">
        <v>421206</v>
      </c>
      <c r="C327" s="12" t="s">
        <v>353</v>
      </c>
      <c r="D327" s="41" t="s">
        <v>478</v>
      </c>
      <c r="E327" s="5">
        <v>0</v>
      </c>
    </row>
    <row r="328" spans="1:5" s="12" customFormat="1">
      <c r="A328" s="12" t="s">
        <v>351</v>
      </c>
      <c r="B328" s="12">
        <v>421860</v>
      </c>
      <c r="C328" s="12" t="s">
        <v>354</v>
      </c>
      <c r="D328" s="41" t="s">
        <v>478</v>
      </c>
      <c r="E328" s="5">
        <v>0</v>
      </c>
    </row>
    <row r="329" spans="1:5" s="12" customFormat="1">
      <c r="A329" s="12" t="s">
        <v>351</v>
      </c>
      <c r="B329" s="12">
        <v>421866</v>
      </c>
      <c r="C329" s="12" t="s">
        <v>355</v>
      </c>
      <c r="D329" s="41" t="s">
        <v>478</v>
      </c>
      <c r="E329" s="5">
        <v>0</v>
      </c>
    </row>
    <row r="330" spans="1:5" s="12" customFormat="1">
      <c r="A330" s="12" t="s">
        <v>351</v>
      </c>
      <c r="B330" s="12">
        <v>421876</v>
      </c>
      <c r="C330" s="12" t="s">
        <v>356</v>
      </c>
      <c r="D330" s="41" t="s">
        <v>478</v>
      </c>
      <c r="E330" s="5">
        <v>0</v>
      </c>
    </row>
    <row r="331" spans="1:5" s="12" customFormat="1">
      <c r="A331" s="12" t="s">
        <v>351</v>
      </c>
      <c r="B331" s="12">
        <v>421886</v>
      </c>
      <c r="C331" s="12" t="s">
        <v>357</v>
      </c>
      <c r="D331" s="41" t="s">
        <v>478</v>
      </c>
      <c r="E331" s="5">
        <v>0</v>
      </c>
    </row>
    <row r="332" spans="1:5" s="12" customFormat="1">
      <c r="A332" s="12" t="s">
        <v>351</v>
      </c>
      <c r="B332" s="12">
        <v>421887</v>
      </c>
      <c r="C332" s="12" t="s">
        <v>358</v>
      </c>
      <c r="D332" s="41" t="s">
        <v>478</v>
      </c>
      <c r="E332" s="5">
        <v>0</v>
      </c>
    </row>
    <row r="333" spans="1:5" s="12" customFormat="1">
      <c r="A333" s="12" t="s">
        <v>351</v>
      </c>
      <c r="B333" s="12">
        <v>421901</v>
      </c>
      <c r="C333" s="12" t="s">
        <v>359</v>
      </c>
      <c r="D333" s="41" t="s">
        <v>478</v>
      </c>
      <c r="E333" s="5">
        <v>0</v>
      </c>
    </row>
    <row r="334" spans="1:5" s="12" customFormat="1">
      <c r="A334" s="12" t="s">
        <v>351</v>
      </c>
      <c r="B334" s="12">
        <v>421912</v>
      </c>
      <c r="C334" s="12" t="s">
        <v>360</v>
      </c>
      <c r="D334" s="41" t="s">
        <v>478</v>
      </c>
      <c r="E334" s="5">
        <v>0</v>
      </c>
    </row>
    <row r="335" spans="1:5" s="12" customFormat="1">
      <c r="A335" s="12" t="s">
        <v>351</v>
      </c>
      <c r="B335" s="12">
        <v>421920</v>
      </c>
      <c r="C335" s="12" t="s">
        <v>361</v>
      </c>
      <c r="D335" s="41" t="s">
        <v>478</v>
      </c>
      <c r="E335" s="5">
        <v>0</v>
      </c>
    </row>
    <row r="336" spans="1:5" s="12" customFormat="1">
      <c r="A336" s="12" t="s">
        <v>351</v>
      </c>
      <c r="B336" s="12">
        <v>421931</v>
      </c>
      <c r="C336" s="12" t="s">
        <v>362</v>
      </c>
      <c r="D336" s="41" t="s">
        <v>478</v>
      </c>
      <c r="E336" s="5">
        <v>0</v>
      </c>
    </row>
    <row r="337" spans="1:5" s="12" customFormat="1">
      <c r="A337" s="12" t="s">
        <v>351</v>
      </c>
      <c r="B337" s="12">
        <v>421945</v>
      </c>
      <c r="C337" s="12" t="s">
        <v>363</v>
      </c>
      <c r="D337" s="41" t="s">
        <v>478</v>
      </c>
      <c r="E337" s="5">
        <v>0</v>
      </c>
    </row>
    <row r="338" spans="1:5" s="12" customFormat="1">
      <c r="A338" s="12" t="s">
        <v>364</v>
      </c>
      <c r="B338" s="12">
        <v>431704</v>
      </c>
      <c r="C338" s="12" t="s">
        <v>365</v>
      </c>
      <c r="D338" s="41" t="s">
        <v>478</v>
      </c>
      <c r="E338" s="5">
        <v>0</v>
      </c>
    </row>
    <row r="339" spans="1:5" s="12" customFormat="1">
      <c r="A339" s="12" t="s">
        <v>364</v>
      </c>
      <c r="B339" s="12">
        <v>431788</v>
      </c>
      <c r="C339" s="12" t="s">
        <v>366</v>
      </c>
      <c r="D339" s="41" t="s">
        <v>478</v>
      </c>
      <c r="E339" s="5">
        <v>0</v>
      </c>
    </row>
    <row r="340" spans="1:5" s="12" customFormat="1">
      <c r="A340" s="12" t="s">
        <v>364</v>
      </c>
      <c r="B340" s="12">
        <v>431831</v>
      </c>
      <c r="C340" s="12" t="s">
        <v>367</v>
      </c>
      <c r="D340" s="41" t="s">
        <v>478</v>
      </c>
      <c r="E340" s="5">
        <v>0</v>
      </c>
    </row>
    <row r="341" spans="1:5" s="12" customFormat="1">
      <c r="A341" s="12" t="s">
        <v>364</v>
      </c>
      <c r="B341" s="12">
        <v>431968</v>
      </c>
      <c r="C341" s="12" t="s">
        <v>368</v>
      </c>
      <c r="D341" s="41" t="s">
        <v>478</v>
      </c>
      <c r="E341" s="5">
        <v>0</v>
      </c>
    </row>
    <row r="342" spans="1:5" s="12" customFormat="1">
      <c r="A342" s="12" t="s">
        <v>364</v>
      </c>
      <c r="B342" s="12">
        <v>431969</v>
      </c>
      <c r="C342" s="12" t="s">
        <v>369</v>
      </c>
      <c r="D342" s="41" t="s">
        <v>478</v>
      </c>
      <c r="E342" s="5">
        <v>0</v>
      </c>
    </row>
    <row r="343" spans="1:5" s="12" customFormat="1">
      <c r="A343" s="12" t="s">
        <v>364</v>
      </c>
      <c r="B343" s="12">
        <v>431974</v>
      </c>
      <c r="C343" s="12" t="s">
        <v>370</v>
      </c>
      <c r="D343" s="41" t="s">
        <v>478</v>
      </c>
      <c r="E343" s="5">
        <v>0</v>
      </c>
    </row>
    <row r="344" spans="1:5" s="12" customFormat="1">
      <c r="A344" s="12" t="s">
        <v>364</v>
      </c>
      <c r="B344" s="12">
        <v>431977</v>
      </c>
      <c r="C344" s="12" t="s">
        <v>371</v>
      </c>
      <c r="D344" s="41" t="s">
        <v>478</v>
      </c>
      <c r="E344" s="5">
        <v>0</v>
      </c>
    </row>
    <row r="345" spans="1:5" s="12" customFormat="1">
      <c r="A345" s="12" t="s">
        <v>364</v>
      </c>
      <c r="B345" s="12">
        <v>431980</v>
      </c>
      <c r="C345" s="12" t="s">
        <v>372</v>
      </c>
      <c r="D345" s="41" t="s">
        <v>478</v>
      </c>
      <c r="E345" s="5">
        <v>0</v>
      </c>
    </row>
    <row r="346" spans="1:5" s="12" customFormat="1">
      <c r="A346" s="12" t="s">
        <v>364</v>
      </c>
      <c r="B346" s="12">
        <v>431994</v>
      </c>
      <c r="C346" s="12" t="s">
        <v>373</v>
      </c>
      <c r="D346" s="41" t="s">
        <v>478</v>
      </c>
      <c r="E346" s="5">
        <v>0</v>
      </c>
    </row>
    <row r="347" spans="1:5" s="12" customFormat="1">
      <c r="A347" s="12" t="s">
        <v>364</v>
      </c>
      <c r="B347" s="12">
        <v>432008</v>
      </c>
      <c r="C347" s="12" t="s">
        <v>374</v>
      </c>
      <c r="D347" s="41" t="s">
        <v>478</v>
      </c>
      <c r="E347" s="5">
        <v>0</v>
      </c>
    </row>
    <row r="348" spans="1:5" s="12" customFormat="1">
      <c r="A348" s="12" t="s">
        <v>364</v>
      </c>
      <c r="B348" s="12">
        <v>432016</v>
      </c>
      <c r="C348" s="12" t="s">
        <v>375</v>
      </c>
      <c r="D348" s="41" t="s">
        <v>478</v>
      </c>
      <c r="E348" s="5">
        <v>0</v>
      </c>
    </row>
    <row r="349" spans="1:5" s="12" customFormat="1">
      <c r="A349" s="12" t="s">
        <v>364</v>
      </c>
      <c r="B349" s="12">
        <v>432017</v>
      </c>
      <c r="C349" s="12" t="s">
        <v>376</v>
      </c>
      <c r="D349" s="41" t="s">
        <v>478</v>
      </c>
      <c r="E349" s="5">
        <v>0</v>
      </c>
    </row>
    <row r="350" spans="1:5" s="12" customFormat="1">
      <c r="A350" s="12" t="s">
        <v>364</v>
      </c>
      <c r="B350" s="12">
        <v>432023</v>
      </c>
      <c r="C350" s="12" t="s">
        <v>377</v>
      </c>
      <c r="D350" s="41" t="s">
        <v>478</v>
      </c>
      <c r="E350" s="5">
        <v>0</v>
      </c>
    </row>
    <row r="351" spans="1:5" s="12" customFormat="1">
      <c r="A351" s="12" t="s">
        <v>364</v>
      </c>
      <c r="B351" s="12">
        <v>432029</v>
      </c>
      <c r="C351" s="12" t="s">
        <v>378</v>
      </c>
      <c r="D351" s="41" t="s">
        <v>478</v>
      </c>
      <c r="E351" s="5">
        <v>0</v>
      </c>
    </row>
    <row r="352" spans="1:5" s="12" customFormat="1">
      <c r="A352" s="12" t="s">
        <v>364</v>
      </c>
      <c r="B352" s="12">
        <v>432030</v>
      </c>
      <c r="C352" s="12" t="s">
        <v>350</v>
      </c>
      <c r="D352" s="41" t="s">
        <v>478</v>
      </c>
      <c r="E352" s="5">
        <v>0</v>
      </c>
    </row>
    <row r="353" spans="1:5" s="12" customFormat="1">
      <c r="A353" s="12" t="s">
        <v>364</v>
      </c>
      <c r="B353" s="12">
        <v>432034</v>
      </c>
      <c r="C353" s="12" t="s">
        <v>379</v>
      </c>
      <c r="D353" s="41" t="s">
        <v>478</v>
      </c>
      <c r="E353" s="5">
        <v>0</v>
      </c>
    </row>
    <row r="354" spans="1:5" s="12" customFormat="1">
      <c r="A354" s="12" t="s">
        <v>380</v>
      </c>
      <c r="B354" s="12">
        <v>442038</v>
      </c>
      <c r="C354" s="12" t="s">
        <v>381</v>
      </c>
      <c r="D354" s="41" t="s">
        <v>478</v>
      </c>
      <c r="E354" s="5">
        <v>0</v>
      </c>
    </row>
    <row r="355" spans="1:5" s="12" customFormat="1">
      <c r="A355" s="12" t="s">
        <v>380</v>
      </c>
      <c r="B355" s="12">
        <v>442039</v>
      </c>
      <c r="C355" s="12" t="s">
        <v>382</v>
      </c>
      <c r="D355" s="41" t="s">
        <v>478</v>
      </c>
      <c r="E355" s="5">
        <v>0</v>
      </c>
    </row>
    <row r="356" spans="1:5" s="12" customFormat="1">
      <c r="A356" s="12" t="s">
        <v>380</v>
      </c>
      <c r="B356" s="12">
        <v>442040</v>
      </c>
      <c r="C356" s="12" t="s">
        <v>383</v>
      </c>
      <c r="D356" s="41" t="s">
        <v>478</v>
      </c>
      <c r="E356" s="5">
        <v>0</v>
      </c>
    </row>
    <row r="357" spans="1:5" s="12" customFormat="1">
      <c r="A357" s="12" t="s">
        <v>380</v>
      </c>
      <c r="B357" s="12">
        <v>442061</v>
      </c>
      <c r="C357" s="12" t="s">
        <v>384</v>
      </c>
      <c r="D357" s="41" t="s">
        <v>478</v>
      </c>
      <c r="E357" s="5">
        <v>0</v>
      </c>
    </row>
    <row r="358" spans="1:5" s="12" customFormat="1">
      <c r="A358" s="12" t="s">
        <v>380</v>
      </c>
      <c r="B358" s="12">
        <v>442066</v>
      </c>
      <c r="C358" s="12" t="s">
        <v>385</v>
      </c>
      <c r="D358" s="41" t="s">
        <v>478</v>
      </c>
      <c r="E358" s="5">
        <v>0</v>
      </c>
    </row>
    <row r="359" spans="1:5" s="12" customFormat="1">
      <c r="A359" s="12" t="s">
        <v>380</v>
      </c>
      <c r="B359" s="12">
        <v>442068</v>
      </c>
      <c r="C359" s="12" t="s">
        <v>386</v>
      </c>
      <c r="D359" s="41" t="s">
        <v>478</v>
      </c>
      <c r="E359" s="5">
        <v>0</v>
      </c>
    </row>
    <row r="360" spans="1:5" s="12" customFormat="1">
      <c r="A360" s="12" t="s">
        <v>380</v>
      </c>
      <c r="B360" s="12">
        <v>442069</v>
      </c>
      <c r="C360" s="12" t="s">
        <v>387</v>
      </c>
      <c r="D360" s="41" t="s">
        <v>478</v>
      </c>
      <c r="E360" s="5">
        <v>0</v>
      </c>
    </row>
    <row r="361" spans="1:5" s="12" customFormat="1">
      <c r="A361" s="12" t="s">
        <v>380</v>
      </c>
      <c r="B361" s="12">
        <v>442073</v>
      </c>
      <c r="C361" s="12" t="s">
        <v>388</v>
      </c>
      <c r="D361" s="41" t="s">
        <v>478</v>
      </c>
      <c r="E361" s="5">
        <v>0</v>
      </c>
    </row>
    <row r="362" spans="1:5" s="12" customFormat="1">
      <c r="A362" s="12" t="s">
        <v>380</v>
      </c>
      <c r="B362" s="12">
        <v>442076</v>
      </c>
      <c r="C362" s="12" t="s">
        <v>389</v>
      </c>
      <c r="D362" s="41" t="s">
        <v>478</v>
      </c>
      <c r="E362" s="5">
        <v>0</v>
      </c>
    </row>
    <row r="363" spans="1:5" s="12" customFormat="1">
      <c r="A363" s="12" t="s">
        <v>380</v>
      </c>
      <c r="B363" s="12">
        <v>442083</v>
      </c>
      <c r="C363" s="12" t="s">
        <v>390</v>
      </c>
      <c r="D363" s="41" t="s">
        <v>478</v>
      </c>
      <c r="E363" s="5">
        <v>0</v>
      </c>
    </row>
    <row r="364" spans="1:5" s="12" customFormat="1">
      <c r="A364" s="12" t="s">
        <v>380</v>
      </c>
      <c r="B364" s="12">
        <v>442090</v>
      </c>
      <c r="C364" s="12" t="s">
        <v>391</v>
      </c>
      <c r="D364" s="41" t="s">
        <v>478</v>
      </c>
      <c r="E364" s="5">
        <v>0</v>
      </c>
    </row>
    <row r="365" spans="1:5" s="12" customFormat="1">
      <c r="A365" s="12" t="s">
        <v>380</v>
      </c>
      <c r="B365" s="12">
        <v>442091</v>
      </c>
      <c r="C365" s="12" t="s">
        <v>392</v>
      </c>
      <c r="D365" s="41" t="s">
        <v>478</v>
      </c>
      <c r="E365" s="5">
        <v>0</v>
      </c>
    </row>
    <row r="366" spans="1:5" s="12" customFormat="1">
      <c r="A366" s="12" t="s">
        <v>380</v>
      </c>
      <c r="B366" s="12">
        <v>442103</v>
      </c>
      <c r="C366" s="12" t="s">
        <v>393</v>
      </c>
      <c r="D366" s="41" t="s">
        <v>478</v>
      </c>
      <c r="E366" s="5">
        <v>0</v>
      </c>
    </row>
    <row r="367" spans="1:5" s="12" customFormat="1">
      <c r="A367" s="12" t="s">
        <v>380</v>
      </c>
      <c r="B367" s="12">
        <v>442104</v>
      </c>
      <c r="C367" s="12" t="s">
        <v>394</v>
      </c>
      <c r="D367" s="41" t="s">
        <v>478</v>
      </c>
      <c r="E367" s="5">
        <v>0</v>
      </c>
    </row>
    <row r="368" spans="1:5" s="12" customFormat="1">
      <c r="A368" s="12" t="s">
        <v>380</v>
      </c>
      <c r="B368" s="12">
        <v>442105</v>
      </c>
      <c r="C368" s="12" t="s">
        <v>395</v>
      </c>
      <c r="D368" s="41" t="s">
        <v>478</v>
      </c>
      <c r="E368" s="5">
        <v>0</v>
      </c>
    </row>
    <row r="369" spans="1:5" s="12" customFormat="1">
      <c r="A369" s="12" t="s">
        <v>380</v>
      </c>
      <c r="B369" s="12">
        <v>442107</v>
      </c>
      <c r="C369" s="12" t="s">
        <v>396</v>
      </c>
      <c r="D369" s="41" t="s">
        <v>478</v>
      </c>
      <c r="E369" s="5">
        <v>0</v>
      </c>
    </row>
    <row r="370" spans="1:5" s="12" customFormat="1">
      <c r="A370" s="12" t="s">
        <v>380</v>
      </c>
      <c r="B370" s="12">
        <v>442116</v>
      </c>
      <c r="C370" s="12" t="s">
        <v>397</v>
      </c>
      <c r="D370" s="41" t="s">
        <v>478</v>
      </c>
      <c r="E370" s="5">
        <v>0</v>
      </c>
    </row>
    <row r="371" spans="1:5" s="12" customFormat="1">
      <c r="A371" s="12" t="s">
        <v>380</v>
      </c>
      <c r="B371" s="12">
        <v>442130</v>
      </c>
      <c r="C371" s="12" t="s">
        <v>398</v>
      </c>
      <c r="D371" s="41" t="s">
        <v>478</v>
      </c>
      <c r="E371" s="5">
        <v>0</v>
      </c>
    </row>
    <row r="372" spans="1:5" s="12" customFormat="1">
      <c r="A372" s="12" t="s">
        <v>380</v>
      </c>
      <c r="B372" s="12">
        <v>442135</v>
      </c>
      <c r="C372" s="12" t="s">
        <v>399</v>
      </c>
      <c r="D372" s="41" t="s">
        <v>478</v>
      </c>
      <c r="E372" s="5">
        <v>0</v>
      </c>
    </row>
    <row r="373" spans="1:5" s="12" customFormat="1">
      <c r="A373" s="12" t="s">
        <v>380</v>
      </c>
      <c r="B373" s="12">
        <v>442150</v>
      </c>
      <c r="C373" s="12" t="s">
        <v>400</v>
      </c>
      <c r="D373" s="41" t="s">
        <v>478</v>
      </c>
      <c r="E373" s="5">
        <v>0</v>
      </c>
    </row>
    <row r="374" spans="1:5" s="12" customFormat="1">
      <c r="A374" s="12" t="s">
        <v>380</v>
      </c>
      <c r="B374" s="12">
        <v>442159</v>
      </c>
      <c r="C374" s="12" t="s">
        <v>401</v>
      </c>
      <c r="D374" s="41" t="s">
        <v>478</v>
      </c>
      <c r="E374" s="5">
        <v>0</v>
      </c>
    </row>
    <row r="375" spans="1:5" s="12" customFormat="1">
      <c r="A375" s="12" t="s">
        <v>402</v>
      </c>
      <c r="B375" s="12">
        <v>452169</v>
      </c>
      <c r="C375" s="12" t="s">
        <v>403</v>
      </c>
      <c r="D375" s="41" t="s">
        <v>478</v>
      </c>
      <c r="E375" s="5">
        <v>0</v>
      </c>
    </row>
    <row r="376" spans="1:5" s="12" customFormat="1">
      <c r="A376" s="12" t="s">
        <v>402</v>
      </c>
      <c r="B376" s="12">
        <v>452179</v>
      </c>
      <c r="C376" s="12" t="s">
        <v>404</v>
      </c>
      <c r="D376" s="41" t="s">
        <v>478</v>
      </c>
      <c r="E376" s="5">
        <v>0</v>
      </c>
    </row>
    <row r="377" spans="1:5" s="12" customFormat="1">
      <c r="A377" s="12" t="s">
        <v>402</v>
      </c>
      <c r="B377" s="12">
        <v>452200</v>
      </c>
      <c r="C377" s="12" t="s">
        <v>405</v>
      </c>
      <c r="D377" s="41" t="s">
        <v>478</v>
      </c>
      <c r="E377" s="5">
        <v>0</v>
      </c>
    </row>
    <row r="378" spans="1:5" s="12" customFormat="1">
      <c r="A378" s="12" t="s">
        <v>402</v>
      </c>
      <c r="B378" s="12">
        <v>452226</v>
      </c>
      <c r="C378" s="12" t="s">
        <v>406</v>
      </c>
      <c r="D378" s="41" t="s">
        <v>478</v>
      </c>
      <c r="E378" s="5">
        <v>0</v>
      </c>
    </row>
    <row r="379" spans="1:5" s="12" customFormat="1">
      <c r="A379" s="12" t="s">
        <v>407</v>
      </c>
      <c r="B379" s="12">
        <v>462182</v>
      </c>
      <c r="C379" s="12" t="s">
        <v>408</v>
      </c>
      <c r="D379" s="41" t="s">
        <v>478</v>
      </c>
      <c r="E379" s="5">
        <v>0</v>
      </c>
    </row>
    <row r="380" spans="1:5" s="12" customFormat="1">
      <c r="A380" s="12" t="s">
        <v>407</v>
      </c>
      <c r="B380" s="12">
        <v>462194</v>
      </c>
      <c r="C380" s="12" t="s">
        <v>409</v>
      </c>
      <c r="D380" s="41" t="s">
        <v>478</v>
      </c>
      <c r="E380" s="5">
        <v>0</v>
      </c>
    </row>
    <row r="381" spans="1:5" s="12" customFormat="1">
      <c r="A381" s="12" t="s">
        <v>410</v>
      </c>
      <c r="B381" s="12">
        <v>472213</v>
      </c>
      <c r="C381" s="12" t="s">
        <v>411</v>
      </c>
      <c r="D381" s="41" t="s">
        <v>478</v>
      </c>
      <c r="E381" s="5">
        <v>0</v>
      </c>
    </row>
    <row r="382" spans="1:5" s="12" customFormat="1">
      <c r="A382" s="12" t="s">
        <v>410</v>
      </c>
      <c r="B382" s="12">
        <v>472218</v>
      </c>
      <c r="C382" s="12" t="s">
        <v>412</v>
      </c>
      <c r="D382" s="41" t="s">
        <v>478</v>
      </c>
      <c r="E382" s="5">
        <v>0</v>
      </c>
    </row>
    <row r="383" spans="1:5" s="12" customFormat="1">
      <c r="A383" s="12" t="s">
        <v>410</v>
      </c>
      <c r="B383" s="12">
        <v>472220</v>
      </c>
      <c r="C383" s="12" t="s">
        <v>413</v>
      </c>
      <c r="D383" s="41" t="s">
        <v>478</v>
      </c>
      <c r="E383" s="5">
        <v>0</v>
      </c>
    </row>
    <row r="384" spans="1:5" s="12" customFormat="1">
      <c r="A384" s="12" t="s">
        <v>410</v>
      </c>
      <c r="B384" s="12">
        <v>472221</v>
      </c>
      <c r="C384" s="12" t="s">
        <v>149</v>
      </c>
      <c r="D384" s="41" t="s">
        <v>478</v>
      </c>
      <c r="E384" s="5">
        <v>0</v>
      </c>
    </row>
    <row r="385" spans="1:5" s="12" customFormat="1">
      <c r="A385" s="12" t="s">
        <v>410</v>
      </c>
      <c r="B385" s="12">
        <v>472226</v>
      </c>
      <c r="C385" s="12" t="s">
        <v>414</v>
      </c>
      <c r="D385" s="41" t="s">
        <v>478</v>
      </c>
      <c r="E385" s="5">
        <v>0</v>
      </c>
    </row>
    <row r="386" spans="1:5" s="12" customFormat="1">
      <c r="A386" s="12" t="s">
        <v>410</v>
      </c>
      <c r="B386" s="12">
        <v>472232</v>
      </c>
      <c r="C386" s="12" t="s">
        <v>415</v>
      </c>
      <c r="D386" s="41" t="s">
        <v>478</v>
      </c>
      <c r="E386" s="5">
        <v>0</v>
      </c>
    </row>
    <row r="387" spans="1:5" s="12" customFormat="1">
      <c r="A387" s="12" t="s">
        <v>416</v>
      </c>
      <c r="B387" s="12">
        <v>482242</v>
      </c>
      <c r="C387" s="12" t="s">
        <v>417</v>
      </c>
      <c r="D387" s="41" t="s">
        <v>478</v>
      </c>
      <c r="E387" s="5">
        <v>0</v>
      </c>
    </row>
    <row r="388" spans="1:5" s="12" customFormat="1">
      <c r="A388" s="12" t="s">
        <v>416</v>
      </c>
      <c r="B388" s="12">
        <v>482255</v>
      </c>
      <c r="C388" s="12" t="s">
        <v>418</v>
      </c>
      <c r="D388" s="41" t="s">
        <v>478</v>
      </c>
      <c r="E388" s="5">
        <v>0</v>
      </c>
    </row>
    <row r="389" spans="1:5" s="12" customFormat="1">
      <c r="A389" s="12" t="s">
        <v>416</v>
      </c>
      <c r="B389" s="12">
        <v>482257</v>
      </c>
      <c r="C389" s="12" t="s">
        <v>419</v>
      </c>
      <c r="D389" s="41" t="s">
        <v>478</v>
      </c>
      <c r="E389" s="5">
        <v>0</v>
      </c>
    </row>
    <row r="390" spans="1:5" s="12" customFormat="1">
      <c r="A390" s="12" t="s">
        <v>416</v>
      </c>
      <c r="B390" s="12">
        <v>483310</v>
      </c>
      <c r="C390" s="12" t="s">
        <v>420</v>
      </c>
      <c r="D390" s="41" t="s">
        <v>478</v>
      </c>
      <c r="E390" s="5">
        <v>0</v>
      </c>
    </row>
    <row r="391" spans="1:5" s="12" customFormat="1">
      <c r="A391" s="12" t="s">
        <v>421</v>
      </c>
      <c r="B391" s="12">
        <v>491231</v>
      </c>
      <c r="C391" s="12" t="s">
        <v>422</v>
      </c>
      <c r="D391" s="41" t="s">
        <v>478</v>
      </c>
      <c r="E391" s="5">
        <v>0</v>
      </c>
    </row>
    <row r="392" spans="1:5" s="12" customFormat="1">
      <c r="A392" s="12" t="s">
        <v>421</v>
      </c>
      <c r="B392" s="12">
        <v>492066</v>
      </c>
      <c r="C392" s="12" t="s">
        <v>423</v>
      </c>
      <c r="D392" s="41" t="s">
        <v>478</v>
      </c>
      <c r="E392" s="5">
        <v>0</v>
      </c>
    </row>
    <row r="393" spans="1:5" s="12" customFormat="1">
      <c r="A393" s="12" t="s">
        <v>421</v>
      </c>
      <c r="B393" s="12">
        <v>492259</v>
      </c>
      <c r="C393" s="12" t="s">
        <v>424</v>
      </c>
      <c r="D393" s="41" t="s">
        <v>478</v>
      </c>
      <c r="E393" s="5">
        <v>0</v>
      </c>
    </row>
    <row r="394" spans="1:5" s="12" customFormat="1">
      <c r="A394" s="12" t="s">
        <v>421</v>
      </c>
      <c r="B394" s="12">
        <v>492262</v>
      </c>
      <c r="C394" s="12" t="s">
        <v>425</v>
      </c>
      <c r="D394" s="41" t="s">
        <v>478</v>
      </c>
      <c r="E394" s="5">
        <v>0</v>
      </c>
    </row>
    <row r="395" spans="1:5" s="12" customFormat="1">
      <c r="A395" s="12" t="s">
        <v>421</v>
      </c>
      <c r="B395" s="12">
        <v>492263</v>
      </c>
      <c r="C395" s="12" t="s">
        <v>426</v>
      </c>
      <c r="D395" s="41" t="s">
        <v>478</v>
      </c>
      <c r="E395" s="5">
        <v>0</v>
      </c>
    </row>
    <row r="396" spans="1:5" s="12" customFormat="1">
      <c r="A396" s="12" t="s">
        <v>421</v>
      </c>
      <c r="B396" s="12">
        <v>492264</v>
      </c>
      <c r="C396" s="12" t="s">
        <v>427</v>
      </c>
      <c r="D396" s="41" t="s">
        <v>478</v>
      </c>
      <c r="E396" s="5">
        <v>0</v>
      </c>
    </row>
    <row r="397" spans="1:5" s="12" customFormat="1">
      <c r="A397" s="12" t="s">
        <v>421</v>
      </c>
      <c r="B397" s="12">
        <v>492265</v>
      </c>
      <c r="C397" s="12" t="s">
        <v>428</v>
      </c>
      <c r="D397" s="41" t="s">
        <v>478</v>
      </c>
      <c r="E397" s="5">
        <v>0</v>
      </c>
    </row>
    <row r="398" spans="1:5" s="12" customFormat="1">
      <c r="A398" s="12" t="s">
        <v>421</v>
      </c>
      <c r="B398" s="12">
        <v>492270</v>
      </c>
      <c r="C398" s="12" t="s">
        <v>429</v>
      </c>
      <c r="D398" s="41" t="s">
        <v>478</v>
      </c>
      <c r="E398" s="5">
        <v>0</v>
      </c>
    </row>
    <row r="399" spans="1:5" s="12" customFormat="1">
      <c r="A399" s="12" t="s">
        <v>421</v>
      </c>
      <c r="B399" s="12">
        <v>493403</v>
      </c>
      <c r="C399" s="12" t="s">
        <v>430</v>
      </c>
      <c r="D399" s="41" t="s">
        <v>478</v>
      </c>
      <c r="E399" s="5">
        <v>0</v>
      </c>
    </row>
    <row r="400" spans="1:5" s="12" customFormat="1">
      <c r="A400" s="12" t="s">
        <v>431</v>
      </c>
      <c r="B400" s="12">
        <v>500758</v>
      </c>
      <c r="C400" s="12" t="s">
        <v>432</v>
      </c>
      <c r="D400" s="41" t="s">
        <v>478</v>
      </c>
      <c r="E400" s="5">
        <v>0</v>
      </c>
    </row>
    <row r="401" spans="1:5" s="12" customFormat="1">
      <c r="A401" s="12" t="s">
        <v>431</v>
      </c>
      <c r="B401" s="12">
        <v>502278</v>
      </c>
      <c r="C401" s="12" t="s">
        <v>433</v>
      </c>
      <c r="D401" s="22" t="s">
        <v>478</v>
      </c>
      <c r="E401" s="5">
        <v>0</v>
      </c>
    </row>
    <row r="402" spans="1:5" s="12" customFormat="1">
      <c r="A402" s="12" t="s">
        <v>431</v>
      </c>
      <c r="B402" s="12">
        <v>502282</v>
      </c>
      <c r="C402" s="12" t="s">
        <v>434</v>
      </c>
      <c r="D402" s="22" t="s">
        <v>478</v>
      </c>
      <c r="E402" s="5">
        <v>0</v>
      </c>
    </row>
    <row r="403" spans="1:5" s="12" customFormat="1">
      <c r="A403" s="12" t="s">
        <v>431</v>
      </c>
      <c r="B403" s="12">
        <v>502286</v>
      </c>
      <c r="C403" s="12" t="s">
        <v>435</v>
      </c>
      <c r="D403" s="41" t="s">
        <v>478</v>
      </c>
      <c r="E403" s="5">
        <v>0</v>
      </c>
    </row>
    <row r="404" spans="1:5" s="12" customFormat="1">
      <c r="A404" s="12" t="s">
        <v>436</v>
      </c>
      <c r="B404" s="12">
        <v>512296</v>
      </c>
      <c r="C404" s="12" t="s">
        <v>437</v>
      </c>
      <c r="D404" s="41" t="s">
        <v>478</v>
      </c>
      <c r="E404" s="5">
        <v>0</v>
      </c>
    </row>
    <row r="405" spans="1:5" s="12" customFormat="1">
      <c r="A405" s="12" t="s">
        <v>438</v>
      </c>
      <c r="B405" s="12">
        <v>520581</v>
      </c>
      <c r="C405" s="12" t="s">
        <v>439</v>
      </c>
      <c r="D405" s="41" t="s">
        <v>478</v>
      </c>
      <c r="E405" s="5">
        <v>0</v>
      </c>
    </row>
    <row r="406" spans="1:5" s="12" customFormat="1">
      <c r="A406" s="12" t="s">
        <v>438</v>
      </c>
      <c r="B406" s="12">
        <v>522417</v>
      </c>
      <c r="C406" s="12" t="s">
        <v>440</v>
      </c>
      <c r="D406" s="41" t="s">
        <v>478</v>
      </c>
      <c r="E406" s="5">
        <v>0</v>
      </c>
    </row>
    <row r="407" spans="1:5" s="12" customFormat="1">
      <c r="A407" s="12" t="s">
        <v>438</v>
      </c>
      <c r="B407" s="12">
        <v>522419</v>
      </c>
      <c r="C407" s="12" t="s">
        <v>441</v>
      </c>
      <c r="D407" s="41" t="s">
        <v>478</v>
      </c>
      <c r="E407" s="5">
        <v>0</v>
      </c>
    </row>
    <row r="408" spans="1:5" s="12" customFormat="1">
      <c r="A408" s="12" t="s">
        <v>438</v>
      </c>
      <c r="B408" s="12">
        <v>522426</v>
      </c>
      <c r="C408" s="12" t="s">
        <v>442</v>
      </c>
      <c r="D408" s="41" t="s">
        <v>478</v>
      </c>
      <c r="E408" s="5">
        <v>0</v>
      </c>
    </row>
    <row r="409" spans="1:5" s="12" customFormat="1">
      <c r="A409" s="12" t="s">
        <v>438</v>
      </c>
      <c r="B409" s="12">
        <v>522431</v>
      </c>
      <c r="C409" s="12" t="s">
        <v>443</v>
      </c>
      <c r="D409" s="41" t="s">
        <v>478</v>
      </c>
      <c r="E409" s="5">
        <v>0</v>
      </c>
    </row>
    <row r="410" spans="1:5" s="12" customFormat="1">
      <c r="A410" s="12" t="s">
        <v>438</v>
      </c>
      <c r="B410" s="12">
        <v>522442</v>
      </c>
      <c r="C410" s="12" t="s">
        <v>444</v>
      </c>
      <c r="D410" s="41" t="s">
        <v>478</v>
      </c>
      <c r="E410" s="5">
        <v>0</v>
      </c>
    </row>
    <row r="411" spans="1:5" s="12" customFormat="1">
      <c r="A411" s="12" t="s">
        <v>438</v>
      </c>
      <c r="B411" s="12">
        <v>522446</v>
      </c>
      <c r="C411" s="12" t="s">
        <v>445</v>
      </c>
      <c r="D411" s="41" t="s">
        <v>478</v>
      </c>
      <c r="E411" s="5">
        <v>0</v>
      </c>
    </row>
    <row r="412" spans="1:5" s="12" customFormat="1">
      <c r="A412" s="12" t="s">
        <v>438</v>
      </c>
      <c r="B412" s="12">
        <v>522447</v>
      </c>
      <c r="C412" s="12" t="s">
        <v>446</v>
      </c>
      <c r="D412" s="41" t="s">
        <v>478</v>
      </c>
      <c r="E412" s="5">
        <v>0</v>
      </c>
    </row>
    <row r="413" spans="1:5" s="12" customFormat="1">
      <c r="A413" s="12" t="s">
        <v>438</v>
      </c>
      <c r="B413" s="12">
        <v>522451</v>
      </c>
      <c r="C413" s="12" t="s">
        <v>447</v>
      </c>
      <c r="D413" s="41" t="s">
        <v>478</v>
      </c>
      <c r="E413" s="5">
        <v>0</v>
      </c>
    </row>
    <row r="414" spans="1:5" s="12" customFormat="1">
      <c r="A414" s="12" t="s">
        <v>438</v>
      </c>
      <c r="B414" s="12">
        <v>522452</v>
      </c>
      <c r="C414" s="12" t="s">
        <v>448</v>
      </c>
      <c r="D414" s="41" t="s">
        <v>478</v>
      </c>
      <c r="E414" s="5">
        <v>0</v>
      </c>
    </row>
    <row r="415" spans="1:5" s="12" customFormat="1">
      <c r="A415" s="12" t="s">
        <v>449</v>
      </c>
      <c r="B415" s="12">
        <v>532359</v>
      </c>
      <c r="C415" s="12" t="s">
        <v>450</v>
      </c>
      <c r="D415" s="41" t="s">
        <v>478</v>
      </c>
      <c r="E415" s="5">
        <v>0</v>
      </c>
    </row>
    <row r="416" spans="1:5" s="12" customFormat="1">
      <c r="A416" s="12" t="s">
        <v>449</v>
      </c>
      <c r="B416" s="12">
        <v>532362</v>
      </c>
      <c r="C416" s="12" t="s">
        <v>451</v>
      </c>
      <c r="D416" s="41" t="s">
        <v>478</v>
      </c>
      <c r="E416" s="5">
        <v>0</v>
      </c>
    </row>
    <row r="417" spans="1:5" s="12" customFormat="1">
      <c r="A417" s="12" t="s">
        <v>449</v>
      </c>
      <c r="B417" s="12">
        <v>532363</v>
      </c>
      <c r="C417" s="12" t="s">
        <v>452</v>
      </c>
      <c r="D417" s="41" t="s">
        <v>478</v>
      </c>
      <c r="E417" s="5">
        <v>0</v>
      </c>
    </row>
    <row r="418" spans="1:5" s="12" customFormat="1">
      <c r="A418" s="12" t="s">
        <v>449</v>
      </c>
      <c r="B418" s="12">
        <v>532364</v>
      </c>
      <c r="C418" s="12" t="s">
        <v>453</v>
      </c>
      <c r="D418" s="41" t="s">
        <v>478</v>
      </c>
      <c r="E418" s="5">
        <v>0</v>
      </c>
    </row>
    <row r="419" spans="1:5" s="12" customFormat="1">
      <c r="A419" s="12" t="s">
        <v>449</v>
      </c>
      <c r="B419" s="12">
        <v>532369</v>
      </c>
      <c r="C419" s="12" t="s">
        <v>454</v>
      </c>
      <c r="D419" s="41" t="s">
        <v>478</v>
      </c>
      <c r="E419" s="5">
        <v>0</v>
      </c>
    </row>
    <row r="420" spans="1:5" s="12" customFormat="1">
      <c r="A420" s="12" t="s">
        <v>449</v>
      </c>
      <c r="B420" s="12">
        <v>532373</v>
      </c>
      <c r="C420" s="12" t="s">
        <v>455</v>
      </c>
      <c r="D420" s="41" t="s">
        <v>478</v>
      </c>
      <c r="E420" s="5">
        <v>0</v>
      </c>
    </row>
    <row r="421" spans="1:5" s="12" customFormat="1">
      <c r="A421" s="12" t="s">
        <v>449</v>
      </c>
      <c r="B421" s="12">
        <v>532383</v>
      </c>
      <c r="C421" s="12" t="s">
        <v>456</v>
      </c>
      <c r="D421" s="41" t="s">
        <v>478</v>
      </c>
      <c r="E421" s="5">
        <v>0</v>
      </c>
    </row>
    <row r="422" spans="1:5" s="12" customFormat="1">
      <c r="A422" s="12" t="s">
        <v>449</v>
      </c>
      <c r="B422" s="12">
        <v>532384</v>
      </c>
      <c r="C422" s="12" t="s">
        <v>457</v>
      </c>
      <c r="D422" s="41" t="s">
        <v>478</v>
      </c>
      <c r="E422" s="5">
        <v>0</v>
      </c>
    </row>
    <row r="423" spans="1:5" s="12" customFormat="1">
      <c r="A423" s="12" t="s">
        <v>449</v>
      </c>
      <c r="B423" s="12">
        <v>532386</v>
      </c>
      <c r="C423" s="12" t="s">
        <v>458</v>
      </c>
      <c r="D423" s="41" t="s">
        <v>478</v>
      </c>
      <c r="E423" s="5">
        <v>0</v>
      </c>
    </row>
    <row r="424" spans="1:5" s="12" customFormat="1">
      <c r="A424" s="12" t="s">
        <v>449</v>
      </c>
      <c r="B424" s="12">
        <v>532387</v>
      </c>
      <c r="C424" s="12" t="s">
        <v>459</v>
      </c>
      <c r="D424" s="41" t="s">
        <v>478</v>
      </c>
      <c r="E424" s="5">
        <v>0</v>
      </c>
    </row>
    <row r="425" spans="1:5" s="12" customFormat="1">
      <c r="A425" s="12" t="s">
        <v>449</v>
      </c>
      <c r="B425" s="12">
        <v>532390</v>
      </c>
      <c r="C425" s="12" t="s">
        <v>460</v>
      </c>
      <c r="D425" s="41" t="s">
        <v>478</v>
      </c>
      <c r="E425" s="5">
        <v>0</v>
      </c>
    </row>
    <row r="426" spans="1:5" s="12" customFormat="1">
      <c r="A426" s="12" t="s">
        <v>449</v>
      </c>
      <c r="B426" s="12">
        <v>532391</v>
      </c>
      <c r="C426" s="12" t="s">
        <v>461</v>
      </c>
      <c r="D426" s="41" t="s">
        <v>478</v>
      </c>
      <c r="E426" s="5">
        <v>0</v>
      </c>
    </row>
    <row r="427" spans="1:5" s="12" customFormat="1">
      <c r="A427" s="12" t="s">
        <v>449</v>
      </c>
      <c r="B427" s="12">
        <v>532397</v>
      </c>
      <c r="C427" s="12" t="s">
        <v>462</v>
      </c>
      <c r="D427" s="41" t="s">
        <v>478</v>
      </c>
      <c r="E427" s="5">
        <v>0</v>
      </c>
    </row>
    <row r="428" spans="1:5" s="12" customFormat="1">
      <c r="A428" s="12" t="s">
        <v>449</v>
      </c>
      <c r="B428" s="12">
        <v>532399</v>
      </c>
      <c r="C428" s="12" t="s">
        <v>463</v>
      </c>
      <c r="D428" s="41" t="s">
        <v>478</v>
      </c>
      <c r="E428" s="5">
        <v>0</v>
      </c>
    </row>
    <row r="429" spans="1:5" s="12" customFormat="1">
      <c r="A429" s="12" t="s">
        <v>464</v>
      </c>
      <c r="B429" s="12">
        <v>542301</v>
      </c>
      <c r="C429" s="12" t="s">
        <v>465</v>
      </c>
      <c r="D429" s="41" t="s">
        <v>478</v>
      </c>
      <c r="E429" s="5">
        <v>0</v>
      </c>
    </row>
    <row r="430" spans="1:5" s="12" customFormat="1">
      <c r="A430" s="12" t="s">
        <v>464</v>
      </c>
      <c r="B430" s="12">
        <v>542318</v>
      </c>
      <c r="C430" s="12" t="s">
        <v>466</v>
      </c>
      <c r="D430" s="41" t="s">
        <v>478</v>
      </c>
      <c r="E430" s="5">
        <v>0</v>
      </c>
    </row>
    <row r="431" spans="1:5" s="12" customFormat="1">
      <c r="A431" s="12" t="s">
        <v>464</v>
      </c>
      <c r="B431" s="12">
        <v>542324</v>
      </c>
      <c r="C431" s="12" t="s">
        <v>467</v>
      </c>
      <c r="D431" s="41" t="s">
        <v>478</v>
      </c>
      <c r="E431" s="5">
        <v>0</v>
      </c>
    </row>
    <row r="432" spans="1:5" s="12" customFormat="1">
      <c r="A432" s="12" t="s">
        <v>464</v>
      </c>
      <c r="B432" s="12">
        <v>542332</v>
      </c>
      <c r="C432" s="12" t="s">
        <v>468</v>
      </c>
      <c r="D432" s="41" t="s">
        <v>478</v>
      </c>
      <c r="E432" s="5">
        <v>0</v>
      </c>
    </row>
    <row r="433" spans="1:5" s="12" customFormat="1">
      <c r="A433" s="12" t="s">
        <v>464</v>
      </c>
      <c r="B433" s="12">
        <v>542338</v>
      </c>
      <c r="C433" s="12" t="s">
        <v>469</v>
      </c>
      <c r="D433" s="41" t="s">
        <v>478</v>
      </c>
      <c r="E433" s="5">
        <v>0</v>
      </c>
    </row>
    <row r="434" spans="1:5" s="12" customFormat="1">
      <c r="A434" s="12" t="s">
        <v>464</v>
      </c>
      <c r="B434" s="12">
        <v>542339</v>
      </c>
      <c r="C434" s="12" t="s">
        <v>470</v>
      </c>
      <c r="D434" s="41" t="s">
        <v>478</v>
      </c>
      <c r="E434" s="5">
        <v>0</v>
      </c>
    </row>
    <row r="435" spans="1:5" s="12" customFormat="1">
      <c r="A435" s="12" t="s">
        <v>464</v>
      </c>
      <c r="B435" s="12">
        <v>542343</v>
      </c>
      <c r="C435" s="12" t="s">
        <v>471</v>
      </c>
      <c r="D435" s="41" t="s">
        <v>478</v>
      </c>
      <c r="E435" s="5">
        <v>0</v>
      </c>
    </row>
    <row r="436" spans="1:5" s="12" customFormat="1">
      <c r="A436" s="12" t="s">
        <v>472</v>
      </c>
      <c r="B436" s="12">
        <v>552349</v>
      </c>
      <c r="C436" s="12" t="s">
        <v>473</v>
      </c>
      <c r="D436" s="41" t="s">
        <v>478</v>
      </c>
      <c r="E436" s="5">
        <v>0</v>
      </c>
    </row>
    <row r="437" spans="1:5" s="12" customFormat="1">
      <c r="A437" s="12" t="s">
        <v>472</v>
      </c>
      <c r="B437" s="12">
        <v>553304</v>
      </c>
      <c r="C437" s="12" t="s">
        <v>474</v>
      </c>
      <c r="D437" s="41" t="s">
        <v>478</v>
      </c>
      <c r="E437" s="5">
        <v>0</v>
      </c>
    </row>
    <row r="438" spans="1:5" s="12" customFormat="1">
      <c r="A438" s="12" t="s">
        <v>475</v>
      </c>
      <c r="B438" s="12">
        <v>663800</v>
      </c>
      <c r="C438" s="12" t="s">
        <v>476</v>
      </c>
      <c r="D438" s="41" t="s">
        <v>478</v>
      </c>
      <c r="E438" s="5">
        <v>0</v>
      </c>
    </row>
    <row r="439" spans="1:5" s="12" customFormat="1">
      <c r="A439"/>
      <c r="B439"/>
      <c r="C439"/>
      <c r="D439"/>
      <c r="E439"/>
    </row>
    <row r="440" spans="1:5" s="12" customFormat="1">
      <c r="A440" s="10" t="s">
        <v>480</v>
      </c>
      <c r="B440"/>
      <c r="C440"/>
      <c r="D440"/>
      <c r="E440" s="3">
        <f>SUM(E3:E439)</f>
        <v>579324</v>
      </c>
    </row>
    <row r="441" spans="1:5" s="12" customFormat="1">
      <c r="A441"/>
      <c r="B441"/>
      <c r="C441"/>
      <c r="D441"/>
      <c r="E441"/>
    </row>
    <row r="442" spans="1:5">
      <c r="D442" s="10"/>
    </row>
    <row r="443" spans="1:5" s="12" customFormat="1">
      <c r="A443"/>
      <c r="B443"/>
      <c r="C443"/>
      <c r="D443"/>
      <c r="E443"/>
    </row>
    <row r="444" spans="1:5" s="12" customFormat="1">
      <c r="A444"/>
      <c r="B444"/>
      <c r="C444"/>
      <c r="D444"/>
      <c r="E444"/>
    </row>
    <row r="445" spans="1:5" s="12" customFormat="1">
      <c r="A445"/>
      <c r="B445"/>
      <c r="C445"/>
      <c r="D445"/>
      <c r="E445"/>
    </row>
    <row r="446" spans="1:5" s="12" customFormat="1">
      <c r="A446"/>
      <c r="B446"/>
      <c r="C446"/>
      <c r="D446"/>
      <c r="E446"/>
    </row>
    <row r="447" spans="1:5" s="12" customFormat="1">
      <c r="A447"/>
      <c r="B447"/>
      <c r="C447"/>
      <c r="D447"/>
      <c r="E447"/>
    </row>
    <row r="448" spans="1:5" s="12" customFormat="1">
      <c r="A448"/>
      <c r="B448"/>
      <c r="C448"/>
      <c r="D448"/>
      <c r="E448"/>
    </row>
    <row r="449" spans="1:5" s="12" customFormat="1">
      <c r="A449"/>
      <c r="B449"/>
      <c r="C449"/>
      <c r="D449"/>
      <c r="E449"/>
    </row>
    <row r="450" spans="1:5" s="12" customFormat="1">
      <c r="A450"/>
      <c r="B450"/>
      <c r="C450"/>
      <c r="D450"/>
      <c r="E450"/>
    </row>
    <row r="451" spans="1:5" s="12" customFormat="1">
      <c r="A451"/>
      <c r="B451"/>
      <c r="C451"/>
      <c r="D451"/>
      <c r="E451"/>
    </row>
    <row r="452" spans="1:5" s="12" customFormat="1">
      <c r="A452" s="22"/>
      <c r="B452" s="26"/>
      <c r="D452" s="22"/>
      <c r="E452" s="5"/>
    </row>
    <row r="453" spans="1:5" s="12" customFormat="1">
      <c r="A453" s="22"/>
      <c r="B453" s="22"/>
      <c r="D453" s="22"/>
      <c r="E453" s="5"/>
    </row>
    <row r="454" spans="1:5" s="12" customFormat="1">
      <c r="A454" s="22"/>
      <c r="B454" s="22"/>
      <c r="D454" s="22"/>
      <c r="E454" s="5"/>
    </row>
    <row r="455" spans="1:5" s="12" customFormat="1">
      <c r="A455" s="22"/>
      <c r="B455" s="26"/>
      <c r="D455" s="22"/>
      <c r="E455" s="5"/>
    </row>
    <row r="456" spans="1:5" s="12" customFormat="1">
      <c r="A456" s="22"/>
      <c r="B456" s="22"/>
      <c r="D456" s="22"/>
      <c r="E456" s="5"/>
    </row>
    <row r="457" spans="1:5" s="12" customFormat="1">
      <c r="A457" s="22"/>
      <c r="B457" s="26"/>
      <c r="D457" s="22"/>
      <c r="E457" s="5"/>
    </row>
    <row r="458" spans="1:5" s="12" customFormat="1">
      <c r="A458" s="22"/>
      <c r="B458" s="26"/>
      <c r="D458" s="22"/>
      <c r="E458" s="5"/>
    </row>
    <row r="459" spans="1:5" s="12" customFormat="1">
      <c r="A459" s="22"/>
      <c r="B459" s="26"/>
      <c r="D459" s="22"/>
      <c r="E459" s="5"/>
    </row>
    <row r="460" spans="1:5" s="12" customFormat="1">
      <c r="A460" s="22"/>
      <c r="B460" s="26"/>
      <c r="D460" s="22"/>
      <c r="E460" s="5"/>
    </row>
    <row r="461" spans="1:5" s="12" customFormat="1">
      <c r="A461" s="22"/>
      <c r="B461" s="26"/>
      <c r="D461" s="22"/>
      <c r="E461" s="5"/>
    </row>
    <row r="462" spans="1:5" s="12" customFormat="1">
      <c r="A462" s="22"/>
      <c r="B462" s="26"/>
      <c r="D462" s="22"/>
      <c r="E462" s="5"/>
    </row>
    <row r="463" spans="1:5" s="12" customFormat="1">
      <c r="A463" s="22"/>
      <c r="B463" s="26"/>
      <c r="D463" s="22"/>
      <c r="E463" s="5"/>
    </row>
    <row r="464" spans="1:5" s="12" customFormat="1">
      <c r="A464" s="22"/>
      <c r="B464" s="22"/>
      <c r="D464" s="22"/>
      <c r="E464" s="5"/>
    </row>
    <row r="465" spans="1:5" s="12" customFormat="1">
      <c r="A465" s="22"/>
      <c r="B465" s="22"/>
      <c r="D465" s="22"/>
      <c r="E465" s="5"/>
    </row>
    <row r="466" spans="1:5" s="12" customFormat="1">
      <c r="A466" s="22"/>
      <c r="B466" s="22"/>
      <c r="D466" s="22"/>
      <c r="E466" s="5"/>
    </row>
    <row r="467" spans="1:5" s="12" customFormat="1">
      <c r="A467" s="22"/>
      <c r="B467" s="26"/>
      <c r="D467" s="22"/>
      <c r="E467" s="5"/>
    </row>
    <row r="468" spans="1:5" s="12" customFormat="1">
      <c r="A468" s="22"/>
      <c r="B468" s="22"/>
      <c r="D468" s="22"/>
      <c r="E468" s="5"/>
    </row>
    <row r="469" spans="1:5" s="12" customFormat="1">
      <c r="A469" s="22"/>
      <c r="B469" s="26"/>
      <c r="D469" s="22"/>
      <c r="E469" s="5"/>
    </row>
    <row r="470" spans="1:5" s="12" customFormat="1">
      <c r="A470" s="22"/>
      <c r="B470" s="22"/>
      <c r="D470" s="22"/>
      <c r="E470" s="5"/>
    </row>
    <row r="471" spans="1:5" s="12" customFormat="1">
      <c r="A471" s="22"/>
      <c r="B471" s="22"/>
      <c r="D471" s="22"/>
      <c r="E471" s="5"/>
    </row>
    <row r="472" spans="1:5" s="12" customFormat="1">
      <c r="A472" s="22"/>
      <c r="B472" s="26"/>
      <c r="D472" s="22"/>
      <c r="E472" s="5"/>
    </row>
    <row r="473" spans="1:5" s="12" customFormat="1">
      <c r="A473" s="22"/>
      <c r="B473" s="22"/>
      <c r="D473" s="22"/>
      <c r="E473" s="5"/>
    </row>
    <row r="474" spans="1:5" s="12" customFormat="1">
      <c r="A474" s="22"/>
      <c r="B474" s="26"/>
      <c r="D474" s="22"/>
      <c r="E474" s="5"/>
    </row>
    <row r="475" spans="1:5" s="12" customFormat="1">
      <c r="A475" s="22"/>
      <c r="B475" s="26"/>
      <c r="D475" s="22"/>
      <c r="E475" s="5"/>
    </row>
    <row r="476" spans="1:5" s="12" customFormat="1">
      <c r="A476" s="22"/>
      <c r="B476" s="26"/>
      <c r="D476" s="22"/>
      <c r="E476" s="5"/>
    </row>
    <row r="477" spans="1:5" s="12" customFormat="1">
      <c r="A477" s="22"/>
      <c r="B477" s="26"/>
      <c r="D477" s="22"/>
      <c r="E477" s="5"/>
    </row>
    <row r="478" spans="1:5" s="12" customFormat="1">
      <c r="A478" s="22"/>
      <c r="B478" s="26"/>
      <c r="D478" s="22"/>
      <c r="E478" s="5"/>
    </row>
    <row r="479" spans="1:5" s="12" customFormat="1">
      <c r="A479" s="22"/>
      <c r="B479" s="26"/>
      <c r="D479" s="22"/>
      <c r="E479" s="5"/>
    </row>
    <row r="480" spans="1:5" s="12" customFormat="1">
      <c r="A480" s="22"/>
      <c r="B480" s="26"/>
      <c r="D480" s="22"/>
      <c r="E480" s="5"/>
    </row>
    <row r="481" spans="1:5" s="12" customFormat="1">
      <c r="A481" s="22"/>
      <c r="B481" s="22"/>
      <c r="D481" s="22"/>
      <c r="E481" s="5"/>
    </row>
    <row r="482" spans="1:5" s="12" customFormat="1">
      <c r="A482" s="22"/>
      <c r="B482" s="26"/>
      <c r="D482" s="22"/>
      <c r="E482" s="5"/>
    </row>
    <row r="483" spans="1:5" s="12" customFormat="1">
      <c r="A483" s="22"/>
      <c r="B483" s="26"/>
      <c r="D483" s="22"/>
      <c r="E483" s="5"/>
    </row>
    <row r="484" spans="1:5" s="12" customFormat="1">
      <c r="A484" s="22"/>
      <c r="B484" s="26"/>
      <c r="D484" s="22"/>
      <c r="E484" s="5"/>
    </row>
    <row r="485" spans="1:5" s="12" customFormat="1">
      <c r="A485" s="22"/>
      <c r="B485" s="27"/>
      <c r="D485" s="22"/>
      <c r="E485" s="5"/>
    </row>
    <row r="486" spans="1:5" s="12" customFormat="1">
      <c r="A486" s="22"/>
      <c r="B486" s="26"/>
      <c r="D486" s="22"/>
      <c r="E486" s="5"/>
    </row>
    <row r="487" spans="1:5" s="12" customFormat="1">
      <c r="A487" s="22"/>
      <c r="B487" s="26"/>
      <c r="D487" s="22"/>
      <c r="E487" s="5"/>
    </row>
    <row r="488" spans="1:5" s="12" customFormat="1">
      <c r="A488" s="22"/>
      <c r="B488" s="22"/>
      <c r="D488" s="22"/>
      <c r="E488" s="5"/>
    </row>
    <row r="489" spans="1:5" s="12" customFormat="1">
      <c r="A489" s="22"/>
      <c r="B489" s="26"/>
      <c r="D489" s="22"/>
      <c r="E489" s="5"/>
    </row>
    <row r="490" spans="1:5" s="12" customFormat="1">
      <c r="A490" s="22"/>
      <c r="B490" s="26"/>
      <c r="D490" s="22"/>
      <c r="E490" s="5"/>
    </row>
    <row r="491" spans="1:5" s="12" customFormat="1">
      <c r="A491" s="22"/>
      <c r="B491" s="27"/>
      <c r="D491" s="22"/>
      <c r="E491" s="5"/>
    </row>
    <row r="492" spans="1:5" s="12" customFormat="1">
      <c r="A492" s="22"/>
      <c r="B492" s="26"/>
      <c r="D492" s="22"/>
      <c r="E492" s="5"/>
    </row>
    <row r="493" spans="1:5" s="12" customFormat="1">
      <c r="A493" s="22"/>
      <c r="B493" s="26"/>
      <c r="D493" s="22"/>
      <c r="E493" s="5"/>
    </row>
    <row r="494" spans="1:5" s="12" customFormat="1">
      <c r="A494" s="22"/>
      <c r="B494" s="27"/>
      <c r="D494" s="22"/>
      <c r="E494" s="5"/>
    </row>
    <row r="495" spans="1:5" s="12" customFormat="1">
      <c r="A495" s="22"/>
      <c r="B495" s="26"/>
      <c r="D495" s="22"/>
      <c r="E495" s="5"/>
    </row>
    <row r="496" spans="1:5" s="12" customFormat="1">
      <c r="A496" s="22"/>
      <c r="B496" s="26"/>
      <c r="D496" s="22"/>
      <c r="E496" s="5"/>
    </row>
    <row r="497" spans="1:5" s="12" customFormat="1">
      <c r="A497" s="22"/>
      <c r="B497" s="26"/>
      <c r="D497" s="22"/>
      <c r="E497" s="5"/>
    </row>
    <row r="498" spans="1:5" s="12" customFormat="1">
      <c r="A498" s="22"/>
      <c r="B498" s="26"/>
      <c r="D498" s="22"/>
      <c r="E498" s="5"/>
    </row>
    <row r="499" spans="1:5" s="12" customFormat="1">
      <c r="A499" s="22"/>
      <c r="B499" s="27"/>
      <c r="D499" s="22"/>
      <c r="E499" s="5"/>
    </row>
    <row r="500" spans="1:5" s="12" customFormat="1">
      <c r="A500" s="22"/>
      <c r="B500" s="27"/>
      <c r="D500" s="22"/>
      <c r="E500" s="5"/>
    </row>
    <row r="501" spans="1:5" s="12" customFormat="1">
      <c r="A501" s="22"/>
      <c r="B501" s="26"/>
      <c r="D501" s="22"/>
      <c r="E501" s="5"/>
    </row>
    <row r="502" spans="1:5" s="12" customFormat="1">
      <c r="A502" s="22"/>
      <c r="B502" s="26"/>
      <c r="D502" s="22"/>
      <c r="E502" s="5"/>
    </row>
    <row r="503" spans="1:5" s="12" customFormat="1">
      <c r="A503" s="22"/>
      <c r="B503" s="26"/>
      <c r="D503" s="22"/>
      <c r="E503" s="5"/>
    </row>
    <row r="504" spans="1:5" s="12" customFormat="1">
      <c r="A504" s="22"/>
      <c r="B504" s="26"/>
      <c r="D504" s="22"/>
      <c r="E504" s="5"/>
    </row>
    <row r="505" spans="1:5" s="12" customFormat="1">
      <c r="A505" s="22"/>
      <c r="B505" s="26"/>
      <c r="D505" s="22"/>
      <c r="E505" s="5"/>
    </row>
    <row r="506" spans="1:5" s="12" customFormat="1">
      <c r="A506" s="22"/>
      <c r="B506" s="22"/>
      <c r="D506" s="22"/>
      <c r="E506" s="5"/>
    </row>
    <row r="507" spans="1:5" s="12" customFormat="1">
      <c r="A507" s="22"/>
      <c r="B507" s="26"/>
      <c r="D507" s="22"/>
      <c r="E507" s="5"/>
    </row>
    <row r="508" spans="1:5" s="12" customFormat="1">
      <c r="A508" s="22"/>
      <c r="B508" s="26"/>
      <c r="D508" s="22"/>
      <c r="E508" s="5"/>
    </row>
    <row r="509" spans="1:5" s="12" customFormat="1">
      <c r="A509" s="22"/>
      <c r="B509" s="26"/>
      <c r="D509" s="22"/>
      <c r="E509" s="5"/>
    </row>
    <row r="510" spans="1:5" s="12" customFormat="1">
      <c r="A510" s="22"/>
      <c r="B510" s="26"/>
      <c r="D510" s="22"/>
      <c r="E510" s="5"/>
    </row>
    <row r="511" spans="1:5" s="12" customFormat="1">
      <c r="A511" s="22"/>
      <c r="B511" s="22"/>
      <c r="D511" s="22"/>
      <c r="E511" s="5"/>
    </row>
    <row r="512" spans="1:5" s="12" customFormat="1">
      <c r="A512" s="22"/>
      <c r="B512" s="22"/>
      <c r="D512" s="22"/>
      <c r="E512" s="5"/>
    </row>
    <row r="513" spans="1:5" s="12" customFormat="1">
      <c r="A513" s="22"/>
      <c r="B513" s="26"/>
      <c r="D513" s="22"/>
      <c r="E513" s="5"/>
    </row>
    <row r="514" spans="1:5" s="12" customFormat="1">
      <c r="A514" s="22"/>
      <c r="B514" s="26"/>
      <c r="D514" s="22"/>
      <c r="E514" s="5"/>
    </row>
    <row r="515" spans="1:5" s="12" customFormat="1">
      <c r="A515" s="22"/>
      <c r="B515" s="26"/>
      <c r="D515" s="22"/>
      <c r="E515" s="5"/>
    </row>
    <row r="516" spans="1:5" s="12" customFormat="1">
      <c r="A516" s="22"/>
      <c r="B516" s="26"/>
      <c r="D516" s="22"/>
      <c r="E516" s="5"/>
    </row>
    <row r="517" spans="1:5" s="12" customFormat="1">
      <c r="A517" s="22"/>
      <c r="B517" s="26"/>
      <c r="D517" s="22"/>
      <c r="E517" s="5"/>
    </row>
    <row r="518" spans="1:5" s="12" customFormat="1">
      <c r="A518" s="22"/>
      <c r="B518" s="26"/>
      <c r="D518" s="22"/>
      <c r="E518" s="5"/>
    </row>
    <row r="519" spans="1:5" s="12" customFormat="1">
      <c r="A519" s="22"/>
      <c r="B519" s="26"/>
      <c r="D519" s="22"/>
      <c r="E519" s="5"/>
    </row>
    <row r="520" spans="1:5" s="12" customFormat="1">
      <c r="A520" s="22"/>
      <c r="B520" s="26"/>
      <c r="D520" s="22"/>
      <c r="E520" s="5"/>
    </row>
    <row r="521" spans="1:5" s="12" customFormat="1">
      <c r="A521" s="22"/>
      <c r="B521" s="26"/>
      <c r="D521" s="22"/>
      <c r="E521" s="5"/>
    </row>
    <row r="522" spans="1:5" s="12" customFormat="1">
      <c r="A522" s="22"/>
      <c r="B522" s="26"/>
      <c r="D522" s="22"/>
      <c r="E522" s="5"/>
    </row>
    <row r="523" spans="1:5" s="12" customFormat="1">
      <c r="A523" s="22"/>
      <c r="B523" s="27"/>
      <c r="D523" s="22"/>
      <c r="E523" s="5"/>
    </row>
    <row r="524" spans="1:5" s="12" customFormat="1">
      <c r="A524" s="22"/>
      <c r="B524" s="26"/>
      <c r="D524" s="22"/>
      <c r="E524" s="5"/>
    </row>
    <row r="525" spans="1:5" s="12" customFormat="1">
      <c r="A525" s="22"/>
      <c r="B525" s="26"/>
      <c r="D525" s="22"/>
      <c r="E525" s="5"/>
    </row>
    <row r="526" spans="1:5" s="12" customFormat="1">
      <c r="A526" s="22"/>
      <c r="B526" s="26"/>
      <c r="D526" s="22"/>
      <c r="E526" s="5"/>
    </row>
    <row r="527" spans="1:5" s="12" customFormat="1">
      <c r="A527" s="22"/>
      <c r="B527" s="26"/>
      <c r="D527" s="22"/>
      <c r="E527" s="5"/>
    </row>
    <row r="528" spans="1:5" s="12" customFormat="1">
      <c r="A528" s="22"/>
      <c r="B528" s="26"/>
      <c r="D528" s="22"/>
      <c r="E528" s="5"/>
    </row>
    <row r="529" spans="1:5" s="12" customFormat="1">
      <c r="A529" s="22"/>
      <c r="B529" s="26"/>
      <c r="D529" s="22"/>
      <c r="E529" s="5"/>
    </row>
    <row r="530" spans="1:5" s="12" customFormat="1">
      <c r="A530" s="22"/>
      <c r="B530" s="22"/>
      <c r="D530" s="22"/>
      <c r="E530" s="5"/>
    </row>
    <row r="531" spans="1:5" s="12" customFormat="1">
      <c r="A531" s="22"/>
      <c r="B531" s="26"/>
      <c r="D531" s="22"/>
      <c r="E531" s="5"/>
    </row>
    <row r="532" spans="1:5" s="12" customFormat="1">
      <c r="A532" s="22"/>
      <c r="B532" s="26"/>
      <c r="D532" s="22"/>
      <c r="E532" s="5"/>
    </row>
    <row r="533" spans="1:5" s="12" customFormat="1">
      <c r="A533" s="22"/>
      <c r="B533" s="26"/>
      <c r="D533" s="22"/>
      <c r="E533" s="5"/>
    </row>
    <row r="534" spans="1:5" s="12" customFormat="1">
      <c r="A534" s="22"/>
      <c r="B534" s="26"/>
      <c r="D534" s="22"/>
      <c r="E534" s="5"/>
    </row>
    <row r="535" spans="1:5" s="12" customFormat="1">
      <c r="A535" s="22"/>
      <c r="B535" s="26"/>
      <c r="D535" s="22"/>
      <c r="E535" s="5"/>
    </row>
    <row r="536" spans="1:5" s="12" customFormat="1">
      <c r="A536" s="22"/>
      <c r="B536" s="26"/>
      <c r="D536" s="22"/>
      <c r="E536" s="5"/>
    </row>
    <row r="537" spans="1:5" s="12" customFormat="1">
      <c r="A537" s="22"/>
      <c r="B537" s="26"/>
      <c r="D537" s="22"/>
      <c r="E537" s="5"/>
    </row>
    <row r="538" spans="1:5" s="12" customFormat="1">
      <c r="A538" s="22"/>
      <c r="B538" s="22"/>
      <c r="D538" s="22"/>
      <c r="E538" s="5"/>
    </row>
    <row r="539" spans="1:5" s="12" customFormat="1">
      <c r="A539" s="22"/>
      <c r="B539" s="26"/>
      <c r="D539" s="22"/>
      <c r="E539" s="5"/>
    </row>
    <row r="540" spans="1:5" s="12" customFormat="1">
      <c r="A540" s="22"/>
      <c r="B540" s="26"/>
      <c r="D540" s="22"/>
      <c r="E540" s="5"/>
    </row>
    <row r="541" spans="1:5" s="12" customFormat="1">
      <c r="A541" s="22"/>
      <c r="B541" s="26"/>
      <c r="D541" s="22"/>
      <c r="E541" s="5"/>
    </row>
    <row r="542" spans="1:5" s="12" customFormat="1">
      <c r="A542" s="22"/>
      <c r="B542" s="22"/>
      <c r="D542" s="22"/>
      <c r="E542" s="5"/>
    </row>
    <row r="543" spans="1:5" s="12" customFormat="1">
      <c r="A543" s="22"/>
      <c r="B543" s="26"/>
      <c r="D543" s="22"/>
      <c r="E543" s="5"/>
    </row>
    <row r="544" spans="1:5" s="12" customFormat="1">
      <c r="A544" s="22"/>
      <c r="B544" s="22"/>
      <c r="D544" s="22"/>
      <c r="E544" s="5"/>
    </row>
    <row r="545" spans="1:5" s="12" customFormat="1">
      <c r="A545" s="22"/>
      <c r="B545" s="22"/>
      <c r="D545" s="22"/>
      <c r="E545" s="5"/>
    </row>
    <row r="546" spans="1:5" s="12" customFormat="1">
      <c r="A546" s="22"/>
      <c r="B546" s="22"/>
      <c r="D546" s="22"/>
      <c r="E546" s="5"/>
    </row>
    <row r="547" spans="1:5" s="12" customFormat="1">
      <c r="A547" s="22"/>
      <c r="B547" s="26"/>
      <c r="D547" s="22"/>
      <c r="E547" s="5"/>
    </row>
    <row r="548" spans="1:5" s="12" customFormat="1">
      <c r="A548" s="22"/>
      <c r="B548" s="22"/>
      <c r="D548" s="22"/>
      <c r="E548" s="5"/>
    </row>
    <row r="549" spans="1:5" s="12" customFormat="1">
      <c r="A549" s="22"/>
      <c r="B549" s="27"/>
      <c r="D549" s="22"/>
      <c r="E549" s="5"/>
    </row>
    <row r="550" spans="1:5" s="12" customFormat="1">
      <c r="A550" s="22"/>
      <c r="B550" s="26"/>
      <c r="D550" s="22"/>
      <c r="E550" s="5"/>
    </row>
    <row r="551" spans="1:5" s="12" customFormat="1">
      <c r="A551" s="22"/>
      <c r="B551" s="26"/>
      <c r="D551" s="22"/>
      <c r="E551" s="5"/>
    </row>
    <row r="552" spans="1:5" s="12" customFormat="1">
      <c r="A552" s="22"/>
      <c r="B552" s="26"/>
      <c r="D552" s="22"/>
      <c r="E552" s="5"/>
    </row>
    <row r="553" spans="1:5" s="12" customFormat="1">
      <c r="A553" s="22"/>
      <c r="B553" s="26"/>
      <c r="D553" s="22"/>
      <c r="E553" s="5"/>
    </row>
    <row r="554" spans="1:5" s="12" customFormat="1">
      <c r="A554" s="22"/>
      <c r="B554" s="26"/>
      <c r="D554" s="22"/>
      <c r="E554" s="5"/>
    </row>
    <row r="555" spans="1:5" s="12" customFormat="1">
      <c r="A555" s="22"/>
      <c r="B555" s="27"/>
      <c r="D555" s="22"/>
      <c r="E555" s="5"/>
    </row>
    <row r="556" spans="1:5" s="12" customFormat="1">
      <c r="A556" s="22"/>
      <c r="B556" s="22"/>
      <c r="D556" s="22"/>
      <c r="E556" s="5"/>
    </row>
    <row r="557" spans="1:5" s="12" customFormat="1">
      <c r="A557" s="22"/>
      <c r="B557" s="26"/>
      <c r="D557" s="22"/>
      <c r="E557" s="5"/>
    </row>
    <row r="558" spans="1:5" s="12" customFormat="1">
      <c r="A558" s="22"/>
      <c r="B558" s="26"/>
      <c r="D558" s="22"/>
      <c r="E558" s="5"/>
    </row>
    <row r="559" spans="1:5" s="12" customFormat="1">
      <c r="A559" s="22"/>
      <c r="B559" s="22"/>
      <c r="D559" s="22"/>
      <c r="E559" s="5"/>
    </row>
    <row r="560" spans="1:5" s="12" customFormat="1">
      <c r="A560" s="22"/>
      <c r="B560" s="26"/>
      <c r="D560" s="22"/>
      <c r="E560" s="5"/>
    </row>
    <row r="561" spans="1:5" s="12" customFormat="1">
      <c r="A561" s="22"/>
      <c r="B561" s="26"/>
      <c r="D561" s="22"/>
      <c r="E561" s="5"/>
    </row>
    <row r="562" spans="1:5" s="12" customFormat="1">
      <c r="A562" s="22"/>
      <c r="B562" s="26"/>
      <c r="D562" s="22"/>
      <c r="E562" s="5"/>
    </row>
    <row r="563" spans="1:5" s="12" customFormat="1">
      <c r="A563" s="22"/>
      <c r="B563" s="26"/>
      <c r="D563" s="22"/>
      <c r="E563" s="5"/>
    </row>
    <row r="564" spans="1:5" s="12" customFormat="1">
      <c r="A564" s="22"/>
      <c r="B564" s="22"/>
      <c r="D564" s="22"/>
      <c r="E564" s="5"/>
    </row>
    <row r="565" spans="1:5" s="12" customFormat="1">
      <c r="A565" s="22"/>
      <c r="B565" s="26"/>
      <c r="D565" s="22"/>
      <c r="E565" s="5"/>
    </row>
    <row r="566" spans="1:5" s="12" customFormat="1">
      <c r="A566" s="22"/>
      <c r="B566" s="26"/>
      <c r="D566" s="22"/>
      <c r="E566" s="5"/>
    </row>
    <row r="567" spans="1:5" s="12" customFormat="1">
      <c r="A567" s="22"/>
      <c r="B567" s="26"/>
      <c r="D567" s="22"/>
      <c r="E567" s="5"/>
    </row>
    <row r="568" spans="1:5" s="12" customFormat="1">
      <c r="A568" s="22"/>
      <c r="B568" s="26"/>
      <c r="D568" s="22"/>
      <c r="E568" s="5"/>
    </row>
    <row r="569" spans="1:5" s="12" customFormat="1">
      <c r="A569" s="22"/>
      <c r="B569" s="26"/>
      <c r="D569" s="22"/>
      <c r="E569" s="5"/>
    </row>
    <row r="570" spans="1:5" s="12" customFormat="1">
      <c r="A570" s="22"/>
      <c r="B570" s="27"/>
      <c r="D570" s="22"/>
      <c r="E570" s="5"/>
    </row>
    <row r="571" spans="1:5" s="12" customFormat="1">
      <c r="A571" s="22"/>
      <c r="B571" s="26"/>
      <c r="D571" s="22"/>
      <c r="E571" s="5"/>
    </row>
    <row r="572" spans="1:5" s="12" customFormat="1">
      <c r="A572" s="22"/>
      <c r="B572" s="22"/>
      <c r="D572" s="22"/>
      <c r="E572" s="5"/>
    </row>
    <row r="573" spans="1:5" s="12" customFormat="1">
      <c r="A573" s="22"/>
      <c r="B573" s="26"/>
      <c r="D573" s="22"/>
      <c r="E573" s="5"/>
    </row>
    <row r="574" spans="1:5" s="12" customFormat="1">
      <c r="A574" s="22"/>
      <c r="B574" s="26"/>
      <c r="D574" s="22"/>
      <c r="E574" s="5"/>
    </row>
    <row r="575" spans="1:5" s="12" customFormat="1">
      <c r="A575" s="22"/>
      <c r="B575" s="26"/>
      <c r="D575" s="22"/>
      <c r="E575" s="5"/>
    </row>
    <row r="576" spans="1:5" s="12" customFormat="1">
      <c r="A576" s="22"/>
      <c r="B576" s="27"/>
      <c r="D576" s="22"/>
      <c r="E576" s="5"/>
    </row>
    <row r="577" spans="1:5" s="12" customFormat="1">
      <c r="A577" s="22"/>
      <c r="B577" s="26"/>
      <c r="D577" s="22"/>
      <c r="E577" s="5"/>
    </row>
    <row r="578" spans="1:5" s="12" customFormat="1">
      <c r="A578" s="22"/>
      <c r="B578" s="26"/>
      <c r="D578" s="22"/>
      <c r="E578" s="5"/>
    </row>
    <row r="579" spans="1:5" s="12" customFormat="1">
      <c r="A579" s="22"/>
      <c r="B579" s="26"/>
      <c r="D579" s="22"/>
      <c r="E579" s="5"/>
    </row>
    <row r="580" spans="1:5" s="12" customFormat="1">
      <c r="A580" s="22"/>
      <c r="B580" s="26"/>
      <c r="D580" s="22"/>
      <c r="E580" s="5"/>
    </row>
    <row r="581" spans="1:5" s="12" customFormat="1">
      <c r="A581" s="22"/>
      <c r="B581" s="22"/>
      <c r="D581" s="22"/>
      <c r="E581" s="5"/>
    </row>
    <row r="582" spans="1:5" s="12" customFormat="1">
      <c r="A582" s="22"/>
      <c r="B582" s="22"/>
      <c r="D582" s="22"/>
      <c r="E582" s="5"/>
    </row>
    <row r="583" spans="1:5" s="12" customFormat="1">
      <c r="A583" s="22"/>
      <c r="B583" s="26"/>
      <c r="D583" s="22"/>
      <c r="E583" s="5"/>
    </row>
    <row r="584" spans="1:5" s="12" customFormat="1">
      <c r="A584" s="22"/>
      <c r="B584" s="26"/>
      <c r="D584" s="22"/>
      <c r="E584" s="5"/>
    </row>
    <row r="585" spans="1:5" s="12" customFormat="1">
      <c r="A585" s="22"/>
      <c r="B585" s="26"/>
      <c r="D585" s="22"/>
      <c r="E585" s="5"/>
    </row>
    <row r="586" spans="1:5" s="12" customFormat="1">
      <c r="A586" s="22"/>
      <c r="B586" s="26"/>
      <c r="D586" s="22"/>
      <c r="E586" s="5"/>
    </row>
    <row r="587" spans="1:5" s="12" customFormat="1">
      <c r="A587" s="22"/>
      <c r="B587" s="26"/>
      <c r="D587" s="22"/>
      <c r="E587" s="5"/>
    </row>
    <row r="588" spans="1:5" s="12" customFormat="1">
      <c r="A588" s="22"/>
      <c r="B588" s="26"/>
      <c r="D588" s="22"/>
      <c r="E588" s="5"/>
    </row>
    <row r="589" spans="1:5" s="12" customFormat="1">
      <c r="A589" s="22"/>
      <c r="B589" s="26"/>
      <c r="D589" s="22"/>
      <c r="E589" s="5"/>
    </row>
    <row r="590" spans="1:5" s="12" customFormat="1">
      <c r="A590" s="22"/>
      <c r="B590" s="26"/>
      <c r="D590" s="22"/>
      <c r="E590" s="5"/>
    </row>
    <row r="591" spans="1:5" s="12" customFormat="1">
      <c r="A591" s="22"/>
      <c r="B591" s="22"/>
      <c r="D591" s="22"/>
      <c r="E591" s="5"/>
    </row>
    <row r="592" spans="1:5" s="12" customFormat="1">
      <c r="A592" s="22"/>
      <c r="B592" s="26"/>
      <c r="D592" s="22"/>
      <c r="E592" s="5"/>
    </row>
    <row r="593" spans="1:5" s="12" customFormat="1">
      <c r="A593" s="22"/>
      <c r="B593" s="26"/>
      <c r="D593" s="22"/>
      <c r="E593" s="5"/>
    </row>
    <row r="594" spans="1:5" s="12" customFormat="1">
      <c r="A594" s="22"/>
      <c r="B594" s="26"/>
      <c r="D594" s="22"/>
      <c r="E594" s="5"/>
    </row>
    <row r="595" spans="1:5" s="12" customFormat="1">
      <c r="A595" s="22"/>
      <c r="B595" s="26"/>
      <c r="D595" s="22"/>
      <c r="E595" s="5"/>
    </row>
    <row r="596" spans="1:5" s="12" customFormat="1">
      <c r="A596" s="22"/>
      <c r="B596" s="22"/>
      <c r="D596" s="22"/>
      <c r="E596" s="5"/>
    </row>
    <row r="597" spans="1:5" s="12" customFormat="1">
      <c r="A597" s="22"/>
      <c r="B597" s="26"/>
      <c r="D597" s="22"/>
      <c r="E597" s="5"/>
    </row>
    <row r="598" spans="1:5" s="12" customFormat="1">
      <c r="A598" s="22"/>
      <c r="B598" s="26"/>
      <c r="D598" s="22"/>
      <c r="E598" s="5"/>
    </row>
    <row r="599" spans="1:5" s="12" customFormat="1">
      <c r="A599" s="22"/>
      <c r="B599" s="22"/>
      <c r="D599" s="22"/>
      <c r="E599" s="5"/>
    </row>
    <row r="600" spans="1:5" s="12" customFormat="1">
      <c r="A600" s="22"/>
      <c r="B600" s="26"/>
      <c r="D600" s="22"/>
      <c r="E600" s="5"/>
    </row>
    <row r="601" spans="1:5" s="12" customFormat="1">
      <c r="A601" s="22"/>
      <c r="B601" s="22"/>
      <c r="D601" s="22"/>
      <c r="E601" s="5"/>
    </row>
    <row r="602" spans="1:5" s="12" customFormat="1">
      <c r="A602" s="22"/>
      <c r="B602" s="26"/>
      <c r="D602" s="22"/>
      <c r="E602" s="5"/>
    </row>
    <row r="603" spans="1:5" s="12" customFormat="1">
      <c r="A603" s="22"/>
      <c r="B603" s="22"/>
      <c r="D603" s="22"/>
      <c r="E603" s="5"/>
    </row>
    <row r="604" spans="1:5" s="12" customFormat="1">
      <c r="A604" s="22"/>
      <c r="B604" s="22"/>
      <c r="D604" s="22"/>
      <c r="E604" s="5"/>
    </row>
    <row r="605" spans="1:5" s="12" customFormat="1">
      <c r="A605" s="22"/>
      <c r="B605" s="26"/>
      <c r="D605" s="22"/>
      <c r="E605" s="5"/>
    </row>
    <row r="606" spans="1:5" s="12" customFormat="1">
      <c r="A606" s="22"/>
      <c r="B606" s="22"/>
      <c r="D606" s="22"/>
      <c r="E606" s="5"/>
    </row>
    <row r="607" spans="1:5" s="12" customFormat="1">
      <c r="A607" s="22"/>
      <c r="B607" s="22"/>
      <c r="D607" s="22"/>
      <c r="E607" s="5"/>
    </row>
    <row r="608" spans="1:5" s="12" customFormat="1">
      <c r="A608" s="22"/>
      <c r="B608" s="22"/>
      <c r="D608" s="22"/>
      <c r="E608" s="5"/>
    </row>
    <row r="609" spans="1:5" s="12" customFormat="1">
      <c r="A609" s="22"/>
      <c r="B609" s="26"/>
      <c r="D609" s="22"/>
      <c r="E609" s="5"/>
    </row>
    <row r="610" spans="1:5" s="12" customFormat="1">
      <c r="A610" s="22"/>
      <c r="B610" s="22"/>
      <c r="D610" s="22"/>
      <c r="E610" s="5"/>
    </row>
    <row r="611" spans="1:5" s="12" customFormat="1">
      <c r="A611" s="22"/>
      <c r="B611" s="22"/>
      <c r="D611" s="22"/>
      <c r="E611" s="5"/>
    </row>
    <row r="612" spans="1:5" s="12" customFormat="1">
      <c r="A612" s="22"/>
      <c r="B612" s="26"/>
      <c r="D612" s="22"/>
      <c r="E612" s="5"/>
    </row>
    <row r="613" spans="1:5" s="12" customFormat="1">
      <c r="A613" s="22"/>
      <c r="B613" s="22"/>
      <c r="D613" s="22"/>
      <c r="E613" s="5"/>
    </row>
    <row r="614" spans="1:5" s="12" customFormat="1">
      <c r="A614" s="22"/>
      <c r="B614" s="26"/>
      <c r="D614" s="22"/>
      <c r="E614" s="5"/>
    </row>
    <row r="615" spans="1:5" s="12" customFormat="1">
      <c r="A615" s="22"/>
      <c r="B615" s="26"/>
      <c r="D615" s="22"/>
      <c r="E615" s="5"/>
    </row>
    <row r="616" spans="1:5" s="12" customFormat="1">
      <c r="A616" s="22"/>
      <c r="B616" s="26"/>
      <c r="D616" s="22"/>
      <c r="E616" s="5"/>
    </row>
    <row r="617" spans="1:5" s="12" customFormat="1">
      <c r="A617" s="22"/>
      <c r="B617" s="22"/>
      <c r="D617" s="22"/>
      <c r="E617" s="5"/>
    </row>
    <row r="618" spans="1:5" s="12" customFormat="1">
      <c r="A618" s="22"/>
      <c r="B618" s="26"/>
      <c r="D618" s="22"/>
      <c r="E618" s="5"/>
    </row>
    <row r="619" spans="1:5" s="12" customFormat="1">
      <c r="A619" s="22"/>
      <c r="B619" s="26"/>
      <c r="D619" s="22"/>
      <c r="E619" s="5"/>
    </row>
    <row r="620" spans="1:5" s="12" customFormat="1">
      <c r="A620" s="22"/>
      <c r="B620" s="26"/>
      <c r="D620" s="22"/>
      <c r="E620" s="5"/>
    </row>
    <row r="621" spans="1:5" s="12" customFormat="1">
      <c r="A621" s="22"/>
      <c r="B621" s="26"/>
      <c r="D621" s="22"/>
      <c r="E621" s="5"/>
    </row>
    <row r="622" spans="1:5" s="12" customFormat="1">
      <c r="A622" s="22"/>
      <c r="B622" s="26"/>
      <c r="D622" s="22"/>
      <c r="E622" s="5"/>
    </row>
    <row r="623" spans="1:5" s="12" customFormat="1">
      <c r="A623" s="22"/>
      <c r="B623" s="26"/>
      <c r="D623" s="22"/>
      <c r="E623" s="5"/>
    </row>
    <row r="624" spans="1:5" s="12" customFormat="1">
      <c r="A624" s="22"/>
      <c r="B624" s="26"/>
      <c r="D624" s="22"/>
      <c r="E624" s="5"/>
    </row>
    <row r="625" spans="1:5" s="12" customFormat="1">
      <c r="A625" s="22"/>
      <c r="B625" s="22"/>
      <c r="D625" s="22"/>
      <c r="E625" s="5"/>
    </row>
    <row r="626" spans="1:5" s="12" customFormat="1">
      <c r="A626" s="22"/>
      <c r="B626" s="26"/>
      <c r="D626" s="22"/>
      <c r="E626" s="5"/>
    </row>
    <row r="627" spans="1:5" s="12" customFormat="1">
      <c r="A627" s="22"/>
      <c r="B627" s="26"/>
      <c r="D627" s="22"/>
      <c r="E627" s="5"/>
    </row>
    <row r="628" spans="1:5" s="12" customFormat="1">
      <c r="A628" s="22"/>
      <c r="B628" s="26"/>
      <c r="D628" s="22"/>
      <c r="E628" s="5"/>
    </row>
    <row r="629" spans="1:5" s="12" customFormat="1">
      <c r="A629" s="22"/>
      <c r="B629" s="22"/>
      <c r="D629" s="22"/>
      <c r="E629" s="5"/>
    </row>
    <row r="630" spans="1:5" s="12" customFormat="1">
      <c r="A630" s="22"/>
      <c r="B630" s="22"/>
      <c r="D630" s="22"/>
      <c r="E630" s="5"/>
    </row>
    <row r="631" spans="1:5" s="12" customFormat="1">
      <c r="A631" s="22"/>
      <c r="B631" s="22"/>
      <c r="D631" s="22"/>
      <c r="E631" s="5"/>
    </row>
    <row r="632" spans="1:5" s="12" customFormat="1">
      <c r="A632" s="22"/>
      <c r="B632" s="22"/>
      <c r="D632" s="22"/>
      <c r="E632" s="5"/>
    </row>
    <row r="633" spans="1:5" s="12" customFormat="1">
      <c r="A633" s="22"/>
      <c r="B633" s="26"/>
      <c r="D633" s="22"/>
      <c r="E633" s="5"/>
    </row>
    <row r="634" spans="1:5" s="12" customFormat="1">
      <c r="A634" s="22"/>
      <c r="B634" s="26"/>
      <c r="D634" s="22"/>
      <c r="E634" s="5"/>
    </row>
    <row r="635" spans="1:5" s="12" customFormat="1">
      <c r="A635" s="22"/>
      <c r="B635" s="22"/>
      <c r="D635" s="22"/>
      <c r="E635" s="5"/>
    </row>
    <row r="636" spans="1:5" s="12" customFormat="1">
      <c r="A636" s="22"/>
      <c r="B636" s="26"/>
      <c r="D636" s="22"/>
      <c r="E636" s="5"/>
    </row>
    <row r="637" spans="1:5" s="12" customFormat="1">
      <c r="A637" s="22"/>
      <c r="B637" s="22"/>
      <c r="D637" s="22"/>
      <c r="E637" s="5"/>
    </row>
    <row r="638" spans="1:5" s="12" customFormat="1">
      <c r="A638" s="22"/>
      <c r="B638" s="26"/>
      <c r="D638" s="22"/>
      <c r="E638" s="5"/>
    </row>
    <row r="639" spans="1:5" s="12" customFormat="1">
      <c r="A639" s="22"/>
      <c r="B639" s="22"/>
      <c r="D639" s="22"/>
      <c r="E639" s="5"/>
    </row>
    <row r="640" spans="1:5" s="12" customFormat="1">
      <c r="A640" s="22"/>
      <c r="B640" s="26"/>
      <c r="D640" s="22"/>
      <c r="E640" s="5"/>
    </row>
    <row r="641" spans="1:5" s="12" customFormat="1">
      <c r="A641" s="22"/>
      <c r="B641" s="26"/>
      <c r="D641" s="22"/>
      <c r="E641" s="5"/>
    </row>
    <row r="642" spans="1:5" s="12" customFormat="1">
      <c r="A642" s="22"/>
      <c r="B642" s="22"/>
      <c r="D642" s="22"/>
      <c r="E642" s="5"/>
    </row>
    <row r="643" spans="1:5" s="12" customFormat="1">
      <c r="A643" s="22"/>
      <c r="B643" s="22"/>
      <c r="D643" s="22"/>
      <c r="E643" s="5"/>
    </row>
    <row r="644" spans="1:5" s="12" customFormat="1">
      <c r="A644" s="22"/>
      <c r="B644" s="22"/>
      <c r="D644" s="22"/>
      <c r="E644" s="5"/>
    </row>
    <row r="645" spans="1:5" s="12" customFormat="1">
      <c r="A645" s="22"/>
      <c r="B645" s="26"/>
      <c r="D645" s="22"/>
      <c r="E645" s="5"/>
    </row>
    <row r="646" spans="1:5" s="12" customFormat="1">
      <c r="A646" s="22"/>
      <c r="B646" s="22"/>
      <c r="D646" s="22"/>
      <c r="E646" s="5"/>
    </row>
    <row r="647" spans="1:5" s="12" customFormat="1">
      <c r="A647" s="22"/>
      <c r="B647" s="26"/>
      <c r="D647" s="22"/>
      <c r="E647" s="5"/>
    </row>
    <row r="648" spans="1:5" s="12" customFormat="1">
      <c r="A648" s="22"/>
      <c r="B648" s="26"/>
      <c r="D648" s="22"/>
      <c r="E648" s="5"/>
    </row>
    <row r="649" spans="1:5" s="12" customFormat="1">
      <c r="A649" s="22"/>
      <c r="B649" s="22"/>
      <c r="D649" s="22"/>
      <c r="E649" s="5"/>
    </row>
    <row r="650" spans="1:5" s="12" customFormat="1">
      <c r="A650" s="22"/>
      <c r="B650" s="26"/>
      <c r="D650" s="22"/>
      <c r="E650" s="5"/>
    </row>
    <row r="651" spans="1:5" s="12" customFormat="1">
      <c r="A651" s="22"/>
      <c r="B651" s="26"/>
      <c r="D651" s="22"/>
      <c r="E651" s="5"/>
    </row>
    <row r="652" spans="1:5" s="12" customFormat="1">
      <c r="A652" s="22"/>
      <c r="B652" s="26"/>
      <c r="D652" s="22"/>
      <c r="E652" s="5"/>
    </row>
    <row r="653" spans="1:5" s="12" customFormat="1">
      <c r="A653" s="22"/>
      <c r="B653" s="26"/>
      <c r="D653" s="22"/>
      <c r="E653" s="5"/>
    </row>
    <row r="654" spans="1:5" s="12" customFormat="1">
      <c r="A654" s="22"/>
      <c r="B654" s="26"/>
      <c r="D654" s="22"/>
      <c r="E654" s="5"/>
    </row>
    <row r="655" spans="1:5" s="12" customFormat="1">
      <c r="A655" s="22"/>
      <c r="B655" s="26"/>
      <c r="D655" s="22"/>
      <c r="E655" s="5"/>
    </row>
    <row r="656" spans="1:5" s="12" customFormat="1">
      <c r="A656" s="22"/>
      <c r="B656" s="22"/>
      <c r="D656" s="22"/>
      <c r="E656" s="5"/>
    </row>
    <row r="657" spans="1:5" s="12" customFormat="1">
      <c r="A657" s="22"/>
      <c r="B657" s="22"/>
      <c r="D657" s="22"/>
      <c r="E657" s="5"/>
    </row>
    <row r="658" spans="1:5" s="12" customFormat="1">
      <c r="A658" s="22"/>
      <c r="B658" s="26"/>
      <c r="D658" s="22"/>
      <c r="E658" s="5"/>
    </row>
    <row r="659" spans="1:5" s="12" customFormat="1">
      <c r="A659" s="22"/>
      <c r="B659" s="22"/>
      <c r="D659" s="22"/>
      <c r="E659" s="5"/>
    </row>
    <row r="660" spans="1:5" s="12" customFormat="1">
      <c r="A660" s="22"/>
      <c r="B660" s="26"/>
      <c r="D660" s="22"/>
      <c r="E660" s="5"/>
    </row>
    <row r="661" spans="1:5" s="12" customFormat="1">
      <c r="A661" s="22"/>
      <c r="B661" s="22"/>
      <c r="D661" s="22"/>
      <c r="E661" s="5"/>
    </row>
    <row r="662" spans="1:5" s="12" customFormat="1">
      <c r="A662" s="22"/>
      <c r="B662" s="22"/>
      <c r="D662" s="22"/>
      <c r="E662" s="5"/>
    </row>
    <row r="663" spans="1:5" s="12" customFormat="1">
      <c r="A663" s="22"/>
      <c r="B663" s="26"/>
      <c r="D663" s="22"/>
      <c r="E663" s="5"/>
    </row>
    <row r="664" spans="1:5" s="12" customFormat="1">
      <c r="A664" s="22"/>
      <c r="B664" s="26"/>
      <c r="D664" s="22"/>
      <c r="E664" s="5"/>
    </row>
    <row r="665" spans="1:5" s="12" customFormat="1">
      <c r="A665" s="22"/>
      <c r="B665" s="26"/>
      <c r="D665" s="22"/>
      <c r="E665" s="5"/>
    </row>
    <row r="666" spans="1:5" s="12" customFormat="1">
      <c r="A666" s="22"/>
      <c r="B666" s="26"/>
      <c r="D666" s="22"/>
      <c r="E666" s="5"/>
    </row>
    <row r="667" spans="1:5" s="12" customFormat="1">
      <c r="A667" s="22"/>
      <c r="B667" s="26"/>
      <c r="D667" s="22"/>
      <c r="E667" s="5"/>
    </row>
    <row r="668" spans="1:5" s="12" customFormat="1">
      <c r="A668" s="22"/>
      <c r="B668" s="22"/>
      <c r="D668" s="22"/>
      <c r="E668" s="5"/>
    </row>
    <row r="669" spans="1:5" s="12" customFormat="1">
      <c r="A669" s="22"/>
      <c r="B669" s="22"/>
      <c r="D669" s="22"/>
      <c r="E669" s="5"/>
    </row>
    <row r="670" spans="1:5" s="12" customFormat="1">
      <c r="A670" s="22"/>
      <c r="B670" s="26"/>
      <c r="D670" s="22"/>
      <c r="E670" s="5"/>
    </row>
    <row r="671" spans="1:5" s="12" customFormat="1">
      <c r="A671" s="22"/>
      <c r="B671" s="26"/>
      <c r="D671" s="22"/>
      <c r="E671" s="5"/>
    </row>
    <row r="672" spans="1:5" s="12" customFormat="1">
      <c r="A672" s="22"/>
      <c r="B672" s="26"/>
      <c r="D672" s="22"/>
      <c r="E672" s="5"/>
    </row>
    <row r="673" spans="1:5" s="12" customFormat="1">
      <c r="A673" s="22"/>
      <c r="B673" s="26"/>
      <c r="D673" s="22"/>
      <c r="E673" s="5"/>
    </row>
    <row r="674" spans="1:5" s="12" customFormat="1">
      <c r="A674" s="22"/>
      <c r="B674" s="26"/>
      <c r="D674" s="22"/>
      <c r="E674" s="5"/>
    </row>
    <row r="675" spans="1:5" s="12" customFormat="1">
      <c r="A675" s="22"/>
      <c r="B675" s="26"/>
      <c r="D675" s="22"/>
      <c r="E675" s="5"/>
    </row>
    <row r="676" spans="1:5" s="12" customFormat="1">
      <c r="A676" s="22"/>
      <c r="B676" s="22"/>
      <c r="D676" s="22"/>
      <c r="E676" s="5"/>
    </row>
    <row r="677" spans="1:5" s="12" customFormat="1">
      <c r="A677" s="22"/>
      <c r="B677" s="26"/>
      <c r="D677" s="22"/>
      <c r="E677" s="5"/>
    </row>
    <row r="678" spans="1:5" s="12" customFormat="1">
      <c r="A678" s="22"/>
      <c r="B678" s="26"/>
      <c r="D678" s="22"/>
      <c r="E678" s="5"/>
    </row>
    <row r="679" spans="1:5" s="12" customFormat="1">
      <c r="A679" s="22"/>
      <c r="B679" s="26"/>
      <c r="D679" s="22"/>
      <c r="E679" s="5"/>
    </row>
    <row r="680" spans="1:5" s="12" customFormat="1">
      <c r="A680" s="22"/>
      <c r="B680" s="26"/>
      <c r="D680" s="22"/>
      <c r="E680" s="5"/>
    </row>
    <row r="681" spans="1:5" s="12" customFormat="1">
      <c r="A681" s="22"/>
      <c r="B681" s="22"/>
      <c r="D681" s="22"/>
      <c r="E681" s="5"/>
    </row>
    <row r="682" spans="1:5" s="12" customFormat="1">
      <c r="A682" s="22"/>
      <c r="B682" s="26"/>
      <c r="D682" s="22"/>
      <c r="E682" s="5"/>
    </row>
    <row r="683" spans="1:5" s="12" customFormat="1">
      <c r="A683" s="22"/>
      <c r="B683" s="26"/>
      <c r="D683" s="22"/>
      <c r="E683" s="5"/>
    </row>
    <row r="684" spans="1:5" s="12" customFormat="1">
      <c r="A684" s="22"/>
      <c r="B684" s="22"/>
      <c r="D684" s="22"/>
      <c r="E684" s="5"/>
    </row>
    <row r="685" spans="1:5" s="12" customFormat="1">
      <c r="A685" s="22"/>
      <c r="B685" s="22"/>
      <c r="D685" s="22"/>
      <c r="E685" s="5"/>
    </row>
    <row r="686" spans="1:5" s="12" customFormat="1">
      <c r="A686" s="22"/>
      <c r="B686" s="26"/>
      <c r="D686" s="22"/>
      <c r="E686" s="5"/>
    </row>
    <row r="687" spans="1:5" s="12" customFormat="1">
      <c r="A687" s="22"/>
      <c r="B687" s="26"/>
      <c r="D687" s="22"/>
      <c r="E687" s="5"/>
    </row>
    <row r="688" spans="1:5" s="12" customFormat="1">
      <c r="A688" s="22"/>
      <c r="B688" s="26"/>
      <c r="D688" s="22"/>
      <c r="E688" s="5"/>
    </row>
    <row r="689" spans="1:5" s="12" customFormat="1">
      <c r="A689" s="22"/>
      <c r="B689" s="26"/>
      <c r="D689" s="22"/>
      <c r="E689" s="5"/>
    </row>
    <row r="690" spans="1:5" s="12" customFormat="1">
      <c r="A690" s="22"/>
      <c r="B690" s="22"/>
      <c r="D690" s="22"/>
      <c r="E690" s="5"/>
    </row>
    <row r="691" spans="1:5" s="12" customFormat="1">
      <c r="A691" s="22"/>
      <c r="B691" s="26"/>
      <c r="D691" s="22"/>
      <c r="E691" s="5"/>
    </row>
    <row r="692" spans="1:5" s="12" customFormat="1">
      <c r="A692" s="22"/>
      <c r="B692" s="22"/>
      <c r="D692" s="22"/>
      <c r="E692" s="5"/>
    </row>
    <row r="693" spans="1:5" s="12" customFormat="1">
      <c r="A693" s="22"/>
      <c r="B693" s="22"/>
      <c r="D693" s="22"/>
      <c r="E693" s="5"/>
    </row>
    <row r="694" spans="1:5" s="12" customFormat="1">
      <c r="A694" s="22"/>
      <c r="B694" s="26"/>
      <c r="D694" s="22"/>
      <c r="E694" s="5"/>
    </row>
    <row r="695" spans="1:5" s="12" customFormat="1">
      <c r="A695" s="22"/>
      <c r="B695" s="22"/>
      <c r="D695" s="22"/>
      <c r="E695" s="5"/>
    </row>
    <row r="696" spans="1:5" s="12" customFormat="1">
      <c r="A696" s="22"/>
      <c r="B696" s="22"/>
      <c r="D696" s="22"/>
      <c r="E696" s="5"/>
    </row>
    <row r="697" spans="1:5" s="12" customFormat="1">
      <c r="A697" s="22"/>
      <c r="B697" s="26"/>
      <c r="D697" s="22"/>
      <c r="E697" s="5"/>
    </row>
    <row r="698" spans="1:5" s="12" customFormat="1">
      <c r="A698" s="22"/>
      <c r="B698" s="22"/>
      <c r="D698" s="22"/>
      <c r="E698" s="5"/>
    </row>
    <row r="699" spans="1:5" s="12" customFormat="1">
      <c r="A699" s="22"/>
      <c r="B699" s="26"/>
      <c r="D699" s="22"/>
      <c r="E699" s="5"/>
    </row>
    <row r="700" spans="1:5" s="12" customFormat="1">
      <c r="A700" s="22"/>
      <c r="B700" s="22"/>
      <c r="D700" s="22"/>
      <c r="E700" s="5"/>
    </row>
    <row r="701" spans="1:5" s="12" customFormat="1">
      <c r="A701" s="22"/>
      <c r="B701" s="26"/>
      <c r="D701" s="22"/>
      <c r="E701" s="5"/>
    </row>
    <row r="702" spans="1:5" s="12" customFormat="1">
      <c r="A702" s="22"/>
      <c r="B702" s="26"/>
      <c r="D702" s="22"/>
      <c r="E702" s="5"/>
    </row>
    <row r="703" spans="1:5" s="12" customFormat="1">
      <c r="A703" s="22"/>
      <c r="B703" s="22"/>
      <c r="D703" s="22"/>
      <c r="E703" s="5"/>
    </row>
    <row r="704" spans="1:5" s="12" customFormat="1">
      <c r="A704" s="22"/>
      <c r="B704" s="26"/>
      <c r="D704" s="22"/>
      <c r="E704" s="5"/>
    </row>
    <row r="705" spans="1:5" s="12" customFormat="1">
      <c r="A705" s="22"/>
      <c r="B705" s="26"/>
      <c r="D705" s="22"/>
      <c r="E705" s="5"/>
    </row>
    <row r="706" spans="1:5" s="12" customFormat="1">
      <c r="A706" s="22"/>
      <c r="B706" s="26"/>
      <c r="D706" s="22"/>
      <c r="E706" s="5"/>
    </row>
    <row r="707" spans="1:5" s="12" customFormat="1">
      <c r="A707" s="22"/>
      <c r="B707" s="27"/>
      <c r="D707" s="22"/>
      <c r="E707" s="5"/>
    </row>
    <row r="708" spans="1:5" s="12" customFormat="1">
      <c r="A708" s="22"/>
      <c r="B708" s="26"/>
      <c r="D708" s="22"/>
      <c r="E708" s="5"/>
    </row>
    <row r="709" spans="1:5" s="12" customFormat="1">
      <c r="A709" s="22"/>
      <c r="B709" s="22"/>
      <c r="D709" s="22"/>
      <c r="E709" s="5"/>
    </row>
    <row r="710" spans="1:5" s="12" customFormat="1">
      <c r="A710" s="22"/>
      <c r="B710" s="26"/>
      <c r="D710" s="22"/>
      <c r="E710" s="5"/>
    </row>
    <row r="711" spans="1:5" s="12" customFormat="1">
      <c r="A711" s="22"/>
      <c r="B711" s="22"/>
      <c r="D711" s="22"/>
      <c r="E711" s="5"/>
    </row>
    <row r="712" spans="1:5" s="12" customFormat="1">
      <c r="A712" s="22"/>
      <c r="B712" s="26"/>
      <c r="D712" s="22"/>
      <c r="E712" s="5"/>
    </row>
    <row r="713" spans="1:5" s="12" customFormat="1">
      <c r="A713" s="22"/>
      <c r="B713" s="26"/>
      <c r="D713" s="22"/>
      <c r="E713" s="5"/>
    </row>
    <row r="714" spans="1:5" s="12" customFormat="1">
      <c r="A714" s="22"/>
      <c r="B714" s="22"/>
      <c r="D714" s="22"/>
      <c r="E714" s="5"/>
    </row>
    <row r="715" spans="1:5" s="12" customFormat="1">
      <c r="A715" s="22"/>
      <c r="B715" s="22"/>
      <c r="D715" s="22"/>
      <c r="E715" s="5"/>
    </row>
    <row r="716" spans="1:5" s="12" customFormat="1">
      <c r="A716" s="22"/>
      <c r="B716" s="26"/>
      <c r="D716" s="22"/>
      <c r="E716" s="5"/>
    </row>
    <row r="717" spans="1:5" s="12" customFormat="1">
      <c r="A717" s="22"/>
      <c r="B717" s="26"/>
      <c r="D717" s="22"/>
      <c r="E717" s="5"/>
    </row>
    <row r="718" spans="1:5" s="12" customFormat="1">
      <c r="A718" s="22"/>
      <c r="B718" s="26"/>
      <c r="D718" s="22"/>
      <c r="E718" s="5"/>
    </row>
    <row r="719" spans="1:5" s="12" customFormat="1">
      <c r="A719" s="22"/>
      <c r="B719" s="26"/>
      <c r="D719" s="22"/>
      <c r="E719" s="5"/>
    </row>
    <row r="720" spans="1:5" s="12" customFormat="1">
      <c r="A720" s="22"/>
      <c r="B720" s="22"/>
      <c r="D720" s="22"/>
      <c r="E720" s="5"/>
    </row>
    <row r="721" spans="1:5" s="12" customFormat="1">
      <c r="A721" s="22"/>
      <c r="B721" s="26"/>
      <c r="D721" s="22"/>
      <c r="E721" s="5"/>
    </row>
    <row r="722" spans="1:5" s="12" customFormat="1">
      <c r="A722" s="22"/>
      <c r="B722" s="22"/>
      <c r="D722" s="22"/>
      <c r="E722" s="5"/>
    </row>
    <row r="723" spans="1:5" s="12" customFormat="1">
      <c r="A723" s="22"/>
      <c r="B723" s="26"/>
      <c r="D723" s="22"/>
      <c r="E723" s="5"/>
    </row>
    <row r="724" spans="1:5" s="12" customFormat="1">
      <c r="A724" s="22"/>
      <c r="B724" s="26"/>
      <c r="D724" s="22"/>
      <c r="E724" s="5"/>
    </row>
    <row r="725" spans="1:5" s="12" customFormat="1">
      <c r="A725" s="22"/>
      <c r="B725" s="26"/>
      <c r="D725" s="22"/>
      <c r="E725" s="5"/>
    </row>
    <row r="726" spans="1:5" s="12" customFormat="1">
      <c r="A726" s="22"/>
      <c r="B726" s="22"/>
      <c r="D726" s="22"/>
      <c r="E726" s="5"/>
    </row>
    <row r="727" spans="1:5" s="12" customFormat="1">
      <c r="A727" s="22"/>
      <c r="B727" s="26"/>
      <c r="D727" s="22"/>
      <c r="E727" s="5"/>
    </row>
    <row r="728" spans="1:5" s="12" customFormat="1">
      <c r="A728" s="22"/>
      <c r="B728" s="26"/>
      <c r="D728" s="22"/>
      <c r="E728" s="5"/>
    </row>
    <row r="729" spans="1:5" s="12" customFormat="1">
      <c r="A729" s="22"/>
      <c r="B729" s="26"/>
      <c r="D729" s="22"/>
      <c r="E729" s="5"/>
    </row>
    <row r="730" spans="1:5" s="12" customFormat="1">
      <c r="A730" s="22"/>
      <c r="B730" s="22"/>
      <c r="D730" s="22"/>
      <c r="E730" s="5"/>
    </row>
    <row r="731" spans="1:5" s="12" customFormat="1">
      <c r="A731" s="22"/>
      <c r="B731" s="26"/>
      <c r="D731" s="22"/>
      <c r="E731" s="5"/>
    </row>
    <row r="732" spans="1:5" s="12" customFormat="1">
      <c r="A732" s="22"/>
      <c r="B732" s="26"/>
      <c r="D732" s="22"/>
      <c r="E732" s="5"/>
    </row>
    <row r="733" spans="1:5" s="12" customFormat="1">
      <c r="A733" s="22"/>
      <c r="B733" s="26"/>
      <c r="D733" s="22"/>
      <c r="E733" s="5"/>
    </row>
    <row r="734" spans="1:5" s="12" customFormat="1">
      <c r="A734" s="22"/>
      <c r="B734" s="26"/>
      <c r="D734" s="22"/>
      <c r="E734" s="5"/>
    </row>
    <row r="735" spans="1:5" s="12" customFormat="1">
      <c r="A735" s="22"/>
      <c r="B735" s="22"/>
      <c r="D735" s="22"/>
      <c r="E735" s="5"/>
    </row>
    <row r="736" spans="1:5" s="12" customFormat="1">
      <c r="A736" s="22"/>
      <c r="B736" s="22"/>
      <c r="D736" s="22"/>
      <c r="E736" s="5"/>
    </row>
    <row r="737" spans="1:5" s="12" customFormat="1">
      <c r="A737" s="22"/>
      <c r="B737" s="22"/>
      <c r="D737" s="22"/>
      <c r="E737" s="5"/>
    </row>
    <row r="738" spans="1:5" s="12" customFormat="1">
      <c r="A738" s="22"/>
      <c r="B738" s="26"/>
      <c r="D738" s="22"/>
      <c r="E738" s="5"/>
    </row>
    <row r="739" spans="1:5" s="12" customFormat="1">
      <c r="A739" s="22"/>
      <c r="B739" s="22"/>
      <c r="D739" s="22"/>
      <c r="E739" s="5"/>
    </row>
    <row r="740" spans="1:5" s="12" customFormat="1">
      <c r="A740" s="22"/>
      <c r="B740" s="26"/>
      <c r="D740" s="22"/>
      <c r="E740" s="5"/>
    </row>
    <row r="741" spans="1:5" s="12" customFormat="1">
      <c r="A741" s="22"/>
      <c r="B741" s="22"/>
      <c r="D741" s="22"/>
      <c r="E741" s="5"/>
    </row>
    <row r="742" spans="1:5" s="12" customFormat="1">
      <c r="A742" s="22"/>
      <c r="B742" s="22"/>
      <c r="D742" s="22"/>
      <c r="E742" s="5"/>
    </row>
    <row r="743" spans="1:5" s="12" customFormat="1">
      <c r="A743" s="22"/>
      <c r="B743" s="22"/>
      <c r="D743" s="22"/>
      <c r="E743" s="5"/>
    </row>
    <row r="744" spans="1:5" s="12" customFormat="1">
      <c r="A744" s="22"/>
      <c r="B744" s="22"/>
      <c r="D744" s="22"/>
      <c r="E744" s="5"/>
    </row>
    <row r="745" spans="1:5" s="12" customFormat="1">
      <c r="A745" s="22"/>
      <c r="B745" s="26"/>
      <c r="D745" s="22"/>
      <c r="E745" s="5"/>
    </row>
    <row r="746" spans="1:5" s="12" customFormat="1">
      <c r="A746" s="22"/>
      <c r="B746" s="22"/>
      <c r="D746" s="22"/>
      <c r="E746" s="5"/>
    </row>
    <row r="747" spans="1:5" s="12" customFormat="1">
      <c r="A747" s="22"/>
      <c r="B747" s="22"/>
      <c r="D747" s="22"/>
      <c r="E747" s="5"/>
    </row>
    <row r="748" spans="1:5" s="12" customFormat="1">
      <c r="A748" s="22"/>
      <c r="B748" s="26"/>
      <c r="D748" s="22"/>
      <c r="E748" s="5"/>
    </row>
    <row r="749" spans="1:5" s="12" customFormat="1">
      <c r="A749" s="22"/>
      <c r="B749" s="26"/>
      <c r="D749" s="22"/>
      <c r="E749" s="5"/>
    </row>
    <row r="750" spans="1:5" s="12" customFormat="1">
      <c r="A750" s="22"/>
      <c r="B750" s="26"/>
      <c r="D750" s="22"/>
      <c r="E750" s="5"/>
    </row>
    <row r="751" spans="1:5" s="12" customFormat="1">
      <c r="A751" s="22"/>
      <c r="B751" s="22"/>
      <c r="D751" s="22"/>
      <c r="E751" s="5"/>
    </row>
    <row r="752" spans="1:5" s="12" customFormat="1">
      <c r="A752" s="22"/>
      <c r="B752" s="22"/>
      <c r="D752" s="22"/>
      <c r="E752" s="5"/>
    </row>
    <row r="753" spans="1:5" s="12" customFormat="1">
      <c r="A753" s="22"/>
      <c r="B753" s="22"/>
      <c r="D753" s="22"/>
      <c r="E753" s="5"/>
    </row>
    <row r="754" spans="1:5" s="12" customFormat="1">
      <c r="A754" s="22"/>
      <c r="B754" s="26"/>
      <c r="D754" s="22"/>
      <c r="E754" s="5"/>
    </row>
    <row r="755" spans="1:5" s="12" customFormat="1">
      <c r="A755" s="22"/>
      <c r="B755" s="26"/>
      <c r="D755" s="22"/>
      <c r="E755" s="5"/>
    </row>
    <row r="756" spans="1:5" s="12" customFormat="1">
      <c r="A756" s="22"/>
      <c r="B756" s="22"/>
      <c r="D756" s="22"/>
      <c r="E756" s="5"/>
    </row>
    <row r="757" spans="1:5" s="12" customFormat="1">
      <c r="A757" s="22"/>
      <c r="B757" s="26"/>
      <c r="D757" s="22"/>
      <c r="E757" s="5"/>
    </row>
    <row r="758" spans="1:5" s="12" customFormat="1">
      <c r="A758" s="22"/>
      <c r="B758" s="26"/>
      <c r="D758" s="22"/>
      <c r="E758" s="5"/>
    </row>
    <row r="759" spans="1:5" s="12" customFormat="1">
      <c r="A759" s="22"/>
      <c r="B759" s="26"/>
      <c r="D759" s="22"/>
      <c r="E759" s="5"/>
    </row>
    <row r="760" spans="1:5" s="12" customFormat="1">
      <c r="A760" s="22"/>
      <c r="B760" s="26"/>
      <c r="D760" s="22"/>
      <c r="E760" s="5"/>
    </row>
    <row r="761" spans="1:5" s="12" customFormat="1">
      <c r="A761" s="22"/>
      <c r="B761" s="26"/>
      <c r="D761" s="22"/>
      <c r="E761" s="5"/>
    </row>
    <row r="762" spans="1:5" s="12" customFormat="1">
      <c r="A762" s="22"/>
      <c r="B762" s="26"/>
      <c r="D762" s="22"/>
      <c r="E762" s="5"/>
    </row>
    <row r="763" spans="1:5" s="12" customFormat="1">
      <c r="A763" s="22"/>
      <c r="B763" s="26"/>
      <c r="D763" s="22"/>
      <c r="E763" s="5"/>
    </row>
    <row r="764" spans="1:5" s="12" customFormat="1">
      <c r="A764" s="22"/>
      <c r="B764" s="26"/>
      <c r="D764" s="22"/>
      <c r="E764" s="5"/>
    </row>
    <row r="765" spans="1:5" s="12" customFormat="1">
      <c r="A765" s="22"/>
      <c r="B765" s="26"/>
      <c r="D765" s="22"/>
      <c r="E765" s="5"/>
    </row>
    <row r="766" spans="1:5" s="12" customFormat="1">
      <c r="A766" s="22"/>
      <c r="B766" s="22"/>
      <c r="D766" s="22"/>
      <c r="E766" s="5"/>
    </row>
    <row r="767" spans="1:5" s="12" customFormat="1">
      <c r="A767" s="22"/>
      <c r="B767" s="26"/>
      <c r="D767" s="22"/>
      <c r="E767" s="5"/>
    </row>
    <row r="768" spans="1:5" s="12" customFormat="1">
      <c r="A768" s="22"/>
      <c r="B768" s="22"/>
      <c r="D768" s="22"/>
      <c r="E768" s="5"/>
    </row>
    <row r="769" spans="1:5" s="12" customFormat="1">
      <c r="A769" s="22"/>
      <c r="B769" s="26"/>
      <c r="D769" s="22"/>
      <c r="E769" s="5"/>
    </row>
    <row r="770" spans="1:5" s="12" customFormat="1">
      <c r="A770" s="22"/>
      <c r="B770" s="26"/>
      <c r="D770" s="22"/>
      <c r="E770" s="5"/>
    </row>
    <row r="771" spans="1:5" s="12" customFormat="1">
      <c r="A771" s="22"/>
      <c r="B771" s="22"/>
      <c r="D771" s="22"/>
      <c r="E771" s="5"/>
    </row>
    <row r="772" spans="1:5" s="12" customFormat="1">
      <c r="A772" s="22"/>
      <c r="B772" s="27"/>
      <c r="D772" s="22"/>
      <c r="E772" s="5"/>
    </row>
    <row r="773" spans="1:5" s="12" customFormat="1">
      <c r="A773" s="22"/>
      <c r="B773" s="22"/>
      <c r="D773" s="22"/>
      <c r="E773" s="5"/>
    </row>
    <row r="774" spans="1:5" s="12" customFormat="1">
      <c r="A774" s="22"/>
      <c r="B774" s="27"/>
      <c r="D774" s="22"/>
      <c r="E774" s="5"/>
    </row>
    <row r="775" spans="1:5" s="12" customFormat="1">
      <c r="A775" s="22"/>
      <c r="B775" s="22"/>
      <c r="D775" s="22"/>
      <c r="E775" s="5"/>
    </row>
    <row r="776" spans="1:5" s="12" customFormat="1">
      <c r="A776" s="22"/>
      <c r="B776" s="26"/>
      <c r="D776" s="22"/>
      <c r="E776" s="5"/>
    </row>
    <row r="777" spans="1:5" s="12" customFormat="1">
      <c r="A777" s="22"/>
      <c r="B777" s="26"/>
      <c r="D777" s="22"/>
      <c r="E777" s="5"/>
    </row>
    <row r="778" spans="1:5" s="12" customFormat="1">
      <c r="A778" s="22"/>
      <c r="B778" s="22"/>
      <c r="D778" s="22"/>
      <c r="E778" s="5"/>
    </row>
    <row r="779" spans="1:5" s="12" customFormat="1">
      <c r="A779" s="22"/>
      <c r="B779" s="27"/>
      <c r="D779" s="22"/>
      <c r="E779" s="5"/>
    </row>
    <row r="780" spans="1:5" s="12" customFormat="1">
      <c r="A780" s="22"/>
      <c r="B780" s="22"/>
      <c r="D780" s="22"/>
      <c r="E780" s="5"/>
    </row>
    <row r="781" spans="1:5" s="12" customFormat="1">
      <c r="A781" s="22"/>
      <c r="B781" s="26"/>
      <c r="D781" s="22"/>
      <c r="E781" s="5"/>
    </row>
    <row r="782" spans="1:5" s="12" customFormat="1">
      <c r="A782" s="22"/>
      <c r="B782" s="22"/>
      <c r="D782" s="22"/>
      <c r="E782" s="5"/>
    </row>
    <row r="783" spans="1:5" s="12" customFormat="1">
      <c r="A783" s="22"/>
      <c r="B783" s="26"/>
      <c r="D783" s="22"/>
      <c r="E783" s="5"/>
    </row>
    <row r="784" spans="1:5" s="12" customFormat="1">
      <c r="A784" s="22"/>
      <c r="B784" s="26"/>
      <c r="D784" s="22"/>
      <c r="E784" s="5"/>
    </row>
    <row r="785" spans="1:5" s="12" customFormat="1">
      <c r="A785" s="22"/>
      <c r="B785" s="26"/>
      <c r="D785" s="22"/>
      <c r="E785" s="5"/>
    </row>
    <row r="786" spans="1:5" s="12" customFormat="1">
      <c r="A786" s="22"/>
      <c r="B786" s="26"/>
      <c r="D786" s="22"/>
      <c r="E786" s="5"/>
    </row>
    <row r="787" spans="1:5" s="12" customFormat="1">
      <c r="A787" s="22"/>
      <c r="B787" s="22"/>
      <c r="D787" s="22"/>
      <c r="E787" s="5"/>
    </row>
    <row r="788" spans="1:5" s="12" customFormat="1">
      <c r="A788" s="22"/>
      <c r="B788" s="26"/>
      <c r="D788" s="22"/>
      <c r="E788" s="5"/>
    </row>
    <row r="789" spans="1:5" s="12" customFormat="1">
      <c r="A789" s="22"/>
      <c r="B789" s="26"/>
      <c r="D789" s="22"/>
      <c r="E789" s="5"/>
    </row>
    <row r="790" spans="1:5" s="12" customFormat="1">
      <c r="A790" s="22"/>
      <c r="B790" s="22"/>
      <c r="D790" s="22"/>
      <c r="E790" s="5"/>
    </row>
    <row r="791" spans="1:5" s="12" customFormat="1">
      <c r="A791" s="22"/>
      <c r="B791" s="26"/>
      <c r="D791" s="22"/>
      <c r="E791" s="5"/>
    </row>
    <row r="792" spans="1:5" s="12" customFormat="1">
      <c r="A792" s="22"/>
      <c r="B792" s="22"/>
      <c r="D792" s="22"/>
      <c r="E792" s="5"/>
    </row>
    <row r="793" spans="1:5" s="12" customFormat="1">
      <c r="A793" s="22"/>
      <c r="B793" s="26"/>
      <c r="D793" s="22"/>
      <c r="E793" s="5"/>
    </row>
    <row r="794" spans="1:5" s="12" customFormat="1">
      <c r="A794" s="22"/>
      <c r="B794" s="26"/>
      <c r="D794" s="22"/>
      <c r="E794" s="5"/>
    </row>
    <row r="795" spans="1:5" s="12" customFormat="1">
      <c r="A795" s="22"/>
      <c r="B795" s="26"/>
      <c r="D795" s="22"/>
      <c r="E795" s="5"/>
    </row>
    <row r="796" spans="1:5" s="12" customFormat="1">
      <c r="A796" s="22"/>
      <c r="B796" s="22"/>
      <c r="D796" s="22"/>
      <c r="E796" s="5"/>
    </row>
    <row r="797" spans="1:5" s="12" customFormat="1">
      <c r="A797" s="22"/>
      <c r="B797" s="22"/>
      <c r="D797" s="22"/>
      <c r="E797" s="5"/>
    </row>
    <row r="798" spans="1:5" s="12" customFormat="1">
      <c r="A798" s="22"/>
      <c r="B798" s="26"/>
      <c r="D798" s="22"/>
      <c r="E798" s="5"/>
    </row>
    <row r="799" spans="1:5" s="12" customFormat="1">
      <c r="A799" s="22"/>
      <c r="B799" s="22"/>
      <c r="D799" s="22"/>
      <c r="E799" s="5"/>
    </row>
    <row r="800" spans="1:5" s="12" customFormat="1">
      <c r="A800" s="22"/>
      <c r="B800" s="26"/>
      <c r="D800" s="22"/>
      <c r="E800" s="5"/>
    </row>
    <row r="801" spans="1:5" s="12" customFormat="1">
      <c r="A801" s="22"/>
      <c r="B801" s="26"/>
      <c r="D801" s="22"/>
      <c r="E801" s="5"/>
    </row>
    <row r="802" spans="1:5" s="12" customFormat="1">
      <c r="A802" s="22"/>
      <c r="B802" s="26"/>
      <c r="D802" s="22"/>
      <c r="E802" s="5"/>
    </row>
    <row r="803" spans="1:5" s="12" customFormat="1">
      <c r="A803" s="22"/>
      <c r="B803" s="26"/>
      <c r="D803" s="22"/>
      <c r="E803" s="5"/>
    </row>
    <row r="804" spans="1:5" s="12" customFormat="1">
      <c r="A804" s="22"/>
      <c r="B804" s="26"/>
      <c r="D804" s="22"/>
      <c r="E804" s="5"/>
    </row>
    <row r="805" spans="1:5" s="12" customFormat="1">
      <c r="A805" s="22"/>
      <c r="B805" s="26"/>
      <c r="D805" s="22"/>
      <c r="E805" s="5"/>
    </row>
    <row r="806" spans="1:5" s="12" customFormat="1">
      <c r="A806" s="22"/>
      <c r="B806" s="26"/>
      <c r="D806" s="22"/>
      <c r="E806" s="5"/>
    </row>
    <row r="807" spans="1:5" s="12" customFormat="1">
      <c r="A807" s="22"/>
      <c r="B807" s="26"/>
      <c r="D807" s="22"/>
      <c r="E807" s="5"/>
    </row>
    <row r="808" spans="1:5" s="12" customFormat="1">
      <c r="A808" s="22"/>
      <c r="B808" s="26"/>
      <c r="D808" s="22"/>
      <c r="E808" s="5"/>
    </row>
    <row r="809" spans="1:5" s="12" customFormat="1">
      <c r="A809" s="22"/>
      <c r="B809" s="26"/>
      <c r="D809" s="22"/>
      <c r="E809" s="5"/>
    </row>
    <row r="810" spans="1:5" s="12" customFormat="1">
      <c r="A810" s="22"/>
      <c r="B810" s="22"/>
      <c r="D810" s="22"/>
      <c r="E810" s="5"/>
    </row>
    <row r="811" spans="1:5" s="12" customFormat="1">
      <c r="A811" s="22"/>
      <c r="B811" s="26"/>
      <c r="D811" s="22"/>
      <c r="E811" s="5"/>
    </row>
    <row r="812" spans="1:5" s="12" customFormat="1">
      <c r="A812" s="22"/>
      <c r="B812" s="22"/>
      <c r="D812" s="22"/>
      <c r="E812" s="5"/>
    </row>
    <row r="813" spans="1:5" s="12" customFormat="1">
      <c r="A813" s="22"/>
      <c r="B813" s="22"/>
      <c r="D813" s="22"/>
      <c r="E813" s="5"/>
    </row>
    <row r="814" spans="1:5" s="12" customFormat="1">
      <c r="A814" s="22"/>
      <c r="B814" s="26"/>
      <c r="D814" s="22"/>
      <c r="E814" s="5"/>
    </row>
    <row r="815" spans="1:5" s="12" customFormat="1">
      <c r="A815" s="22"/>
      <c r="B815" s="22"/>
      <c r="D815" s="22"/>
      <c r="E815" s="5"/>
    </row>
    <row r="816" spans="1:5" s="12" customFormat="1">
      <c r="A816" s="22"/>
      <c r="B816" s="26"/>
      <c r="D816" s="22"/>
      <c r="E816" s="5"/>
    </row>
    <row r="817" spans="1:5" s="12" customFormat="1">
      <c r="A817" s="22"/>
      <c r="B817" s="26"/>
      <c r="D817" s="22"/>
      <c r="E817" s="5"/>
    </row>
    <row r="818" spans="1:5" s="12" customFormat="1">
      <c r="A818" s="22"/>
      <c r="B818" s="22"/>
      <c r="D818" s="22"/>
      <c r="E818" s="5"/>
    </row>
    <row r="819" spans="1:5" s="12" customFormat="1">
      <c r="A819" s="22"/>
      <c r="B819" s="26"/>
      <c r="D819" s="22"/>
      <c r="E819" s="5"/>
    </row>
    <row r="820" spans="1:5" s="12" customFormat="1">
      <c r="A820" s="22"/>
      <c r="B820" s="26"/>
      <c r="D820" s="22"/>
      <c r="E820" s="5"/>
    </row>
    <row r="821" spans="1:5" s="12" customFormat="1">
      <c r="A821" s="22"/>
      <c r="B821" s="26"/>
      <c r="D821" s="22"/>
      <c r="E821" s="5"/>
    </row>
    <row r="822" spans="1:5" s="12" customFormat="1">
      <c r="A822" s="22"/>
      <c r="B822" s="26"/>
      <c r="D822" s="22"/>
      <c r="E822" s="5"/>
    </row>
    <row r="823" spans="1:5" s="12" customFormat="1">
      <c r="A823" s="22"/>
      <c r="B823" s="26"/>
      <c r="D823" s="22"/>
      <c r="E823" s="5"/>
    </row>
    <row r="824" spans="1:5" s="12" customFormat="1">
      <c r="A824" s="22"/>
      <c r="B824" s="26"/>
      <c r="D824" s="22"/>
      <c r="E824" s="5"/>
    </row>
    <row r="825" spans="1:5" s="12" customFormat="1">
      <c r="A825" s="22"/>
      <c r="B825" s="26"/>
      <c r="D825" s="22"/>
      <c r="E825" s="5"/>
    </row>
    <row r="826" spans="1:5" s="12" customFormat="1">
      <c r="A826" s="22"/>
      <c r="B826" s="22"/>
      <c r="D826" s="22"/>
      <c r="E826" s="5"/>
    </row>
    <row r="827" spans="1:5" s="12" customFormat="1">
      <c r="A827" s="22"/>
      <c r="B827" s="26"/>
      <c r="D827" s="22"/>
      <c r="E827" s="5"/>
    </row>
    <row r="828" spans="1:5" s="12" customFormat="1">
      <c r="A828" s="22"/>
      <c r="B828" s="26"/>
      <c r="D828" s="22"/>
      <c r="E828" s="5"/>
    </row>
    <row r="829" spans="1:5" s="12" customFormat="1">
      <c r="A829" s="22"/>
      <c r="B829" s="26"/>
      <c r="D829" s="22"/>
      <c r="E829" s="5"/>
    </row>
    <row r="830" spans="1:5" s="12" customFormat="1">
      <c r="A830" s="22"/>
      <c r="B830" s="22"/>
      <c r="D830" s="22"/>
      <c r="E830" s="5"/>
    </row>
    <row r="831" spans="1:5" s="12" customFormat="1">
      <c r="A831" s="22"/>
      <c r="B831" s="26"/>
      <c r="D831" s="22"/>
      <c r="E831" s="5"/>
    </row>
    <row r="832" spans="1:5" s="12" customFormat="1">
      <c r="A832" s="22"/>
      <c r="B832" s="26"/>
      <c r="D832" s="22"/>
      <c r="E832" s="5"/>
    </row>
    <row r="833" spans="1:5" s="12" customFormat="1">
      <c r="A833" s="22"/>
      <c r="B833" s="22"/>
      <c r="D833" s="22"/>
      <c r="E833" s="5"/>
    </row>
    <row r="834" spans="1:5" s="12" customFormat="1">
      <c r="A834" s="22"/>
      <c r="B834" s="26"/>
      <c r="D834" s="22"/>
      <c r="E834" s="5"/>
    </row>
    <row r="835" spans="1:5" s="12" customFormat="1">
      <c r="A835" s="22"/>
      <c r="B835" s="26"/>
      <c r="D835" s="22"/>
      <c r="E835" s="5"/>
    </row>
    <row r="836" spans="1:5" s="12" customFormat="1">
      <c r="A836" s="22"/>
      <c r="B836" s="22"/>
      <c r="D836" s="22"/>
      <c r="E836" s="5"/>
    </row>
    <row r="837" spans="1:5" s="12" customFormat="1">
      <c r="A837" s="22"/>
      <c r="B837" s="22"/>
      <c r="D837" s="22"/>
      <c r="E837" s="5"/>
    </row>
    <row r="838" spans="1:5" s="12" customFormat="1">
      <c r="A838" s="22"/>
      <c r="B838" s="22"/>
      <c r="D838" s="22"/>
      <c r="E838" s="5"/>
    </row>
    <row r="839" spans="1:5" s="12" customFormat="1">
      <c r="A839" s="22"/>
      <c r="B839" s="26"/>
      <c r="D839" s="22"/>
      <c r="E839" s="5"/>
    </row>
    <row r="840" spans="1:5" s="12" customFormat="1">
      <c r="A840" s="22"/>
      <c r="B840" s="26"/>
      <c r="D840" s="22"/>
      <c r="E840" s="5"/>
    </row>
    <row r="841" spans="1:5" s="12" customFormat="1">
      <c r="A841" s="22"/>
      <c r="B841" s="26"/>
      <c r="D841" s="22"/>
      <c r="E841" s="5"/>
    </row>
    <row r="842" spans="1:5" s="12" customFormat="1">
      <c r="A842" s="22"/>
      <c r="B842" s="26"/>
      <c r="D842" s="22"/>
      <c r="E842" s="5"/>
    </row>
    <row r="843" spans="1:5" s="12" customFormat="1">
      <c r="A843" s="22"/>
      <c r="B843" s="26"/>
      <c r="D843" s="22"/>
      <c r="E843" s="5"/>
    </row>
    <row r="844" spans="1:5" s="12" customFormat="1">
      <c r="A844" s="22"/>
      <c r="B844" s="22"/>
      <c r="D844" s="22"/>
      <c r="E844" s="5"/>
    </row>
    <row r="845" spans="1:5" s="12" customFormat="1">
      <c r="A845" s="22"/>
      <c r="B845" s="26"/>
      <c r="D845" s="22"/>
      <c r="E845" s="5"/>
    </row>
    <row r="846" spans="1:5" s="12" customFormat="1">
      <c r="A846" s="22"/>
      <c r="B846" s="22"/>
      <c r="D846" s="22"/>
      <c r="E846" s="5"/>
    </row>
    <row r="847" spans="1:5" s="12" customFormat="1">
      <c r="A847" s="22"/>
      <c r="B847" s="22"/>
      <c r="D847" s="22"/>
      <c r="E847" s="5"/>
    </row>
    <row r="848" spans="1:5" s="12" customFormat="1">
      <c r="A848" s="22"/>
      <c r="B848" s="26"/>
      <c r="D848" s="22"/>
      <c r="E848" s="5"/>
    </row>
    <row r="849" spans="1:5" s="12" customFormat="1">
      <c r="A849" s="22"/>
      <c r="B849" s="22"/>
      <c r="D849" s="22"/>
      <c r="E849" s="5"/>
    </row>
    <row r="850" spans="1:5" s="12" customFormat="1">
      <c r="A850" s="22"/>
      <c r="B850" s="22"/>
      <c r="D850" s="22"/>
      <c r="E850" s="5"/>
    </row>
    <row r="851" spans="1:5" s="12" customFormat="1">
      <c r="A851" s="22"/>
      <c r="B851" s="22"/>
      <c r="D851" s="22"/>
      <c r="E851" s="5"/>
    </row>
    <row r="852" spans="1:5" s="12" customFormat="1">
      <c r="A852" s="22"/>
      <c r="B852" s="26"/>
      <c r="D852" s="22"/>
      <c r="E852" s="5"/>
    </row>
    <row r="853" spans="1:5" s="12" customFormat="1">
      <c r="A853" s="22"/>
      <c r="B853" s="22"/>
      <c r="D853" s="22"/>
      <c r="E853" s="5"/>
    </row>
    <row r="854" spans="1:5" s="12" customFormat="1">
      <c r="A854" s="22"/>
      <c r="B854" s="22"/>
      <c r="D854" s="22"/>
      <c r="E854" s="5"/>
    </row>
    <row r="855" spans="1:5" s="12" customFormat="1">
      <c r="A855" s="22"/>
      <c r="B855" s="22"/>
      <c r="D855" s="22"/>
      <c r="E855" s="5"/>
    </row>
    <row r="856" spans="1:5" s="12" customFormat="1">
      <c r="A856" s="22"/>
      <c r="B856" s="22"/>
      <c r="D856" s="22"/>
      <c r="E856" s="5"/>
    </row>
    <row r="857" spans="1:5" s="12" customFormat="1">
      <c r="A857" s="22"/>
      <c r="B857" s="22"/>
      <c r="D857" s="22"/>
      <c r="E857" s="5"/>
    </row>
    <row r="858" spans="1:5" s="12" customFormat="1">
      <c r="A858" s="22"/>
      <c r="B858" s="22"/>
      <c r="D858" s="22"/>
      <c r="E858" s="5"/>
    </row>
    <row r="859" spans="1:5" s="12" customFormat="1">
      <c r="A859" s="22"/>
      <c r="B859" s="22"/>
      <c r="D859" s="22"/>
      <c r="E859" s="5"/>
    </row>
    <row r="860" spans="1:5" s="12" customFormat="1">
      <c r="A860" s="22"/>
      <c r="B860" s="22"/>
      <c r="D860" s="22"/>
      <c r="E860" s="5"/>
    </row>
    <row r="861" spans="1:5" s="12" customFormat="1">
      <c r="A861" s="22"/>
      <c r="B861" s="22"/>
      <c r="D861" s="22"/>
      <c r="E861" s="5"/>
    </row>
    <row r="862" spans="1:5" s="12" customFormat="1">
      <c r="A862" s="22"/>
      <c r="B862" s="22"/>
      <c r="D862" s="22"/>
      <c r="E862" s="5"/>
    </row>
    <row r="863" spans="1:5" s="12" customFormat="1">
      <c r="A863" s="22"/>
      <c r="B863" s="22"/>
      <c r="D863" s="22"/>
      <c r="E863" s="5"/>
    </row>
    <row r="864" spans="1:5" s="12" customFormat="1">
      <c r="A864" s="22"/>
      <c r="B864" s="22"/>
      <c r="D864" s="22"/>
      <c r="E864" s="5"/>
    </row>
    <row r="865" spans="1:5" s="12" customFormat="1">
      <c r="A865" s="22"/>
      <c r="B865" s="22"/>
      <c r="D865" s="22"/>
      <c r="E865" s="5"/>
    </row>
    <row r="866" spans="1:5" s="12" customFormat="1">
      <c r="A866" s="22"/>
      <c r="B866" s="22"/>
      <c r="D866" s="22"/>
      <c r="E866" s="5"/>
    </row>
    <row r="867" spans="1:5" s="12" customFormat="1">
      <c r="A867" s="22"/>
      <c r="B867" s="22"/>
      <c r="D867" s="22"/>
      <c r="E867" s="5"/>
    </row>
    <row r="868" spans="1:5" s="12" customFormat="1">
      <c r="A868" s="22"/>
      <c r="B868" s="22"/>
      <c r="D868" s="22"/>
      <c r="E868" s="5"/>
    </row>
    <row r="869" spans="1:5" s="12" customFormat="1">
      <c r="A869" s="22"/>
      <c r="B869" s="22"/>
      <c r="D869" s="22"/>
      <c r="E869" s="5"/>
    </row>
    <row r="870" spans="1:5" s="12" customFormat="1">
      <c r="A870" s="22"/>
      <c r="B870" s="22"/>
      <c r="D870" s="22"/>
      <c r="E870" s="5"/>
    </row>
    <row r="871" spans="1:5" s="12" customFormat="1">
      <c r="A871" s="22"/>
      <c r="B871" s="22"/>
      <c r="D871" s="22"/>
      <c r="E871" s="5"/>
    </row>
    <row r="872" spans="1:5" s="12" customFormat="1">
      <c r="A872" s="22"/>
      <c r="B872" s="26"/>
      <c r="D872" s="22"/>
      <c r="E872" s="5"/>
    </row>
    <row r="873" spans="1:5" s="12" customFormat="1">
      <c r="A873" s="22"/>
      <c r="B873" s="25"/>
      <c r="D873" s="22"/>
      <c r="E873" s="5"/>
    </row>
    <row r="874" spans="1:5" s="12" customFormat="1">
      <c r="B874" s="18"/>
      <c r="E874" s="1"/>
    </row>
    <row r="876" spans="1:5" s="12" customFormat="1">
      <c r="E876" s="1"/>
    </row>
  </sheetData>
  <sortState ref="B3:I675">
    <sortCondition ref="B3:B675"/>
  </sortState>
  <mergeCells count="1">
    <mergeCell ref="A1:E1"/>
  </mergeCells>
  <conditionalFormatting sqref="B452:B874 B1:B438 B876:B1048576 B442">
    <cfRule type="duplicateValues" dxfId="0" priority="2"/>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7"/>
  <sheetViews>
    <sheetView zoomScale="130" zoomScaleNormal="130" workbookViewId="0">
      <pane ySplit="2" topLeftCell="A3" activePane="bottomLeft" state="frozen"/>
      <selection pane="bottomLeft"/>
    </sheetView>
  </sheetViews>
  <sheetFormatPr defaultRowHeight="15"/>
  <cols>
    <col min="1" max="1" width="9.140625" style="41"/>
    <col min="2" max="2" width="30.5703125" style="15" customWidth="1"/>
    <col min="3" max="3" width="26.42578125" customWidth="1"/>
    <col min="4" max="4" width="35" customWidth="1"/>
  </cols>
  <sheetData>
    <row r="1" spans="1:4" ht="43.5" customHeight="1">
      <c r="A1" s="21"/>
      <c r="B1" s="90"/>
      <c r="C1" s="112" t="s">
        <v>556</v>
      </c>
      <c r="D1" s="112"/>
    </row>
    <row r="2" spans="1:4" ht="17.25">
      <c r="A2" s="52" t="s">
        <v>1</v>
      </c>
      <c r="B2" s="91" t="s">
        <v>2</v>
      </c>
      <c r="C2" s="52" t="s">
        <v>578</v>
      </c>
      <c r="D2" s="52" t="s">
        <v>579</v>
      </c>
    </row>
    <row r="3" spans="1:4">
      <c r="A3" s="41">
        <v>100002</v>
      </c>
      <c r="B3" s="15" t="s">
        <v>4</v>
      </c>
      <c r="C3" s="50">
        <v>568983.13907936402</v>
      </c>
      <c r="D3" s="50">
        <v>611419.11082427006</v>
      </c>
    </row>
    <row r="4" spans="1:4">
      <c r="A4" s="41">
        <v>100019</v>
      </c>
      <c r="B4" s="15" t="s">
        <v>5</v>
      </c>
      <c r="C4" s="50">
        <v>1700570.2371268501</v>
      </c>
      <c r="D4" s="50">
        <v>1745959.6747775399</v>
      </c>
    </row>
    <row r="5" spans="1:4">
      <c r="A5" s="41">
        <v>100029</v>
      </c>
      <c r="B5" s="15" t="s">
        <v>501</v>
      </c>
      <c r="C5" s="50">
        <v>991943.07152722904</v>
      </c>
      <c r="D5" s="50">
        <v>1034372.11389852</v>
      </c>
    </row>
    <row r="6" spans="1:4">
      <c r="A6" s="41">
        <v>120039</v>
      </c>
      <c r="B6" s="15" t="s">
        <v>8</v>
      </c>
      <c r="C6" s="50">
        <v>742959.82723734097</v>
      </c>
      <c r="D6" s="50">
        <v>759382.52382088499</v>
      </c>
    </row>
    <row r="7" spans="1:4">
      <c r="A7" s="41">
        <v>120043</v>
      </c>
      <c r="B7" s="15" t="s">
        <v>10</v>
      </c>
      <c r="C7" s="50">
        <v>377220.44085422199</v>
      </c>
      <c r="D7" s="50">
        <v>391707.65309028002</v>
      </c>
    </row>
    <row r="8" spans="1:4">
      <c r="A8" s="41">
        <v>140053</v>
      </c>
      <c r="B8" s="15" t="s">
        <v>12</v>
      </c>
      <c r="C8" s="50">
        <v>236290.918422952</v>
      </c>
      <c r="D8" s="50">
        <v>245761.91983609699</v>
      </c>
    </row>
    <row r="9" spans="1:4">
      <c r="A9" s="41">
        <v>140068</v>
      </c>
      <c r="B9" s="15" t="s">
        <v>13</v>
      </c>
      <c r="C9" s="50">
        <v>613641.22198298003</v>
      </c>
      <c r="D9" s="50">
        <v>518812.42530295899</v>
      </c>
    </row>
    <row r="10" spans="1:4">
      <c r="A10" s="41">
        <v>140069</v>
      </c>
      <c r="B10" s="15" t="s">
        <v>14</v>
      </c>
      <c r="C10" s="50">
        <v>2579091.50671606</v>
      </c>
      <c r="D10" s="50">
        <v>2682472.4062448698</v>
      </c>
    </row>
    <row r="11" spans="1:4">
      <c r="A11" s="41">
        <v>147332</v>
      </c>
      <c r="B11" s="15" t="s">
        <v>15</v>
      </c>
      <c r="C11" s="50">
        <v>2960628.4757795702</v>
      </c>
      <c r="D11" s="50">
        <v>3131284.7432628302</v>
      </c>
    </row>
    <row r="12" spans="1:4">
      <c r="A12" s="41">
        <v>150076</v>
      </c>
      <c r="B12" s="15" t="s">
        <v>17</v>
      </c>
      <c r="C12" s="50">
        <v>215224.893125884</v>
      </c>
      <c r="D12" s="50">
        <v>224923.286642394</v>
      </c>
    </row>
    <row r="13" spans="1:4">
      <c r="A13" s="41">
        <v>150077</v>
      </c>
      <c r="B13" s="15" t="s">
        <v>18</v>
      </c>
      <c r="C13" s="50">
        <v>610530.95376506296</v>
      </c>
      <c r="D13" s="50">
        <v>641666.96538466495</v>
      </c>
    </row>
    <row r="14" spans="1:4">
      <c r="A14" s="41">
        <v>150085</v>
      </c>
      <c r="B14" s="15" t="s">
        <v>19</v>
      </c>
      <c r="C14" s="50">
        <v>245852.220331135</v>
      </c>
      <c r="D14" s="50">
        <v>263406.83348296199</v>
      </c>
    </row>
    <row r="15" spans="1:4">
      <c r="A15" s="41">
        <v>150091</v>
      </c>
      <c r="B15" s="15" t="s">
        <v>20</v>
      </c>
      <c r="C15" s="50">
        <v>595520.03991337598</v>
      </c>
      <c r="D15" s="50">
        <v>628349.64583989303</v>
      </c>
    </row>
    <row r="16" spans="1:4">
      <c r="A16" s="41">
        <v>150097</v>
      </c>
      <c r="B16" s="15" t="s">
        <v>21</v>
      </c>
      <c r="C16" s="50">
        <v>539658.22771827399</v>
      </c>
      <c r="D16" s="50">
        <v>564767.80048777803</v>
      </c>
    </row>
    <row r="17" spans="1:4">
      <c r="A17" s="41">
        <v>150111</v>
      </c>
      <c r="B17" s="15" t="s">
        <v>22</v>
      </c>
      <c r="C17" s="50">
        <v>605003.01150223997</v>
      </c>
      <c r="D17" s="50">
        <v>624002.92860900203</v>
      </c>
    </row>
    <row r="18" spans="1:4">
      <c r="A18" s="41">
        <v>150112</v>
      </c>
      <c r="B18" s="15" t="s">
        <v>23</v>
      </c>
      <c r="C18" s="50">
        <v>870959.06942154805</v>
      </c>
      <c r="D18" s="50">
        <v>904893.31372902996</v>
      </c>
    </row>
    <row r="19" spans="1:4">
      <c r="A19" s="41">
        <v>150125</v>
      </c>
      <c r="B19" s="15" t="s">
        <v>24</v>
      </c>
      <c r="C19" s="50">
        <v>1460311.96854795</v>
      </c>
      <c r="D19" s="50">
        <v>1501732.7276288799</v>
      </c>
    </row>
    <row r="20" spans="1:4">
      <c r="A20" s="41">
        <v>150131</v>
      </c>
      <c r="B20" s="15" t="s">
        <v>25</v>
      </c>
      <c r="C20" s="50">
        <v>1287918.3014851001</v>
      </c>
      <c r="D20" s="50">
        <v>1341538.27204621</v>
      </c>
    </row>
    <row r="21" spans="1:4">
      <c r="A21" s="41">
        <v>160135</v>
      </c>
      <c r="B21" s="15" t="s">
        <v>502</v>
      </c>
      <c r="C21" s="50">
        <v>206487</v>
      </c>
      <c r="D21" s="50">
        <v>201148</v>
      </c>
    </row>
    <row r="22" spans="1:4">
      <c r="A22" s="41">
        <v>170156</v>
      </c>
      <c r="B22" s="15" t="s">
        <v>29</v>
      </c>
      <c r="C22" s="50">
        <v>582609.08774643706</v>
      </c>
      <c r="D22" s="50">
        <v>602875.27443831903</v>
      </c>
    </row>
    <row r="23" spans="1:4">
      <c r="A23" s="41">
        <v>170171</v>
      </c>
      <c r="B23" s="15" t="s">
        <v>30</v>
      </c>
      <c r="C23" s="50">
        <v>346374.81872724701</v>
      </c>
      <c r="D23" s="50">
        <v>357668.49885257398</v>
      </c>
    </row>
    <row r="24" spans="1:4">
      <c r="A24" s="41">
        <v>170175</v>
      </c>
      <c r="B24" s="15" t="s">
        <v>31</v>
      </c>
      <c r="C24" s="50">
        <v>667155.04552977905</v>
      </c>
      <c r="D24" s="50">
        <v>687768.79102982394</v>
      </c>
    </row>
    <row r="25" spans="1:4">
      <c r="A25" s="41">
        <v>170177</v>
      </c>
      <c r="B25" s="15" t="s">
        <v>32</v>
      </c>
      <c r="C25" s="50">
        <v>426421.52876351</v>
      </c>
      <c r="D25" s="50">
        <v>449130.35477702197</v>
      </c>
    </row>
    <row r="26" spans="1:4">
      <c r="A26" s="41">
        <v>170179</v>
      </c>
      <c r="B26" s="15" t="s">
        <v>33</v>
      </c>
      <c r="C26" s="50">
        <v>842978.56199702702</v>
      </c>
      <c r="D26" s="50">
        <v>852847.02945923095</v>
      </c>
    </row>
    <row r="27" spans="1:4">
      <c r="A27" s="41">
        <v>170189</v>
      </c>
      <c r="B27" s="15" t="s">
        <v>34</v>
      </c>
      <c r="C27" s="50">
        <v>658393.75400517101</v>
      </c>
      <c r="D27" s="50">
        <v>690390.373717546</v>
      </c>
    </row>
    <row r="28" spans="1:4">
      <c r="A28" s="41">
        <v>170195</v>
      </c>
      <c r="B28" s="15" t="s">
        <v>35</v>
      </c>
      <c r="C28" s="50">
        <v>160986.13701792201</v>
      </c>
      <c r="D28" s="50">
        <v>167311.716136676</v>
      </c>
    </row>
    <row r="29" spans="1:4">
      <c r="A29" s="41">
        <v>170196</v>
      </c>
      <c r="B29" s="15" t="s">
        <v>36</v>
      </c>
      <c r="C29" s="50">
        <v>1243358.7672444</v>
      </c>
      <c r="D29" s="50">
        <v>1290644.3812118501</v>
      </c>
    </row>
    <row r="30" spans="1:4">
      <c r="A30" s="41">
        <v>170197</v>
      </c>
      <c r="B30" s="15" t="s">
        <v>37</v>
      </c>
      <c r="C30" s="50">
        <v>318309.129000163</v>
      </c>
      <c r="D30" s="50">
        <v>328791.19029643101</v>
      </c>
    </row>
    <row r="31" spans="1:4">
      <c r="A31" s="41">
        <v>170205</v>
      </c>
      <c r="B31" s="15" t="s">
        <v>38</v>
      </c>
      <c r="C31" s="50">
        <v>563883.77700554603</v>
      </c>
      <c r="D31" s="50">
        <v>583506.62344256497</v>
      </c>
    </row>
    <row r="32" spans="1:4">
      <c r="A32" s="41">
        <v>170215</v>
      </c>
      <c r="B32" s="15" t="s">
        <v>39</v>
      </c>
      <c r="C32" s="50">
        <v>166397.51692099401</v>
      </c>
      <c r="D32" s="50">
        <v>167012.66714180601</v>
      </c>
    </row>
    <row r="33" spans="1:4">
      <c r="A33" s="41">
        <v>180216</v>
      </c>
      <c r="B33" s="15" t="s">
        <v>41</v>
      </c>
      <c r="C33" s="50">
        <v>827239.02296535298</v>
      </c>
      <c r="D33" s="50">
        <v>851379.13861600403</v>
      </c>
    </row>
    <row r="34" spans="1:4">
      <c r="A34" s="41">
        <v>190219</v>
      </c>
      <c r="B34" s="15" t="s">
        <v>43</v>
      </c>
      <c r="C34" s="50">
        <v>276279.29319642298</v>
      </c>
      <c r="D34" s="50">
        <v>297007.744515042</v>
      </c>
    </row>
    <row r="35" spans="1:4">
      <c r="A35" s="41">
        <v>190220</v>
      </c>
      <c r="B35" s="15" t="s">
        <v>44</v>
      </c>
      <c r="C35" s="50">
        <v>79755.729848014496</v>
      </c>
      <c r="D35" s="50">
        <v>83624.883470518995</v>
      </c>
    </row>
    <row r="36" spans="1:4">
      <c r="A36" s="41">
        <v>190239</v>
      </c>
      <c r="B36" s="15" t="s">
        <v>45</v>
      </c>
      <c r="C36" s="50">
        <v>196207.79742038401</v>
      </c>
      <c r="D36" s="50">
        <v>204672.41236403299</v>
      </c>
    </row>
    <row r="37" spans="1:4">
      <c r="A37" s="41">
        <v>190250</v>
      </c>
      <c r="B37" s="15" t="s">
        <v>46</v>
      </c>
      <c r="C37" s="50">
        <v>5407955.6834665397</v>
      </c>
      <c r="D37" s="50">
        <v>5583813.0677530998</v>
      </c>
    </row>
    <row r="38" spans="1:4">
      <c r="A38" s="41">
        <v>197251</v>
      </c>
      <c r="B38" s="15" t="s">
        <v>503</v>
      </c>
      <c r="C38" s="50">
        <v>277575.246185178</v>
      </c>
      <c r="D38" s="50">
        <v>286243.810087552</v>
      </c>
    </row>
    <row r="39" spans="1:4">
      <c r="A39" s="41">
        <v>210331</v>
      </c>
      <c r="B39" s="15" t="s">
        <v>49</v>
      </c>
      <c r="C39" s="50">
        <v>1303016.21899462</v>
      </c>
      <c r="D39" s="50">
        <v>1395994.32714623</v>
      </c>
    </row>
    <row r="40" spans="1:4">
      <c r="A40" s="41">
        <v>220324</v>
      </c>
      <c r="B40" s="15" t="s">
        <v>51</v>
      </c>
      <c r="C40" s="50">
        <v>337892.81025860901</v>
      </c>
      <c r="D40" s="50">
        <v>350906.03336022899</v>
      </c>
    </row>
    <row r="41" spans="1:4">
      <c r="A41" s="41">
        <v>220347</v>
      </c>
      <c r="B41" s="15" t="s">
        <v>52</v>
      </c>
      <c r="C41" s="50">
        <v>2154002.2036800999</v>
      </c>
      <c r="D41" s="50">
        <v>2238714.6118587302</v>
      </c>
    </row>
    <row r="42" spans="1:4">
      <c r="A42" s="41">
        <v>220348</v>
      </c>
      <c r="B42" s="15" t="s">
        <v>53</v>
      </c>
      <c r="C42" s="50">
        <v>1792050.28594923</v>
      </c>
      <c r="D42" s="50">
        <v>1792953.7701741001</v>
      </c>
    </row>
    <row r="43" spans="1:4">
      <c r="A43" s="41">
        <v>220358</v>
      </c>
      <c r="B43" s="15" t="s">
        <v>54</v>
      </c>
      <c r="C43" s="50">
        <v>2098476.4455549601</v>
      </c>
      <c r="D43" s="50">
        <v>2215848.0230910499</v>
      </c>
    </row>
    <row r="44" spans="1:4">
      <c r="A44" s="41">
        <v>220360</v>
      </c>
      <c r="B44" s="15" t="s">
        <v>55</v>
      </c>
      <c r="C44" s="50">
        <v>3183097.80040853</v>
      </c>
      <c r="D44" s="50">
        <v>3361264.6122619999</v>
      </c>
    </row>
    <row r="45" spans="1:4">
      <c r="A45" s="41">
        <v>220365</v>
      </c>
      <c r="B45" s="15" t="s">
        <v>56</v>
      </c>
      <c r="C45" s="50">
        <v>292899.015751314</v>
      </c>
      <c r="D45" s="50">
        <v>318613.80251807999</v>
      </c>
    </row>
    <row r="46" spans="1:4">
      <c r="A46" s="41">
        <v>220368</v>
      </c>
      <c r="B46" s="15" t="s">
        <v>57</v>
      </c>
      <c r="C46" s="50">
        <v>1302091.6501649399</v>
      </c>
      <c r="D46" s="50">
        <v>1391624.81492635</v>
      </c>
    </row>
    <row r="47" spans="1:4">
      <c r="A47" s="41">
        <v>220371</v>
      </c>
      <c r="B47" s="15" t="s">
        <v>504</v>
      </c>
      <c r="C47" s="50">
        <v>670112.83396664006</v>
      </c>
      <c r="D47" s="50">
        <v>693513.94955063995</v>
      </c>
    </row>
    <row r="48" spans="1:4">
      <c r="A48" s="41">
        <v>220376</v>
      </c>
      <c r="B48" s="15" t="s">
        <v>59</v>
      </c>
      <c r="C48" s="50">
        <v>1148286.2529593201</v>
      </c>
      <c r="D48" s="50">
        <v>1186355.3766799001</v>
      </c>
    </row>
    <row r="49" spans="1:4">
      <c r="A49" s="41">
        <v>220378</v>
      </c>
      <c r="B49" s="15" t="s">
        <v>60</v>
      </c>
      <c r="C49" s="50">
        <v>2714330.72263601</v>
      </c>
      <c r="D49" s="50">
        <v>2794339.9995661299</v>
      </c>
    </row>
    <row r="50" spans="1:4">
      <c r="A50" s="41">
        <v>220381</v>
      </c>
      <c r="B50" s="15" t="s">
        <v>61</v>
      </c>
      <c r="C50" s="50">
        <v>3818748.03184572</v>
      </c>
      <c r="D50" s="50">
        <v>4081110.9472244401</v>
      </c>
    </row>
    <row r="51" spans="1:4">
      <c r="A51" s="41">
        <v>220382</v>
      </c>
      <c r="B51" s="15" t="s">
        <v>62</v>
      </c>
      <c r="C51" s="50">
        <v>2164785.2189645902</v>
      </c>
      <c r="D51" s="50">
        <v>2260763.5076836902</v>
      </c>
    </row>
    <row r="52" spans="1:4">
      <c r="A52" s="41">
        <v>220389</v>
      </c>
      <c r="B52" s="15" t="s">
        <v>63</v>
      </c>
      <c r="C52" s="50">
        <v>925491.89817800198</v>
      </c>
      <c r="D52" s="50">
        <v>960423.54484858795</v>
      </c>
    </row>
    <row r="53" spans="1:4">
      <c r="A53" s="41">
        <v>220392</v>
      </c>
      <c r="B53" s="15" t="s">
        <v>64</v>
      </c>
      <c r="C53" s="50">
        <v>332595.48911192501</v>
      </c>
      <c r="D53" s="50">
        <v>358674.83831392101</v>
      </c>
    </row>
    <row r="54" spans="1:4">
      <c r="A54" s="41">
        <v>230468</v>
      </c>
      <c r="B54" s="15" t="s">
        <v>66</v>
      </c>
      <c r="C54" s="50">
        <v>3949741.9367355299</v>
      </c>
      <c r="D54" s="50">
        <v>4204840.1315376004</v>
      </c>
    </row>
    <row r="55" spans="1:4">
      <c r="A55" s="41">
        <v>230469</v>
      </c>
      <c r="B55" s="15" t="s">
        <v>67</v>
      </c>
      <c r="C55" s="50">
        <v>293167.57686364697</v>
      </c>
      <c r="D55" s="50">
        <v>231817.043983757</v>
      </c>
    </row>
    <row r="56" spans="1:4">
      <c r="A56" s="41">
        <v>230473</v>
      </c>
      <c r="B56" s="15" t="s">
        <v>68</v>
      </c>
      <c r="C56" s="50">
        <v>1987285.1786586</v>
      </c>
      <c r="D56" s="50">
        <v>2056128.50595666</v>
      </c>
    </row>
    <row r="57" spans="1:4">
      <c r="A57" s="41">
        <v>230478</v>
      </c>
      <c r="B57" s="15" t="s">
        <v>69</v>
      </c>
      <c r="C57" s="50">
        <v>334678.81214984902</v>
      </c>
      <c r="D57" s="50">
        <v>348602.16299543501</v>
      </c>
    </row>
    <row r="58" spans="1:4">
      <c r="A58" s="41">
        <v>230496</v>
      </c>
      <c r="B58" s="15" t="s">
        <v>70</v>
      </c>
      <c r="C58" s="50">
        <v>2818571.28007016</v>
      </c>
      <c r="D58" s="50">
        <v>2935205.68883029</v>
      </c>
    </row>
    <row r="59" spans="1:4">
      <c r="A59" s="41">
        <v>230497</v>
      </c>
      <c r="B59" s="15" t="s">
        <v>76</v>
      </c>
      <c r="C59" s="50">
        <v>519404.05994995701</v>
      </c>
      <c r="D59" s="50">
        <v>541681.64201316203</v>
      </c>
    </row>
    <row r="60" spans="1:4">
      <c r="A60" s="41">
        <v>230498</v>
      </c>
      <c r="B60" s="15" t="s">
        <v>72</v>
      </c>
      <c r="C60" s="50">
        <v>493876.15684457001</v>
      </c>
      <c r="D60" s="50">
        <v>505074.25517941703</v>
      </c>
    </row>
    <row r="61" spans="1:4">
      <c r="A61" s="41">
        <v>230500</v>
      </c>
      <c r="B61" s="15" t="s">
        <v>73</v>
      </c>
      <c r="C61" s="50">
        <v>173413.063567701</v>
      </c>
      <c r="D61" s="50">
        <v>183427.85088501099</v>
      </c>
    </row>
    <row r="62" spans="1:4">
      <c r="A62" s="41">
        <v>230501</v>
      </c>
      <c r="B62" s="15" t="s">
        <v>74</v>
      </c>
      <c r="C62" s="50">
        <v>6747821.4917251403</v>
      </c>
      <c r="D62" s="50">
        <v>6978392.2273477903</v>
      </c>
    </row>
    <row r="63" spans="1:4">
      <c r="A63" s="41">
        <v>230502</v>
      </c>
      <c r="B63" s="15" t="s">
        <v>75</v>
      </c>
      <c r="C63" s="50">
        <v>2338464.24080612</v>
      </c>
      <c r="D63" s="50">
        <v>2459875.1629610802</v>
      </c>
    </row>
    <row r="64" spans="1:4">
      <c r="A64" s="41">
        <v>230503</v>
      </c>
      <c r="B64" s="15" t="s">
        <v>76</v>
      </c>
      <c r="C64" s="50">
        <v>2456202.7039258298</v>
      </c>
      <c r="D64" s="50">
        <v>2558426.3219963401</v>
      </c>
    </row>
    <row r="65" spans="1:4">
      <c r="A65" s="41">
        <v>230505</v>
      </c>
      <c r="B65" s="15" t="s">
        <v>77</v>
      </c>
      <c r="C65" s="50">
        <v>685208.14283741405</v>
      </c>
      <c r="D65" s="50">
        <v>714168.24373874697</v>
      </c>
    </row>
    <row r="66" spans="1:4">
      <c r="A66" s="41">
        <v>230510</v>
      </c>
      <c r="B66" s="15" t="s">
        <v>78</v>
      </c>
      <c r="C66" s="50">
        <v>3210889.1063834801</v>
      </c>
      <c r="D66" s="50">
        <v>3282254.20884259</v>
      </c>
    </row>
    <row r="67" spans="1:4">
      <c r="A67" s="41">
        <v>230511</v>
      </c>
      <c r="B67" s="15" t="s">
        <v>79</v>
      </c>
      <c r="C67" s="50">
        <v>5271099.2195612304</v>
      </c>
      <c r="D67" s="50">
        <v>5442380.5943353605</v>
      </c>
    </row>
    <row r="68" spans="1:4">
      <c r="A68" s="41">
        <v>240512</v>
      </c>
      <c r="B68" s="15" t="s">
        <v>81</v>
      </c>
      <c r="C68" s="50">
        <v>7372487.8796280604</v>
      </c>
      <c r="D68" s="50">
        <v>7807503.2272755196</v>
      </c>
    </row>
    <row r="69" spans="1:4">
      <c r="A69" s="41">
        <v>240515</v>
      </c>
      <c r="B69" s="15" t="s">
        <v>82</v>
      </c>
      <c r="C69" s="50">
        <v>666763.62131082895</v>
      </c>
      <c r="D69" s="50">
        <v>687694.30497174303</v>
      </c>
    </row>
    <row r="70" spans="1:4">
      <c r="A70" s="41">
        <v>240516</v>
      </c>
      <c r="B70" s="15" t="s">
        <v>83</v>
      </c>
      <c r="C70" s="50">
        <v>1946223.2807245499</v>
      </c>
      <c r="D70" s="50">
        <v>2011575.9260764199</v>
      </c>
    </row>
    <row r="71" spans="1:4">
      <c r="A71" s="41">
        <v>240520</v>
      </c>
      <c r="B71" s="15" t="s">
        <v>84</v>
      </c>
      <c r="C71" s="50">
        <v>9179102.7582256608</v>
      </c>
      <c r="D71" s="50">
        <v>9574469.9655549396</v>
      </c>
    </row>
    <row r="72" spans="1:4">
      <c r="A72" s="41">
        <v>240521</v>
      </c>
      <c r="B72" s="15" t="s">
        <v>85</v>
      </c>
      <c r="C72" s="50">
        <v>3633073.4069789499</v>
      </c>
      <c r="D72" s="50">
        <v>3817962.3569110301</v>
      </c>
    </row>
    <row r="73" spans="1:4">
      <c r="A73" s="41">
        <v>240523</v>
      </c>
      <c r="B73" s="15" t="s">
        <v>86</v>
      </c>
      <c r="C73" s="50">
        <v>10414624.4823185</v>
      </c>
      <c r="D73" s="50">
        <v>10925116.207404099</v>
      </c>
    </row>
    <row r="74" spans="1:4">
      <c r="A74" s="41">
        <v>240528</v>
      </c>
      <c r="B74" s="15" t="s">
        <v>88</v>
      </c>
      <c r="C74" s="50">
        <v>10467027.946861001</v>
      </c>
      <c r="D74" s="50">
        <v>10974173.041595399</v>
      </c>
    </row>
    <row r="75" spans="1:4">
      <c r="A75" s="41">
        <v>240531</v>
      </c>
      <c r="B75" s="15" t="s">
        <v>89</v>
      </c>
      <c r="C75" s="50">
        <v>2020698.77284635</v>
      </c>
      <c r="D75" s="50">
        <v>2172145.3706095801</v>
      </c>
    </row>
    <row r="76" spans="1:4">
      <c r="A76" s="41">
        <v>240532</v>
      </c>
      <c r="B76" s="15" t="s">
        <v>90</v>
      </c>
      <c r="C76" s="50">
        <v>119042.549090154</v>
      </c>
      <c r="D76" s="50">
        <v>124004.517347097</v>
      </c>
    </row>
    <row r="77" spans="1:4">
      <c r="A77" s="41">
        <v>240536</v>
      </c>
      <c r="B77" s="15" t="s">
        <v>91</v>
      </c>
      <c r="C77" s="50">
        <v>3523937.5885030199</v>
      </c>
      <c r="D77" s="50">
        <v>3620481.9835114302</v>
      </c>
    </row>
    <row r="78" spans="1:4">
      <c r="A78" s="41">
        <v>240538</v>
      </c>
      <c r="B78" s="15" t="s">
        <v>92</v>
      </c>
      <c r="C78" s="50">
        <v>2178654.1927334499</v>
      </c>
      <c r="D78" s="50">
        <v>2352164.3417032999</v>
      </c>
    </row>
    <row r="79" spans="1:4">
      <c r="A79" s="41">
        <v>240539</v>
      </c>
      <c r="B79" s="15" t="s">
        <v>93</v>
      </c>
      <c r="C79" s="50">
        <v>1520138.78565915</v>
      </c>
      <c r="D79" s="50">
        <v>1619024.99759238</v>
      </c>
    </row>
    <row r="80" spans="1:4">
      <c r="A80" s="41">
        <v>240541</v>
      </c>
      <c r="B80" s="15" t="s">
        <v>94</v>
      </c>
      <c r="C80" s="50">
        <v>443620.07702251599</v>
      </c>
      <c r="D80" s="50">
        <v>459964.08263577701</v>
      </c>
    </row>
    <row r="81" spans="1:4">
      <c r="A81" s="41">
        <v>240542</v>
      </c>
      <c r="B81" s="15" t="s">
        <v>505</v>
      </c>
      <c r="C81" s="50">
        <v>2698810.1166944499</v>
      </c>
      <c r="D81" s="50">
        <v>2790968.06937506</v>
      </c>
    </row>
    <row r="82" spans="1:4">
      <c r="A82" s="41">
        <v>240546</v>
      </c>
      <c r="B82" s="15" t="s">
        <v>96</v>
      </c>
      <c r="C82" s="50">
        <v>2952979.90143531</v>
      </c>
      <c r="D82" s="50">
        <v>3078833.1621594098</v>
      </c>
    </row>
    <row r="83" spans="1:4">
      <c r="A83" s="41">
        <v>250285</v>
      </c>
      <c r="B83" s="15" t="s">
        <v>98</v>
      </c>
      <c r="C83" s="50">
        <v>214301.86896013701</v>
      </c>
      <c r="D83" s="50">
        <v>222546.516402732</v>
      </c>
    </row>
    <row r="84" spans="1:4">
      <c r="A84" s="41">
        <v>250290</v>
      </c>
      <c r="B84" s="15" t="s">
        <v>99</v>
      </c>
      <c r="C84" s="50">
        <v>3893770.3526377599</v>
      </c>
      <c r="D84" s="50">
        <v>4002313.9347905</v>
      </c>
    </row>
    <row r="85" spans="1:4">
      <c r="A85" s="41">
        <v>250295</v>
      </c>
      <c r="B85" s="15" t="s">
        <v>506</v>
      </c>
      <c r="C85" s="50">
        <v>1055279.53462214</v>
      </c>
      <c r="D85" s="50">
        <v>1125297.7959423901</v>
      </c>
    </row>
    <row r="86" spans="1:4">
      <c r="A86" s="41">
        <v>250299</v>
      </c>
      <c r="B86" s="15" t="s">
        <v>101</v>
      </c>
      <c r="C86" s="50">
        <v>408139.92468562198</v>
      </c>
      <c r="D86" s="50">
        <v>437154.601161136</v>
      </c>
    </row>
    <row r="87" spans="1:4">
      <c r="A87" s="41">
        <v>250305</v>
      </c>
      <c r="B87" s="15" t="s">
        <v>102</v>
      </c>
      <c r="C87" s="50">
        <v>1443937.1736908499</v>
      </c>
      <c r="D87" s="50">
        <v>1517163.7301774099</v>
      </c>
    </row>
    <row r="88" spans="1:4">
      <c r="A88" s="41">
        <v>250307</v>
      </c>
      <c r="B88" s="15" t="s">
        <v>103</v>
      </c>
      <c r="C88" s="50">
        <v>501144.50300353899</v>
      </c>
      <c r="D88" s="50">
        <v>515359.49125983397</v>
      </c>
    </row>
    <row r="89" spans="1:4">
      <c r="A89" s="41">
        <v>250308</v>
      </c>
      <c r="B89" s="15" t="s">
        <v>45</v>
      </c>
      <c r="C89" s="50">
        <v>2220823.0659210202</v>
      </c>
      <c r="D89" s="50">
        <v>2305617.6063417601</v>
      </c>
    </row>
    <row r="90" spans="1:4">
      <c r="A90" s="41">
        <v>250315</v>
      </c>
      <c r="B90" s="15" t="s">
        <v>104</v>
      </c>
      <c r="C90" s="50">
        <v>759991.67179470905</v>
      </c>
      <c r="D90" s="50">
        <v>795078.45613069204</v>
      </c>
    </row>
    <row r="91" spans="1:4">
      <c r="A91" s="41">
        <v>250316</v>
      </c>
      <c r="B91" s="15" t="s">
        <v>105</v>
      </c>
      <c r="C91" s="50">
        <v>593311.86271132401</v>
      </c>
      <c r="D91" s="50">
        <v>632994.59375364496</v>
      </c>
    </row>
    <row r="92" spans="1:4">
      <c r="A92" s="41">
        <v>260396</v>
      </c>
      <c r="B92" s="15" t="s">
        <v>107</v>
      </c>
      <c r="C92" s="50">
        <v>2157611.1012968002</v>
      </c>
      <c r="D92" s="50">
        <v>2248341.4973204201</v>
      </c>
    </row>
    <row r="93" spans="1:4">
      <c r="A93" s="41">
        <v>260398</v>
      </c>
      <c r="B93" s="15" t="s">
        <v>108</v>
      </c>
      <c r="C93" s="50">
        <v>3923603.65771916</v>
      </c>
      <c r="D93" s="50">
        <v>4072169.9445974999</v>
      </c>
    </row>
    <row r="94" spans="1:4">
      <c r="A94" s="41">
        <v>260401</v>
      </c>
      <c r="B94" s="15" t="s">
        <v>109</v>
      </c>
      <c r="C94" s="50">
        <v>4515260.4589551697</v>
      </c>
      <c r="D94" s="50">
        <v>4648863.1645723702</v>
      </c>
    </row>
    <row r="95" spans="1:4">
      <c r="A95" s="41">
        <v>260406</v>
      </c>
      <c r="B95" s="15" t="s">
        <v>110</v>
      </c>
      <c r="C95" s="50">
        <v>5364567.2706583599</v>
      </c>
      <c r="D95" s="50">
        <v>5583613.3828420201</v>
      </c>
    </row>
    <row r="96" spans="1:4">
      <c r="A96" s="41">
        <v>260408</v>
      </c>
      <c r="B96" s="15" t="s">
        <v>111</v>
      </c>
      <c r="C96" s="50">
        <v>1228099.8230065999</v>
      </c>
      <c r="D96" s="50">
        <v>1274471.13476154</v>
      </c>
    </row>
    <row r="97" spans="1:4">
      <c r="A97" s="41">
        <v>260413</v>
      </c>
      <c r="B97" s="15" t="s">
        <v>112</v>
      </c>
      <c r="C97" s="50">
        <v>2367908.2182197399</v>
      </c>
      <c r="D97" s="50">
        <v>2446959.4909778298</v>
      </c>
    </row>
    <row r="98" spans="1:4">
      <c r="A98" s="41">
        <v>260414</v>
      </c>
      <c r="B98" s="15" t="s">
        <v>113</v>
      </c>
      <c r="C98" s="50">
        <v>4385001.5552059896</v>
      </c>
      <c r="D98" s="50">
        <v>4572615.7991890097</v>
      </c>
    </row>
    <row r="99" spans="1:4">
      <c r="A99" s="41">
        <v>260415</v>
      </c>
      <c r="B99" s="15" t="s">
        <v>114</v>
      </c>
      <c r="C99" s="50">
        <v>3092908.0475161802</v>
      </c>
      <c r="D99" s="50">
        <v>3198135.2772119101</v>
      </c>
    </row>
    <row r="100" spans="1:4">
      <c r="A100" s="41">
        <v>260418</v>
      </c>
      <c r="B100" s="15" t="s">
        <v>115</v>
      </c>
      <c r="C100" s="50">
        <v>5209918.8483326901</v>
      </c>
      <c r="D100" s="50">
        <v>5481282.14139935</v>
      </c>
    </row>
    <row r="101" spans="1:4">
      <c r="A101" s="41">
        <v>260419</v>
      </c>
      <c r="B101" s="15" t="s">
        <v>116</v>
      </c>
      <c r="C101" s="50">
        <v>1410925.2846119499</v>
      </c>
      <c r="D101" s="50">
        <v>1453373.6985907999</v>
      </c>
    </row>
    <row r="102" spans="1:4">
      <c r="A102" s="41">
        <v>260421</v>
      </c>
      <c r="B102" s="15" t="s">
        <v>117</v>
      </c>
      <c r="C102" s="50">
        <v>4307755.2690669298</v>
      </c>
      <c r="D102" s="50">
        <v>4405083.1428075302</v>
      </c>
    </row>
    <row r="103" spans="1:4">
      <c r="A103" s="41">
        <v>270428</v>
      </c>
      <c r="B103" s="15" t="s">
        <v>119</v>
      </c>
      <c r="C103" s="50">
        <v>256768.65848468599</v>
      </c>
      <c r="D103" s="50">
        <v>267778.67645012098</v>
      </c>
    </row>
    <row r="104" spans="1:4">
      <c r="A104" s="41">
        <v>270429</v>
      </c>
      <c r="B104" s="15" t="s">
        <v>120</v>
      </c>
      <c r="C104" s="50">
        <v>15649989.3808257</v>
      </c>
      <c r="D104" s="50">
        <v>16578910.7234874</v>
      </c>
    </row>
    <row r="105" spans="1:4">
      <c r="A105" s="41">
        <v>270432</v>
      </c>
      <c r="B105" s="15" t="s">
        <v>121</v>
      </c>
      <c r="C105" s="50">
        <v>1682984.5520516699</v>
      </c>
      <c r="D105" s="50">
        <v>1768722.7727193099</v>
      </c>
    </row>
    <row r="106" spans="1:4">
      <c r="A106" s="41">
        <v>270433</v>
      </c>
      <c r="B106" s="15" t="s">
        <v>122</v>
      </c>
      <c r="C106" s="50">
        <v>1483618.2001597099</v>
      </c>
      <c r="D106" s="50">
        <v>1654986.81233842</v>
      </c>
    </row>
    <row r="107" spans="1:4">
      <c r="A107" s="41">
        <v>270435</v>
      </c>
      <c r="B107" s="15" t="s">
        <v>123</v>
      </c>
      <c r="C107" s="50">
        <v>1242805.77296043</v>
      </c>
      <c r="D107" s="50">
        <v>1250421.62836895</v>
      </c>
    </row>
    <row r="108" spans="1:4">
      <c r="A108" s="41">
        <v>270438</v>
      </c>
      <c r="B108" s="15" t="s">
        <v>124</v>
      </c>
      <c r="C108" s="50">
        <v>624393.98774622497</v>
      </c>
      <c r="D108" s="50">
        <v>653346.58201113704</v>
      </c>
    </row>
    <row r="109" spans="1:4">
      <c r="A109" s="41">
        <v>270441</v>
      </c>
      <c r="B109" s="15" t="s">
        <v>125</v>
      </c>
      <c r="C109" s="50">
        <v>1184310.6037514701</v>
      </c>
      <c r="D109" s="50">
        <v>1288007.0901855901</v>
      </c>
    </row>
    <row r="110" spans="1:4">
      <c r="A110" s="41">
        <v>280461</v>
      </c>
      <c r="B110" s="15" t="s">
        <v>128</v>
      </c>
      <c r="C110" s="50">
        <v>507885.47532138502</v>
      </c>
      <c r="D110" s="50">
        <v>539655.81320418499</v>
      </c>
    </row>
    <row r="111" spans="1:4">
      <c r="A111" s="41">
        <v>280466</v>
      </c>
      <c r="B111" s="15" t="s">
        <v>129</v>
      </c>
      <c r="C111" s="51">
        <v>564453.57900609006</v>
      </c>
      <c r="D111" s="51">
        <v>581089.41586357099</v>
      </c>
    </row>
    <row r="112" spans="1:4">
      <c r="A112" s="41">
        <v>290280</v>
      </c>
      <c r="B112" s="15" t="s">
        <v>132</v>
      </c>
      <c r="C112" s="50">
        <v>848941.863570277</v>
      </c>
      <c r="D112" s="50">
        <v>898543.81857069803</v>
      </c>
    </row>
    <row r="113" spans="1:4">
      <c r="A113" s="41">
        <v>290553</v>
      </c>
      <c r="B113" s="15" t="s">
        <v>133</v>
      </c>
      <c r="C113" s="50">
        <v>4982044.9488904001</v>
      </c>
      <c r="D113" s="50">
        <v>5155475.6174885398</v>
      </c>
    </row>
    <row r="114" spans="1:4">
      <c r="A114" s="41">
        <v>290554</v>
      </c>
      <c r="B114" s="15" t="s">
        <v>134</v>
      </c>
      <c r="C114" s="50">
        <v>2347657.7449936499</v>
      </c>
      <c r="D114" s="50">
        <v>2438907.2217361801</v>
      </c>
    </row>
    <row r="115" spans="1:4">
      <c r="A115" s="41">
        <v>290570</v>
      </c>
      <c r="B115" s="15" t="s">
        <v>135</v>
      </c>
      <c r="C115" s="50">
        <v>1108760.24132438</v>
      </c>
      <c r="D115" s="50">
        <v>1154784.26035567</v>
      </c>
    </row>
    <row r="116" spans="1:4">
      <c r="A116" s="41">
        <v>290573</v>
      </c>
      <c r="B116" s="15" t="s">
        <v>136</v>
      </c>
      <c r="C116" s="50">
        <v>5985173.3867165102</v>
      </c>
      <c r="D116" s="50">
        <v>6245187.7039387198</v>
      </c>
    </row>
    <row r="117" spans="1:4">
      <c r="A117" s="41">
        <v>290579</v>
      </c>
      <c r="B117" s="15" t="s">
        <v>137</v>
      </c>
      <c r="C117" s="50">
        <v>7434758.2357205404</v>
      </c>
      <c r="D117" s="50">
        <v>7695618.6191930203</v>
      </c>
    </row>
    <row r="118" spans="1:4">
      <c r="A118" s="41">
        <v>290581</v>
      </c>
      <c r="B118" s="15" t="s">
        <v>507</v>
      </c>
      <c r="C118" s="50">
        <v>2718991.56108109</v>
      </c>
      <c r="D118" s="50">
        <v>2761126.3651342299</v>
      </c>
    </row>
    <row r="119" spans="1:4">
      <c r="A119" s="41">
        <v>290598</v>
      </c>
      <c r="B119" s="15" t="s">
        <v>508</v>
      </c>
      <c r="C119" s="50">
        <v>443523.82431538601</v>
      </c>
      <c r="D119" s="50">
        <v>463363.97369688499</v>
      </c>
    </row>
    <row r="120" spans="1:4">
      <c r="A120" s="41">
        <v>300586</v>
      </c>
      <c r="B120" s="15" t="s">
        <v>141</v>
      </c>
      <c r="C120" s="50">
        <v>305567.564296567</v>
      </c>
      <c r="D120" s="50">
        <v>317942.99891343102</v>
      </c>
    </row>
    <row r="121" spans="1:4">
      <c r="A121" s="41">
        <v>300588</v>
      </c>
      <c r="B121" s="15" t="s">
        <v>142</v>
      </c>
      <c r="C121" s="50">
        <v>290762.97059977101</v>
      </c>
      <c r="D121" s="50">
        <v>299199.32227433001</v>
      </c>
    </row>
    <row r="122" spans="1:4">
      <c r="A122" s="41">
        <v>300589</v>
      </c>
      <c r="B122" s="15" t="s">
        <v>143</v>
      </c>
      <c r="C122" s="50">
        <v>280385.460411412</v>
      </c>
      <c r="D122" s="50">
        <v>287579.64618173201</v>
      </c>
    </row>
    <row r="123" spans="1:4">
      <c r="A123" s="41">
        <v>300590</v>
      </c>
      <c r="B123" s="15" t="s">
        <v>144</v>
      </c>
      <c r="C123" s="50">
        <v>427180.80194943701</v>
      </c>
      <c r="D123" s="50">
        <v>447098.23242828401</v>
      </c>
    </row>
    <row r="124" spans="1:4">
      <c r="A124" s="41">
        <v>300594</v>
      </c>
      <c r="B124" s="15" t="s">
        <v>145</v>
      </c>
      <c r="C124" s="50">
        <v>640199.06511780794</v>
      </c>
      <c r="D124" s="50">
        <v>680863.11015084502</v>
      </c>
    </row>
    <row r="125" spans="1:4">
      <c r="A125" s="41">
        <v>300598</v>
      </c>
      <c r="B125" s="15" t="s">
        <v>146</v>
      </c>
      <c r="C125" s="50">
        <v>467560.31122002099</v>
      </c>
      <c r="D125" s="50">
        <v>484888.60674871597</v>
      </c>
    </row>
    <row r="126" spans="1:4">
      <c r="A126" s="41">
        <v>300606</v>
      </c>
      <c r="B126" s="15" t="s">
        <v>147</v>
      </c>
      <c r="C126" s="50">
        <v>729039.78254277201</v>
      </c>
      <c r="D126" s="50">
        <v>740436.46964859206</v>
      </c>
    </row>
    <row r="127" spans="1:4">
      <c r="A127" s="41">
        <v>300609</v>
      </c>
      <c r="B127" s="15" t="s">
        <v>148</v>
      </c>
      <c r="C127" s="50">
        <v>577832.66359043296</v>
      </c>
      <c r="D127" s="50">
        <v>593454.96639410895</v>
      </c>
    </row>
    <row r="128" spans="1:4">
      <c r="A128" s="41">
        <v>300612</v>
      </c>
      <c r="B128" s="15" t="s">
        <v>149</v>
      </c>
      <c r="C128" s="50">
        <v>189711.92362813401</v>
      </c>
      <c r="D128" s="50">
        <v>197140.67356093999</v>
      </c>
    </row>
    <row r="129" spans="1:4">
      <c r="A129" s="41">
        <v>300614</v>
      </c>
      <c r="B129" s="15" t="s">
        <v>150</v>
      </c>
      <c r="C129" s="50">
        <v>328433.05043634999</v>
      </c>
      <c r="D129" s="50">
        <v>337547.59019429598</v>
      </c>
    </row>
    <row r="130" spans="1:4">
      <c r="A130" s="41">
        <v>300619</v>
      </c>
      <c r="B130" s="15" t="s">
        <v>151</v>
      </c>
      <c r="C130" s="50">
        <v>269356.68173563702</v>
      </c>
      <c r="D130" s="50">
        <v>280477.78729429399</v>
      </c>
    </row>
    <row r="131" spans="1:4">
      <c r="A131" s="41">
        <v>300625</v>
      </c>
      <c r="B131" s="15" t="s">
        <v>152</v>
      </c>
      <c r="C131" s="50">
        <v>428466.11531360098</v>
      </c>
      <c r="D131" s="50">
        <v>442902.63409087999</v>
      </c>
    </row>
    <row r="132" spans="1:4">
      <c r="A132" s="41">
        <v>300634</v>
      </c>
      <c r="B132" s="15" t="s">
        <v>153</v>
      </c>
      <c r="C132" s="50">
        <v>715366.22080180305</v>
      </c>
      <c r="D132" s="50">
        <v>736453.02830214298</v>
      </c>
    </row>
    <row r="133" spans="1:4">
      <c r="A133" s="41">
        <v>300650</v>
      </c>
      <c r="B133" s="15" t="s">
        <v>154</v>
      </c>
      <c r="C133" s="50">
        <v>398304.901629097</v>
      </c>
      <c r="D133" s="50">
        <v>414389.78691166901</v>
      </c>
    </row>
    <row r="134" spans="1:4">
      <c r="A134" s="41">
        <v>300656</v>
      </c>
      <c r="B134" s="15" t="s">
        <v>155</v>
      </c>
      <c r="C134" s="50">
        <v>349858.98053875001</v>
      </c>
      <c r="D134" s="50">
        <v>359477.78999172302</v>
      </c>
    </row>
    <row r="135" spans="1:4">
      <c r="A135" s="41">
        <v>300663</v>
      </c>
      <c r="B135" s="15" t="s">
        <v>156</v>
      </c>
      <c r="C135" s="50">
        <v>139494.27882199001</v>
      </c>
      <c r="D135" s="50">
        <v>143941.352275157</v>
      </c>
    </row>
    <row r="136" spans="1:4">
      <c r="A136" s="41">
        <v>310669</v>
      </c>
      <c r="B136" s="15" t="s">
        <v>509</v>
      </c>
      <c r="C136" s="50">
        <v>0</v>
      </c>
      <c r="D136" s="50">
        <v>0</v>
      </c>
    </row>
    <row r="137" spans="1:4">
      <c r="A137" s="41">
        <v>310678</v>
      </c>
      <c r="B137" s="15" t="s">
        <v>510</v>
      </c>
      <c r="C137" s="50">
        <v>255961.07520008399</v>
      </c>
      <c r="D137" s="50">
        <v>265976.96440067899</v>
      </c>
    </row>
    <row r="138" spans="1:4">
      <c r="A138" s="41">
        <v>310679</v>
      </c>
      <c r="B138" s="15" t="s">
        <v>160</v>
      </c>
      <c r="C138" s="50">
        <v>426851.23522868898</v>
      </c>
      <c r="D138" s="50">
        <v>450957.84883512702</v>
      </c>
    </row>
    <row r="139" spans="1:4">
      <c r="A139" s="41">
        <v>310688</v>
      </c>
      <c r="B139" s="15" t="s">
        <v>161</v>
      </c>
      <c r="C139" s="50">
        <v>463006.97433988098</v>
      </c>
      <c r="D139" s="50">
        <v>473018.71206357097</v>
      </c>
    </row>
    <row r="140" spans="1:4">
      <c r="A140" s="41">
        <v>310691</v>
      </c>
      <c r="B140" s="15" t="s">
        <v>162</v>
      </c>
      <c r="C140" s="50">
        <v>935381.15550521004</v>
      </c>
      <c r="D140" s="50">
        <v>983620.84908994904</v>
      </c>
    </row>
    <row r="141" spans="1:4">
      <c r="A141" s="41">
        <v>310692</v>
      </c>
      <c r="B141" s="15" t="s">
        <v>511</v>
      </c>
      <c r="C141" s="50">
        <v>0</v>
      </c>
      <c r="D141" s="50">
        <v>0</v>
      </c>
    </row>
    <row r="142" spans="1:4">
      <c r="A142" s="41">
        <v>310704</v>
      </c>
      <c r="B142" s="15" t="s">
        <v>164</v>
      </c>
      <c r="C142" s="50">
        <v>6066506.1907868218</v>
      </c>
      <c r="D142" s="50">
        <v>6333199.7445770847</v>
      </c>
    </row>
    <row r="143" spans="1:4">
      <c r="A143" s="41">
        <v>310708</v>
      </c>
      <c r="B143" s="15" t="s">
        <v>165</v>
      </c>
      <c r="C143" s="50">
        <v>316743.75398104702</v>
      </c>
      <c r="D143" s="50">
        <v>339168.92010043102</v>
      </c>
    </row>
    <row r="144" spans="1:4">
      <c r="A144" s="41">
        <v>310714</v>
      </c>
      <c r="B144" s="15" t="s">
        <v>166</v>
      </c>
      <c r="C144" s="50">
        <v>497936.15428134799</v>
      </c>
      <c r="D144" s="50">
        <v>499160.77475156501</v>
      </c>
    </row>
    <row r="145" spans="1:4">
      <c r="A145" s="41">
        <v>310721</v>
      </c>
      <c r="B145" s="15" t="s">
        <v>167</v>
      </c>
      <c r="C145" s="50">
        <v>995956.27709612099</v>
      </c>
      <c r="D145" s="50">
        <v>1061243.58515963</v>
      </c>
    </row>
    <row r="146" spans="1:4">
      <c r="A146" s="41">
        <v>310728</v>
      </c>
      <c r="B146" s="15" t="s">
        <v>168</v>
      </c>
      <c r="C146" s="50">
        <v>281868.59212729603</v>
      </c>
      <c r="D146" s="50">
        <v>295472.57902856002</v>
      </c>
    </row>
    <row r="147" spans="1:4">
      <c r="A147" s="41">
        <v>310734</v>
      </c>
      <c r="B147" s="15" t="s">
        <v>169</v>
      </c>
      <c r="C147" s="50">
        <v>197376.005542208</v>
      </c>
      <c r="D147" s="50">
        <v>209163.159786904</v>
      </c>
    </row>
    <row r="148" spans="1:4">
      <c r="A148" s="41">
        <v>310737</v>
      </c>
      <c r="B148" s="15" t="s">
        <v>170</v>
      </c>
      <c r="C148" s="50">
        <v>161900.68507850901</v>
      </c>
      <c r="D148" s="50">
        <v>169868.59535709501</v>
      </c>
    </row>
    <row r="149" spans="1:4">
      <c r="A149" s="41">
        <v>310777</v>
      </c>
      <c r="B149" s="15" t="s">
        <v>512</v>
      </c>
      <c r="C149" s="50">
        <v>0</v>
      </c>
      <c r="D149" s="50">
        <v>0</v>
      </c>
    </row>
    <row r="150" spans="1:4">
      <c r="A150" s="41">
        <v>320751</v>
      </c>
      <c r="B150" s="15" t="s">
        <v>173</v>
      </c>
      <c r="C150" s="50">
        <v>732161.83146842604</v>
      </c>
      <c r="D150" s="50">
        <v>752378.17927351</v>
      </c>
    </row>
    <row r="151" spans="1:4">
      <c r="A151" s="41">
        <v>320753</v>
      </c>
      <c r="B151" s="15" t="s">
        <v>513</v>
      </c>
      <c r="C151" s="50">
        <v>3393256.64765285</v>
      </c>
      <c r="D151" s="50">
        <v>3465489.3675870099</v>
      </c>
    </row>
    <row r="152" spans="1:4">
      <c r="A152" s="41">
        <v>320756</v>
      </c>
      <c r="B152" s="15" t="s">
        <v>175</v>
      </c>
      <c r="C152" s="50">
        <v>412862.942540169</v>
      </c>
      <c r="D152" s="50">
        <v>422044.71243634599</v>
      </c>
    </row>
    <row r="153" spans="1:4">
      <c r="A153" s="41">
        <v>320759</v>
      </c>
      <c r="B153" s="15" t="s">
        <v>176</v>
      </c>
      <c r="C153" s="50">
        <v>1512737.6362065601</v>
      </c>
      <c r="D153" s="50">
        <v>1570319.49153158</v>
      </c>
    </row>
    <row r="154" spans="1:4">
      <c r="A154" s="41">
        <v>320771</v>
      </c>
      <c r="B154" s="15" t="s">
        <v>177</v>
      </c>
      <c r="C154" s="50">
        <v>285174.41102319403</v>
      </c>
      <c r="D154" s="50">
        <v>290850.57553603803</v>
      </c>
    </row>
    <row r="155" spans="1:4">
      <c r="A155" s="41">
        <v>320775</v>
      </c>
      <c r="B155" s="15" t="s">
        <v>514</v>
      </c>
      <c r="C155" s="50">
        <v>2851787.2057219702</v>
      </c>
      <c r="D155" s="50">
        <v>2924917.5751580498</v>
      </c>
    </row>
    <row r="156" spans="1:4">
      <c r="A156" s="41">
        <v>320783</v>
      </c>
      <c r="B156" s="15" t="s">
        <v>179</v>
      </c>
      <c r="C156" s="50">
        <v>2224741.1965525402</v>
      </c>
      <c r="D156" s="50">
        <v>2318190.6668948499</v>
      </c>
    </row>
    <row r="157" spans="1:4">
      <c r="A157" s="41">
        <v>320790</v>
      </c>
      <c r="B157" s="15" t="s">
        <v>180</v>
      </c>
      <c r="C157" s="50">
        <v>662308.52133165405</v>
      </c>
      <c r="D157" s="50">
        <v>674848.40408609004</v>
      </c>
    </row>
    <row r="158" spans="1:4">
      <c r="A158" s="41">
        <v>320792</v>
      </c>
      <c r="B158" s="15" t="s">
        <v>181</v>
      </c>
      <c r="C158" s="50">
        <v>713783.23275260394</v>
      </c>
      <c r="D158" s="50">
        <v>731975.68435334996</v>
      </c>
    </row>
    <row r="159" spans="1:4">
      <c r="A159" s="41">
        <v>320796</v>
      </c>
      <c r="B159" s="15" t="s">
        <v>182</v>
      </c>
      <c r="C159" s="50">
        <v>470121.47860233003</v>
      </c>
      <c r="D159" s="50">
        <v>486663.73156286502</v>
      </c>
    </row>
    <row r="160" spans="1:4">
      <c r="A160" s="41">
        <v>320797</v>
      </c>
      <c r="B160" s="15" t="s">
        <v>183</v>
      </c>
      <c r="C160" s="50">
        <v>488601.177974477</v>
      </c>
      <c r="D160" s="50">
        <v>510642.54350264301</v>
      </c>
    </row>
    <row r="161" spans="1:4">
      <c r="A161" s="41">
        <v>320800</v>
      </c>
      <c r="B161" s="15" t="s">
        <v>184</v>
      </c>
      <c r="C161" s="50">
        <v>1892158.12591882</v>
      </c>
      <c r="D161" s="50">
        <v>1977748.9762543701</v>
      </c>
    </row>
    <row r="162" spans="1:4">
      <c r="A162" s="41">
        <v>320807</v>
      </c>
      <c r="B162" s="15" t="s">
        <v>185</v>
      </c>
      <c r="C162" s="50">
        <v>3730362.9617864299</v>
      </c>
      <c r="D162" s="50">
        <v>3800379.8081400502</v>
      </c>
    </row>
    <row r="163" spans="1:4">
      <c r="A163" s="41">
        <v>320813</v>
      </c>
      <c r="B163" s="15" t="s">
        <v>515</v>
      </c>
      <c r="C163" s="50">
        <v>762747.48603994399</v>
      </c>
      <c r="D163" s="50">
        <v>797613.19524676201</v>
      </c>
    </row>
    <row r="164" spans="1:4">
      <c r="A164" s="41">
        <v>320815</v>
      </c>
      <c r="B164" s="15" t="s">
        <v>187</v>
      </c>
      <c r="C164" s="50">
        <v>1624251.5356481399</v>
      </c>
      <c r="D164" s="50">
        <v>1690541.09504311</v>
      </c>
    </row>
    <row r="165" spans="1:4">
      <c r="A165" s="41">
        <v>320818</v>
      </c>
      <c r="B165" s="15" t="s">
        <v>516</v>
      </c>
      <c r="C165" s="50">
        <v>10719109.915878</v>
      </c>
      <c r="D165" s="50">
        <v>11133389.4765606</v>
      </c>
    </row>
    <row r="166" spans="1:4">
      <c r="A166" s="41">
        <v>320819</v>
      </c>
      <c r="B166" s="15" t="s">
        <v>188</v>
      </c>
      <c r="C166" s="50">
        <v>2294328.2340325699</v>
      </c>
      <c r="D166" s="50">
        <v>2375556.7351196199</v>
      </c>
    </row>
    <row r="167" spans="1:4">
      <c r="A167" s="41">
        <v>320825</v>
      </c>
      <c r="B167" s="15" t="s">
        <v>517</v>
      </c>
      <c r="C167" s="50">
        <v>1806342.43626763</v>
      </c>
      <c r="D167" s="50">
        <v>1856538.84677201</v>
      </c>
    </row>
    <row r="168" spans="1:4">
      <c r="A168" s="41">
        <v>320826</v>
      </c>
      <c r="B168" s="15" t="s">
        <v>190</v>
      </c>
      <c r="C168" s="50">
        <v>385068.35006836802</v>
      </c>
      <c r="D168" s="50">
        <v>393014.02448882302</v>
      </c>
    </row>
    <row r="169" spans="1:4">
      <c r="A169" s="41">
        <v>320827</v>
      </c>
      <c r="B169" s="15" t="s">
        <v>191</v>
      </c>
      <c r="C169" s="50">
        <v>565903.36811003904</v>
      </c>
      <c r="D169" s="50">
        <v>577837.86554457597</v>
      </c>
    </row>
    <row r="170" spans="1:4">
      <c r="A170" s="41">
        <v>320834</v>
      </c>
      <c r="B170" s="15" t="s">
        <v>192</v>
      </c>
      <c r="C170" s="50">
        <v>1192955.60885718</v>
      </c>
      <c r="D170" s="50">
        <v>1222882.73041194</v>
      </c>
    </row>
    <row r="171" spans="1:4">
      <c r="A171" s="41">
        <v>320839</v>
      </c>
      <c r="B171" s="15" t="s">
        <v>193</v>
      </c>
      <c r="C171" s="50">
        <v>193008.90215718799</v>
      </c>
      <c r="D171" s="50">
        <v>200202.91400897899</v>
      </c>
    </row>
    <row r="172" spans="1:4">
      <c r="A172" s="41">
        <v>330860</v>
      </c>
      <c r="B172" s="15" t="s">
        <v>518</v>
      </c>
      <c r="C172" s="50">
        <v>3240099.8670773599</v>
      </c>
      <c r="D172" s="50">
        <v>3377753.4350315402</v>
      </c>
    </row>
    <row r="173" spans="1:4">
      <c r="A173" s="41">
        <v>330861</v>
      </c>
      <c r="B173" s="15" t="s">
        <v>196</v>
      </c>
      <c r="C173" s="50">
        <v>1794051.0902535799</v>
      </c>
      <c r="D173" s="50">
        <v>1887251.1601220199</v>
      </c>
    </row>
    <row r="174" spans="1:4">
      <c r="A174" s="41">
        <v>330863</v>
      </c>
      <c r="B174" s="15" t="s">
        <v>197</v>
      </c>
      <c r="C174" s="50">
        <v>1342839.57958603</v>
      </c>
      <c r="D174" s="50">
        <v>1399882.2940533001</v>
      </c>
    </row>
    <row r="175" spans="1:4">
      <c r="A175" s="41">
        <v>330866</v>
      </c>
      <c r="B175" s="15" t="s">
        <v>198</v>
      </c>
      <c r="C175" s="50">
        <v>501250.26334034099</v>
      </c>
      <c r="D175" s="50">
        <v>514013.919238284</v>
      </c>
    </row>
    <row r="176" spans="1:4">
      <c r="A176" s="41">
        <v>330896</v>
      </c>
      <c r="B176" s="15" t="s">
        <v>199</v>
      </c>
      <c r="C176" s="50">
        <v>636528.198945096</v>
      </c>
      <c r="D176" s="50">
        <v>653509.62695148296</v>
      </c>
    </row>
    <row r="177" spans="1:4">
      <c r="A177" s="41">
        <v>330899</v>
      </c>
      <c r="B177" s="15" t="s">
        <v>200</v>
      </c>
      <c r="C177" s="50">
        <v>1514013.87481603</v>
      </c>
      <c r="D177" s="50">
        <v>1529823.89886113</v>
      </c>
    </row>
    <row r="178" spans="1:4">
      <c r="A178" s="41">
        <v>330900</v>
      </c>
      <c r="B178" s="15" t="s">
        <v>201</v>
      </c>
      <c r="C178" s="50">
        <v>1951381.6121624301</v>
      </c>
      <c r="D178" s="50">
        <v>1987003.2939717299</v>
      </c>
    </row>
    <row r="179" spans="1:4">
      <c r="A179" s="41">
        <v>330902</v>
      </c>
      <c r="B179" s="15" t="s">
        <v>519</v>
      </c>
      <c r="C179" s="51">
        <v>3500300.8563973201</v>
      </c>
      <c r="D179" s="51">
        <v>3568296.58388932</v>
      </c>
    </row>
    <row r="180" spans="1:4">
      <c r="A180" s="41">
        <v>330908</v>
      </c>
      <c r="B180" s="15" t="s">
        <v>203</v>
      </c>
      <c r="C180" s="50">
        <v>1568335.38416064</v>
      </c>
      <c r="D180" s="50">
        <v>1630383.5341851199</v>
      </c>
    </row>
    <row r="181" spans="1:4">
      <c r="A181" s="41">
        <v>330918</v>
      </c>
      <c r="B181" s="15" t="s">
        <v>520</v>
      </c>
      <c r="C181" s="50">
        <v>2781331.3859011298</v>
      </c>
      <c r="D181" s="50">
        <v>2869563.6389955399</v>
      </c>
    </row>
    <row r="182" spans="1:4">
      <c r="A182" s="41">
        <v>330920</v>
      </c>
      <c r="B182" s="15" t="s">
        <v>206</v>
      </c>
      <c r="C182" s="50">
        <v>880582.78040683898</v>
      </c>
      <c r="D182" s="50">
        <v>929740.03720662696</v>
      </c>
    </row>
    <row r="183" spans="1:4">
      <c r="A183" s="41">
        <v>330925</v>
      </c>
      <c r="B183" s="15" t="s">
        <v>521</v>
      </c>
      <c r="C183" s="50">
        <v>725772.83651852305</v>
      </c>
      <c r="D183" s="50">
        <v>742577.45619977301</v>
      </c>
    </row>
    <row r="184" spans="1:4">
      <c r="A184" s="41">
        <v>330937</v>
      </c>
      <c r="B184" s="15" t="s">
        <v>208</v>
      </c>
      <c r="C184" s="50">
        <v>456240.03236591199</v>
      </c>
      <c r="D184" s="50">
        <v>484408.18451595801</v>
      </c>
    </row>
    <row r="185" spans="1:4">
      <c r="A185" s="41">
        <v>330938</v>
      </c>
      <c r="B185" s="15" t="s">
        <v>209</v>
      </c>
      <c r="C185" s="50">
        <v>2464351.5693533299</v>
      </c>
      <c r="D185" s="50">
        <v>2518497.2298911801</v>
      </c>
    </row>
    <row r="186" spans="1:4">
      <c r="A186" s="41">
        <v>330946</v>
      </c>
      <c r="B186" s="15" t="s">
        <v>210</v>
      </c>
      <c r="C186" s="50">
        <v>223455.49769564101</v>
      </c>
      <c r="D186" s="50">
        <v>233257.70636744401</v>
      </c>
    </row>
    <row r="187" spans="1:4">
      <c r="A187" s="41">
        <v>330949</v>
      </c>
      <c r="B187" s="15" t="s">
        <v>211</v>
      </c>
      <c r="C187" s="50">
        <v>850724.51577159599</v>
      </c>
      <c r="D187" s="50">
        <v>870481.66936654795</v>
      </c>
    </row>
    <row r="188" spans="1:4">
      <c r="A188" s="41">
        <v>330953</v>
      </c>
      <c r="B188" s="15" t="s">
        <v>212</v>
      </c>
      <c r="C188" s="50">
        <v>554862.64132925996</v>
      </c>
      <c r="D188" s="50">
        <v>577286.983302159</v>
      </c>
    </row>
    <row r="189" spans="1:4">
      <c r="A189" s="41">
        <v>330971</v>
      </c>
      <c r="B189" s="15" t="s">
        <v>213</v>
      </c>
      <c r="C189" s="50">
        <v>2174409.9719275399</v>
      </c>
      <c r="D189" s="50">
        <v>2261195.6363551901</v>
      </c>
    </row>
    <row r="190" spans="1:4">
      <c r="A190" s="41">
        <v>330974</v>
      </c>
      <c r="B190" s="15" t="s">
        <v>214</v>
      </c>
      <c r="C190" s="50">
        <v>9542771.7587851994</v>
      </c>
      <c r="D190" s="50">
        <v>10135491.1492809</v>
      </c>
    </row>
    <row r="191" spans="1:4">
      <c r="A191" s="41">
        <v>341003</v>
      </c>
      <c r="B191" s="15" t="s">
        <v>216</v>
      </c>
      <c r="C191" s="50">
        <v>906203.92585811601</v>
      </c>
      <c r="D191" s="50">
        <v>962550.44518952502</v>
      </c>
    </row>
    <row r="192" spans="1:4">
      <c r="A192" s="41">
        <v>341021</v>
      </c>
      <c r="B192" s="15" t="s">
        <v>217</v>
      </c>
      <c r="C192" s="50">
        <v>38267.804410333403</v>
      </c>
      <c r="D192" s="50">
        <v>39966.4823003411</v>
      </c>
    </row>
    <row r="193" spans="1:4">
      <c r="A193" s="41">
        <v>341023</v>
      </c>
      <c r="B193" s="15" t="s">
        <v>218</v>
      </c>
      <c r="C193" s="50">
        <v>335809.029694197</v>
      </c>
      <c r="D193" s="50">
        <v>355063.80698733398</v>
      </c>
    </row>
    <row r="194" spans="1:4">
      <c r="A194" s="41">
        <v>341026</v>
      </c>
      <c r="B194" s="15" t="s">
        <v>219</v>
      </c>
      <c r="C194" s="50">
        <v>4463941.0155100897</v>
      </c>
      <c r="D194" s="50">
        <v>4685945.2316373195</v>
      </c>
    </row>
    <row r="195" spans="1:4">
      <c r="A195" s="41">
        <v>341032</v>
      </c>
      <c r="B195" s="15" t="s">
        <v>220</v>
      </c>
      <c r="C195" s="50">
        <v>741451.64809702802</v>
      </c>
      <c r="D195" s="50">
        <v>779838.08754646301</v>
      </c>
    </row>
    <row r="196" spans="1:4">
      <c r="A196" s="41">
        <v>341043</v>
      </c>
      <c r="B196" s="15" t="s">
        <v>221</v>
      </c>
      <c r="C196" s="50">
        <v>599560.85236259794</v>
      </c>
      <c r="D196" s="50">
        <v>625894.61388089205</v>
      </c>
    </row>
    <row r="197" spans="1:4">
      <c r="A197" s="41">
        <v>341045</v>
      </c>
      <c r="B197" s="15" t="s">
        <v>222</v>
      </c>
      <c r="C197" s="50">
        <v>388246.215366447</v>
      </c>
      <c r="D197" s="50">
        <v>396830.770305463</v>
      </c>
    </row>
    <row r="198" spans="1:4">
      <c r="A198" s="41">
        <v>341047</v>
      </c>
      <c r="B198" s="15" t="s">
        <v>223</v>
      </c>
      <c r="C198" s="50">
        <v>2891081.3999187802</v>
      </c>
      <c r="D198" s="50">
        <v>2972437.91302393</v>
      </c>
    </row>
    <row r="199" spans="1:4">
      <c r="A199" s="41">
        <v>341049</v>
      </c>
      <c r="B199" s="15" t="s">
        <v>224</v>
      </c>
      <c r="C199" s="50">
        <v>1671440.6104513099</v>
      </c>
      <c r="D199" s="50">
        <v>1724731.2174484199</v>
      </c>
    </row>
    <row r="200" spans="1:4">
      <c r="A200" s="41">
        <v>341050</v>
      </c>
      <c r="B200" s="15" t="s">
        <v>225</v>
      </c>
      <c r="C200" s="50">
        <v>404209.59523030301</v>
      </c>
      <c r="D200" s="50">
        <v>420931.82057500299</v>
      </c>
    </row>
    <row r="201" spans="1:4">
      <c r="A201" s="41">
        <v>341053</v>
      </c>
      <c r="B201" s="15" t="s">
        <v>226</v>
      </c>
      <c r="C201" s="50">
        <v>601155.01617251197</v>
      </c>
      <c r="D201" s="50">
        <v>627109.98920348601</v>
      </c>
    </row>
    <row r="202" spans="1:4">
      <c r="A202" s="41">
        <v>341058</v>
      </c>
      <c r="B202" s="15" t="s">
        <v>227</v>
      </c>
      <c r="C202" s="50">
        <v>244040.250987882</v>
      </c>
      <c r="D202" s="50">
        <v>256148.78831543701</v>
      </c>
    </row>
    <row r="203" spans="1:4">
      <c r="A203" s="41">
        <v>341066</v>
      </c>
      <c r="B203" s="15" t="s">
        <v>228</v>
      </c>
      <c r="C203" s="50">
        <v>271017.63864536799</v>
      </c>
      <c r="D203" s="50">
        <v>280781.03628619702</v>
      </c>
    </row>
    <row r="204" spans="1:4">
      <c r="A204" s="41">
        <v>341087</v>
      </c>
      <c r="B204" s="15" t="s">
        <v>229</v>
      </c>
      <c r="C204" s="50">
        <v>175772.68862600601</v>
      </c>
      <c r="D204" s="50">
        <v>182983.569570867</v>
      </c>
    </row>
    <row r="205" spans="1:4">
      <c r="A205" s="41">
        <v>341088</v>
      </c>
      <c r="B205" s="15" t="s">
        <v>522</v>
      </c>
      <c r="C205" s="50">
        <v>3192351.7591969301</v>
      </c>
      <c r="D205" s="50">
        <v>3279036.8163778498</v>
      </c>
    </row>
    <row r="206" spans="1:4">
      <c r="A206" s="41">
        <v>351106</v>
      </c>
      <c r="B206" s="15" t="s">
        <v>232</v>
      </c>
      <c r="C206" s="50">
        <v>970838.645023352</v>
      </c>
      <c r="D206" s="50">
        <v>1039377.21112534</v>
      </c>
    </row>
    <row r="207" spans="1:4">
      <c r="A207" s="41">
        <v>351118</v>
      </c>
      <c r="B207" s="15" t="s">
        <v>233</v>
      </c>
      <c r="C207" s="50">
        <v>645679.452320565</v>
      </c>
      <c r="D207" s="50">
        <v>661761.37502703001</v>
      </c>
    </row>
    <row r="208" spans="1:4">
      <c r="A208" s="41">
        <v>351132</v>
      </c>
      <c r="B208" s="15" t="s">
        <v>234</v>
      </c>
      <c r="C208" s="50">
        <v>2030019.3334069001</v>
      </c>
      <c r="D208" s="50">
        <v>2045423.7835471099</v>
      </c>
    </row>
    <row r="209" spans="1:4">
      <c r="A209" s="41">
        <v>351134</v>
      </c>
      <c r="B209" s="15" t="s">
        <v>235</v>
      </c>
      <c r="C209" s="50">
        <v>289812.79454361001</v>
      </c>
      <c r="D209" s="50">
        <v>298335.42044161499</v>
      </c>
    </row>
    <row r="210" spans="1:4">
      <c r="A210" s="41">
        <v>351152</v>
      </c>
      <c r="B210" s="15" t="s">
        <v>236</v>
      </c>
      <c r="C210" s="50">
        <v>511112.184255703</v>
      </c>
      <c r="D210" s="50">
        <v>515109.92418168898</v>
      </c>
    </row>
    <row r="211" spans="1:4">
      <c r="A211" s="41">
        <v>351153</v>
      </c>
      <c r="B211" s="15" t="s">
        <v>237</v>
      </c>
      <c r="C211" s="50">
        <v>217706.912680059</v>
      </c>
      <c r="D211" s="50">
        <v>225834.404985075</v>
      </c>
    </row>
    <row r="212" spans="1:4">
      <c r="A212" s="41">
        <v>351157</v>
      </c>
      <c r="B212" s="15" t="s">
        <v>238</v>
      </c>
      <c r="C212" s="50">
        <v>360845.109552907</v>
      </c>
      <c r="D212" s="50">
        <v>372610.12693120801</v>
      </c>
    </row>
    <row r="213" spans="1:4">
      <c r="A213" s="41">
        <v>351158</v>
      </c>
      <c r="B213" s="15" t="s">
        <v>239</v>
      </c>
      <c r="C213" s="50">
        <v>405621.81706147298</v>
      </c>
      <c r="D213" s="50">
        <v>413393.36988174199</v>
      </c>
    </row>
    <row r="214" spans="1:4">
      <c r="A214" s="41">
        <v>351162</v>
      </c>
      <c r="B214" s="15" t="s">
        <v>240</v>
      </c>
      <c r="C214" s="50">
        <v>340389.76295647101</v>
      </c>
      <c r="D214" s="50">
        <v>355145.17959286901</v>
      </c>
    </row>
    <row r="215" spans="1:4">
      <c r="A215" s="41">
        <v>351166</v>
      </c>
      <c r="B215" s="15" t="s">
        <v>241</v>
      </c>
      <c r="C215" s="50">
        <v>187533.77550867401</v>
      </c>
      <c r="D215" s="50">
        <v>195322.766855428</v>
      </c>
    </row>
    <row r="216" spans="1:4">
      <c r="A216" s="41">
        <v>351172</v>
      </c>
      <c r="B216" s="15" t="s">
        <v>149</v>
      </c>
      <c r="C216" s="50">
        <v>1132291.5337534901</v>
      </c>
      <c r="D216" s="50">
        <v>1148552.8639275699</v>
      </c>
    </row>
    <row r="217" spans="1:4">
      <c r="A217" s="41">
        <v>351173</v>
      </c>
      <c r="B217" s="15" t="s">
        <v>242</v>
      </c>
      <c r="C217" s="50">
        <v>742970.07554876001</v>
      </c>
      <c r="D217" s="50">
        <v>762321.34526454099</v>
      </c>
    </row>
    <row r="218" spans="1:4">
      <c r="A218" s="41">
        <v>351174</v>
      </c>
      <c r="B218" s="15" t="s">
        <v>149</v>
      </c>
      <c r="C218" s="51">
        <v>1566945.063397205</v>
      </c>
      <c r="D218" s="51">
        <v>1627523.7624724251</v>
      </c>
    </row>
    <row r="219" spans="1:4">
      <c r="A219" s="41">
        <v>351175</v>
      </c>
      <c r="B219" s="15" t="s">
        <v>243</v>
      </c>
      <c r="C219" s="50">
        <v>199033.23263978001</v>
      </c>
      <c r="D219" s="50">
        <v>204372.97481465101</v>
      </c>
    </row>
    <row r="220" spans="1:4">
      <c r="A220" s="41">
        <v>351177</v>
      </c>
      <c r="B220" s="15" t="s">
        <v>244</v>
      </c>
      <c r="C220" s="50">
        <v>537817.95910763496</v>
      </c>
      <c r="D220" s="50">
        <v>541594.440881658</v>
      </c>
    </row>
    <row r="221" spans="1:4">
      <c r="A221" s="41">
        <v>351188</v>
      </c>
      <c r="B221" s="15" t="s">
        <v>245</v>
      </c>
      <c r="C221" s="50">
        <v>212816.70620917299</v>
      </c>
      <c r="D221" s="50">
        <v>218284.342094925</v>
      </c>
    </row>
    <row r="222" spans="1:4">
      <c r="A222" s="41">
        <v>351195</v>
      </c>
      <c r="B222" s="15" t="s">
        <v>246</v>
      </c>
      <c r="C222" s="50">
        <v>790444.78652981203</v>
      </c>
      <c r="D222" s="50">
        <v>807055.98876430804</v>
      </c>
    </row>
    <row r="223" spans="1:4">
      <c r="A223" s="41">
        <v>351205</v>
      </c>
      <c r="B223" s="15" t="s">
        <v>247</v>
      </c>
      <c r="C223" s="50">
        <v>654917.96638259105</v>
      </c>
      <c r="D223" s="50">
        <v>671094.01135265501</v>
      </c>
    </row>
    <row r="224" spans="1:4">
      <c r="A224" s="41">
        <v>351206</v>
      </c>
      <c r="B224" s="15" t="s">
        <v>248</v>
      </c>
      <c r="C224" s="50">
        <v>330383.426249879</v>
      </c>
      <c r="D224" s="50">
        <v>337518.03271186497</v>
      </c>
    </row>
    <row r="225" spans="1:4">
      <c r="A225" s="41">
        <v>351209</v>
      </c>
      <c r="B225" s="15" t="s">
        <v>500</v>
      </c>
      <c r="C225" s="50">
        <v>707651.529139322</v>
      </c>
      <c r="D225" s="50">
        <v>728000.67307612498</v>
      </c>
    </row>
    <row r="226" spans="1:4">
      <c r="A226" s="41">
        <v>351214</v>
      </c>
      <c r="B226" s="15" t="s">
        <v>249</v>
      </c>
      <c r="C226" s="50">
        <v>926613.85282558296</v>
      </c>
      <c r="D226" s="50">
        <v>935432.02053584601</v>
      </c>
    </row>
    <row r="227" spans="1:4">
      <c r="A227" s="41">
        <v>351217</v>
      </c>
      <c r="B227" s="15" t="s">
        <v>250</v>
      </c>
      <c r="C227" s="50">
        <v>425335.13299196801</v>
      </c>
      <c r="D227" s="50">
        <v>437501.45703813899</v>
      </c>
    </row>
    <row r="228" spans="1:4">
      <c r="A228" s="41">
        <v>351220</v>
      </c>
      <c r="B228" s="15" t="s">
        <v>251</v>
      </c>
      <c r="C228" s="50">
        <v>628359.29601003998</v>
      </c>
      <c r="D228" s="50">
        <v>641340.19857268897</v>
      </c>
    </row>
    <row r="229" spans="1:4">
      <c r="A229" s="41">
        <v>351225</v>
      </c>
      <c r="B229" s="15" t="s">
        <v>252</v>
      </c>
      <c r="C229" s="50">
        <v>579593.053733501</v>
      </c>
      <c r="D229" s="50">
        <v>601717.56218101701</v>
      </c>
    </row>
    <row r="230" spans="1:4">
      <c r="A230" s="41">
        <v>351245</v>
      </c>
      <c r="B230" s="15" t="s">
        <v>253</v>
      </c>
      <c r="C230" s="50">
        <v>215249.87418939199</v>
      </c>
      <c r="D230" s="50">
        <v>226301.62406744799</v>
      </c>
    </row>
    <row r="231" spans="1:4">
      <c r="A231" s="41">
        <v>351251</v>
      </c>
      <c r="B231" s="15" t="s">
        <v>255</v>
      </c>
      <c r="C231" s="50">
        <v>793643.37496925006</v>
      </c>
      <c r="D231" s="50">
        <v>799675.77703768003</v>
      </c>
    </row>
    <row r="232" spans="1:4">
      <c r="A232" s="41">
        <v>351263</v>
      </c>
      <c r="B232" s="15" t="s">
        <v>256</v>
      </c>
      <c r="C232" s="50">
        <v>642481.119005188</v>
      </c>
      <c r="D232" s="50">
        <v>655282.06819362903</v>
      </c>
    </row>
    <row r="233" spans="1:4">
      <c r="A233" s="41">
        <v>351269</v>
      </c>
      <c r="B233" s="15" t="s">
        <v>257</v>
      </c>
      <c r="C233" s="50">
        <v>207530.90553801</v>
      </c>
      <c r="D233" s="50">
        <v>215152.348574023</v>
      </c>
    </row>
    <row r="234" spans="1:4">
      <c r="A234" s="41">
        <v>351271</v>
      </c>
      <c r="B234" s="15" t="s">
        <v>258</v>
      </c>
      <c r="C234" s="50">
        <v>566752.24086043704</v>
      </c>
      <c r="D234" s="50">
        <v>577108.11301498301</v>
      </c>
    </row>
    <row r="235" spans="1:4">
      <c r="A235" s="41">
        <v>351275</v>
      </c>
      <c r="B235" s="15" t="s">
        <v>259</v>
      </c>
      <c r="C235" s="50">
        <v>69334.316870618597</v>
      </c>
      <c r="D235" s="50">
        <v>72344.3967610666</v>
      </c>
    </row>
    <row r="236" spans="1:4">
      <c r="A236" s="41">
        <v>351276</v>
      </c>
      <c r="B236" s="15" t="s">
        <v>260</v>
      </c>
      <c r="C236" s="50">
        <v>700577.32945591898</v>
      </c>
      <c r="D236" s="50">
        <v>730018.643867907</v>
      </c>
    </row>
    <row r="237" spans="1:4">
      <c r="A237" s="41">
        <v>351280</v>
      </c>
      <c r="B237" s="15" t="s">
        <v>261</v>
      </c>
      <c r="C237" s="50">
        <v>208047.288871119</v>
      </c>
      <c r="D237" s="50">
        <v>210589.24012174999</v>
      </c>
    </row>
    <row r="238" spans="1:4">
      <c r="A238" s="41">
        <v>351283</v>
      </c>
      <c r="B238" s="15" t="s">
        <v>262</v>
      </c>
      <c r="C238" s="50">
        <v>176889.214822037</v>
      </c>
      <c r="D238" s="50">
        <v>182591.37919236501</v>
      </c>
    </row>
    <row r="239" spans="1:4">
      <c r="A239" s="41">
        <v>351293</v>
      </c>
      <c r="B239" s="15" t="s">
        <v>210</v>
      </c>
      <c r="C239" s="50">
        <v>345039.15208604297</v>
      </c>
      <c r="D239" s="50">
        <v>358563.91301018401</v>
      </c>
    </row>
    <row r="240" spans="1:4">
      <c r="A240" s="41">
        <v>351298</v>
      </c>
      <c r="B240" s="15" t="s">
        <v>263</v>
      </c>
      <c r="C240" s="50">
        <v>6359728.4122286104</v>
      </c>
      <c r="D240" s="50">
        <v>6363456.1877846802</v>
      </c>
    </row>
    <row r="241" spans="1:4">
      <c r="A241" s="41">
        <v>351301</v>
      </c>
      <c r="B241" s="15" t="s">
        <v>523</v>
      </c>
      <c r="C241" s="50">
        <v>265429.17239171802</v>
      </c>
      <c r="D241" s="50">
        <v>275381.67915394797</v>
      </c>
    </row>
    <row r="242" spans="1:4">
      <c r="A242" s="41">
        <v>351302</v>
      </c>
      <c r="B242" s="15" t="s">
        <v>264</v>
      </c>
      <c r="C242" s="50">
        <v>286037.89309201099</v>
      </c>
      <c r="D242" s="50">
        <v>298356.07585668302</v>
      </c>
    </row>
    <row r="243" spans="1:4">
      <c r="A243" s="41">
        <v>351304</v>
      </c>
      <c r="B243" s="15" t="s">
        <v>524</v>
      </c>
      <c r="C243" s="50">
        <v>188510.42168433999</v>
      </c>
      <c r="D243" s="50">
        <v>187860.44137342001</v>
      </c>
    </row>
    <row r="244" spans="1:4">
      <c r="A244" s="41">
        <v>351305</v>
      </c>
      <c r="B244" s="15" t="s">
        <v>266</v>
      </c>
      <c r="C244" s="50">
        <v>347377.75008112699</v>
      </c>
      <c r="D244" s="50">
        <v>355691.53775327402</v>
      </c>
    </row>
    <row r="245" spans="1:4">
      <c r="A245" s="41">
        <v>351316</v>
      </c>
      <c r="B245" s="15" t="s">
        <v>267</v>
      </c>
      <c r="C245" s="50">
        <v>308746.58892968303</v>
      </c>
      <c r="D245" s="50">
        <v>317666.15032232401</v>
      </c>
    </row>
    <row r="246" spans="1:4">
      <c r="A246" s="41">
        <v>351320</v>
      </c>
      <c r="B246" s="15" t="s">
        <v>268</v>
      </c>
      <c r="C246" s="50">
        <v>220177.61968990101</v>
      </c>
      <c r="D246" s="50">
        <v>227472.33494716501</v>
      </c>
    </row>
    <row r="247" spans="1:4">
      <c r="A247" s="41">
        <v>351322</v>
      </c>
      <c r="B247" s="15" t="s">
        <v>269</v>
      </c>
      <c r="C247" s="50">
        <v>226532.90439359701</v>
      </c>
      <c r="D247" s="50">
        <v>234033.99656451301</v>
      </c>
    </row>
    <row r="248" spans="1:4">
      <c r="A248" s="41">
        <v>351329</v>
      </c>
      <c r="B248" s="15" t="s">
        <v>271</v>
      </c>
      <c r="C248" s="50">
        <v>408859.22012085601</v>
      </c>
      <c r="D248" s="50">
        <v>422435.24346992403</v>
      </c>
    </row>
    <row r="249" spans="1:4">
      <c r="A249" s="41">
        <v>351332</v>
      </c>
      <c r="B249" s="15" t="s">
        <v>272</v>
      </c>
      <c r="C249" s="50">
        <v>1177213.83172362</v>
      </c>
      <c r="D249" s="50">
        <v>1193656.1664760199</v>
      </c>
    </row>
    <row r="250" spans="1:4">
      <c r="A250" s="41">
        <v>351336</v>
      </c>
      <c r="B250" s="15" t="s">
        <v>273</v>
      </c>
      <c r="C250" s="50">
        <v>672953.61720700597</v>
      </c>
      <c r="D250" s="50">
        <v>687625.649379279</v>
      </c>
    </row>
    <row r="251" spans="1:4">
      <c r="A251" s="41">
        <v>361346</v>
      </c>
      <c r="B251" s="15" t="s">
        <v>275</v>
      </c>
      <c r="C251" s="50">
        <v>3608081.91788394</v>
      </c>
      <c r="D251" s="50">
        <v>3694148.4000712801</v>
      </c>
    </row>
    <row r="252" spans="1:4">
      <c r="A252" s="41">
        <v>361353</v>
      </c>
      <c r="B252" s="15" t="s">
        <v>276</v>
      </c>
      <c r="C252" s="50">
        <v>304626.68900962197</v>
      </c>
      <c r="D252" s="50">
        <v>317287.911342145</v>
      </c>
    </row>
    <row r="253" spans="1:4">
      <c r="A253" s="41">
        <v>361373</v>
      </c>
      <c r="B253" s="15" t="s">
        <v>277</v>
      </c>
      <c r="C253" s="50">
        <v>3241545.9583381498</v>
      </c>
      <c r="D253" s="50">
        <v>3346132.4675137601</v>
      </c>
    </row>
    <row r="254" spans="1:4">
      <c r="A254" s="41">
        <v>361387</v>
      </c>
      <c r="B254" s="15" t="s">
        <v>278</v>
      </c>
      <c r="C254" s="50">
        <v>618959.11950456095</v>
      </c>
      <c r="D254" s="50">
        <v>635300.18173962005</v>
      </c>
    </row>
    <row r="255" spans="1:4">
      <c r="A255" s="41">
        <v>361426</v>
      </c>
      <c r="B255" s="15" t="s">
        <v>279</v>
      </c>
      <c r="C255" s="50">
        <v>249041.75005845699</v>
      </c>
      <c r="D255" s="50">
        <v>255928.29431602001</v>
      </c>
    </row>
    <row r="256" spans="1:4">
      <c r="A256" s="41">
        <v>361479</v>
      </c>
      <c r="B256" s="15" t="s">
        <v>280</v>
      </c>
      <c r="C256" s="50">
        <v>1592161.44272744</v>
      </c>
      <c r="D256" s="50">
        <v>1653732.6632011901</v>
      </c>
    </row>
    <row r="257" spans="1:4">
      <c r="A257" s="41">
        <v>361499</v>
      </c>
      <c r="B257" s="15" t="s">
        <v>525</v>
      </c>
      <c r="C257" s="50">
        <v>738310.552974322</v>
      </c>
      <c r="D257" s="50">
        <v>756130.48620486399</v>
      </c>
    </row>
    <row r="258" spans="1:4">
      <c r="A258" s="41">
        <v>371525</v>
      </c>
      <c r="B258" s="15" t="s">
        <v>283</v>
      </c>
      <c r="C258" s="50">
        <v>1018358.92428337</v>
      </c>
      <c r="D258" s="50">
        <v>1058890.15576118</v>
      </c>
    </row>
    <row r="259" spans="1:4">
      <c r="A259" s="41">
        <v>371526</v>
      </c>
      <c r="B259" s="15" t="s">
        <v>284</v>
      </c>
      <c r="C259" s="50">
        <v>731771.08909372205</v>
      </c>
      <c r="D259" s="50">
        <v>768942.23610787105</v>
      </c>
    </row>
    <row r="260" spans="1:4">
      <c r="A260" s="41">
        <v>371534</v>
      </c>
      <c r="B260" s="15" t="s">
        <v>285</v>
      </c>
      <c r="C260" s="50">
        <v>1274075.6393229601</v>
      </c>
      <c r="D260" s="50">
        <v>1327873.8661121801</v>
      </c>
    </row>
    <row r="261" spans="1:4">
      <c r="A261" s="41">
        <v>371540</v>
      </c>
      <c r="B261" s="15" t="s">
        <v>286</v>
      </c>
      <c r="C261" s="50">
        <v>749285.71841812495</v>
      </c>
      <c r="D261" s="50">
        <v>792417.75846386806</v>
      </c>
    </row>
    <row r="262" spans="1:4">
      <c r="A262" s="41">
        <v>371553</v>
      </c>
      <c r="B262" s="15" t="s">
        <v>287</v>
      </c>
      <c r="C262" s="50">
        <v>1590379.89403489</v>
      </c>
      <c r="D262" s="50">
        <v>1641755.3153735399</v>
      </c>
    </row>
    <row r="263" spans="1:4">
      <c r="A263" s="41">
        <v>371556</v>
      </c>
      <c r="B263" s="15" t="s">
        <v>526</v>
      </c>
      <c r="C263" s="50">
        <v>606821.73150714801</v>
      </c>
      <c r="D263" s="50">
        <v>608146.04581789998</v>
      </c>
    </row>
    <row r="264" spans="1:4">
      <c r="A264" s="41">
        <v>371557</v>
      </c>
      <c r="B264" s="15" t="s">
        <v>289</v>
      </c>
      <c r="C264" s="50">
        <v>314687.42628207</v>
      </c>
      <c r="D264" s="50">
        <v>320417.78223624203</v>
      </c>
    </row>
    <row r="265" spans="1:4">
      <c r="A265" s="41">
        <v>371558</v>
      </c>
      <c r="B265" s="15" t="s">
        <v>290</v>
      </c>
      <c r="C265" s="50">
        <v>692502.46463728196</v>
      </c>
      <c r="D265" s="50">
        <v>718582.19935987599</v>
      </c>
    </row>
    <row r="266" spans="1:4">
      <c r="A266" s="41">
        <v>371559</v>
      </c>
      <c r="B266" s="15" t="s">
        <v>291</v>
      </c>
      <c r="C266" s="50">
        <v>433271.93325098802</v>
      </c>
      <c r="D266" s="50">
        <v>450730.50259698601</v>
      </c>
    </row>
    <row r="267" spans="1:4">
      <c r="A267" s="41">
        <v>371561</v>
      </c>
      <c r="B267" s="15" t="s">
        <v>292</v>
      </c>
      <c r="C267" s="50">
        <v>203997.14599467599</v>
      </c>
      <c r="D267" s="50">
        <v>216077.96416125799</v>
      </c>
    </row>
    <row r="268" spans="1:4">
      <c r="A268" s="41">
        <v>371567</v>
      </c>
      <c r="B268" s="15" t="s">
        <v>527</v>
      </c>
      <c r="C268" s="50">
        <v>442379.06053920701</v>
      </c>
      <c r="D268" s="50">
        <v>451965.75265912199</v>
      </c>
    </row>
    <row r="269" spans="1:4">
      <c r="A269" s="41">
        <v>371582</v>
      </c>
      <c r="B269" s="15" t="s">
        <v>294</v>
      </c>
      <c r="C269" s="50">
        <v>607480.33428331104</v>
      </c>
      <c r="D269" s="50">
        <v>641094.02473756904</v>
      </c>
    </row>
    <row r="270" spans="1:4">
      <c r="A270" s="41">
        <v>371591</v>
      </c>
      <c r="B270" s="15" t="s">
        <v>528</v>
      </c>
      <c r="C270" s="50">
        <v>1155948.3916554099</v>
      </c>
      <c r="D270" s="50">
        <v>1209868.34327489</v>
      </c>
    </row>
    <row r="271" spans="1:4">
      <c r="A271" s="41">
        <v>371592</v>
      </c>
      <c r="B271" s="15" t="s">
        <v>296</v>
      </c>
      <c r="C271" s="50">
        <v>669982.90683242795</v>
      </c>
      <c r="D271" s="50">
        <v>694477.24364058406</v>
      </c>
    </row>
    <row r="272" spans="1:4">
      <c r="A272" s="41">
        <v>371597</v>
      </c>
      <c r="B272" s="15" t="s">
        <v>297</v>
      </c>
      <c r="C272" s="50">
        <v>415568.30022650998</v>
      </c>
      <c r="D272" s="50">
        <v>438133.12518909801</v>
      </c>
    </row>
    <row r="273" spans="1:4">
      <c r="A273" s="41">
        <v>372455</v>
      </c>
      <c r="B273" s="15" t="s">
        <v>298</v>
      </c>
      <c r="C273" s="50">
        <v>602850.85374776798</v>
      </c>
      <c r="D273" s="50">
        <v>643834.03707364399</v>
      </c>
    </row>
    <row r="274" spans="1:4">
      <c r="A274" s="41">
        <v>381607</v>
      </c>
      <c r="B274" s="15" t="s">
        <v>300</v>
      </c>
      <c r="C274" s="50">
        <v>7860726.0146521702</v>
      </c>
      <c r="D274" s="50">
        <v>7988028.4279951099</v>
      </c>
    </row>
    <row r="275" spans="1:4">
      <c r="A275" s="41">
        <v>381617</v>
      </c>
      <c r="B275" s="15" t="s">
        <v>301</v>
      </c>
      <c r="C275" s="50">
        <v>1369358.36195672</v>
      </c>
      <c r="D275" s="50">
        <v>1384442.1095333199</v>
      </c>
    </row>
    <row r="276" spans="1:4">
      <c r="A276" s="41">
        <v>381625</v>
      </c>
      <c r="B276" s="15" t="s">
        <v>302</v>
      </c>
      <c r="C276" s="50">
        <v>2532403.8887670399</v>
      </c>
      <c r="D276" s="50">
        <v>2646059.6012550802</v>
      </c>
    </row>
    <row r="277" spans="1:4">
      <c r="A277" s="41">
        <v>381632</v>
      </c>
      <c r="B277" s="15" t="s">
        <v>303</v>
      </c>
      <c r="C277" s="50">
        <v>9947539.7436372992</v>
      </c>
      <c r="D277" s="50">
        <v>10058872.371914299</v>
      </c>
    </row>
    <row r="278" spans="1:4">
      <c r="A278" s="41">
        <v>381637</v>
      </c>
      <c r="B278" s="15" t="s">
        <v>304</v>
      </c>
      <c r="C278" s="50">
        <v>4506985.1252113497</v>
      </c>
      <c r="D278" s="50">
        <v>4671626.8496775599</v>
      </c>
    </row>
    <row r="279" spans="1:4">
      <c r="A279" s="41">
        <v>381638</v>
      </c>
      <c r="B279" s="15" t="s">
        <v>305</v>
      </c>
      <c r="C279" s="50">
        <v>352244.185339269</v>
      </c>
      <c r="D279" s="50">
        <v>366353.27403242397</v>
      </c>
    </row>
    <row r="280" spans="1:4">
      <c r="A280" s="41">
        <v>383303</v>
      </c>
      <c r="B280" s="15" t="s">
        <v>306</v>
      </c>
      <c r="C280" s="50">
        <v>11622538.4151589</v>
      </c>
      <c r="D280" s="50">
        <v>11897400.280049199</v>
      </c>
    </row>
    <row r="281" spans="1:4">
      <c r="A281" s="41">
        <v>391647</v>
      </c>
      <c r="B281" s="15" t="s">
        <v>308</v>
      </c>
      <c r="C281" s="50">
        <v>1988129.43046996</v>
      </c>
      <c r="D281" s="50">
        <v>2048437.9137682801</v>
      </c>
    </row>
    <row r="282" spans="1:4">
      <c r="A282" s="41">
        <v>391649</v>
      </c>
      <c r="B282" s="15" t="s">
        <v>309</v>
      </c>
      <c r="C282" s="50">
        <v>320606.99420537398</v>
      </c>
      <c r="D282" s="50">
        <v>334303.46394980903</v>
      </c>
    </row>
    <row r="283" spans="1:4">
      <c r="A283" s="41">
        <v>391650</v>
      </c>
      <c r="B283" s="15" t="s">
        <v>310</v>
      </c>
      <c r="C283" s="50">
        <v>1333991.8292158099</v>
      </c>
      <c r="D283" s="50">
        <v>1387249.4837962301</v>
      </c>
    </row>
    <row r="284" spans="1:4">
      <c r="A284" s="41">
        <v>391653</v>
      </c>
      <c r="B284" s="15" t="s">
        <v>311</v>
      </c>
      <c r="C284" s="50">
        <v>119710.539447673</v>
      </c>
      <c r="D284" s="50">
        <v>125465.257544729</v>
      </c>
    </row>
    <row r="285" spans="1:4">
      <c r="A285" s="41">
        <v>391666</v>
      </c>
      <c r="B285" s="15" t="s">
        <v>312</v>
      </c>
      <c r="C285" s="50">
        <v>225717.44621132899</v>
      </c>
      <c r="D285" s="50">
        <v>238011.41871529099</v>
      </c>
    </row>
    <row r="286" spans="1:4">
      <c r="A286" s="41">
        <v>391668</v>
      </c>
      <c r="B286" s="15" t="s">
        <v>313</v>
      </c>
      <c r="C286" s="50">
        <v>737277.20932844502</v>
      </c>
      <c r="D286" s="50">
        <v>751416.13500492997</v>
      </c>
    </row>
    <row r="287" spans="1:4">
      <c r="A287" s="41">
        <v>391671</v>
      </c>
      <c r="B287" s="15" t="s">
        <v>314</v>
      </c>
      <c r="C287" s="50">
        <v>366705.54996221798</v>
      </c>
      <c r="D287" s="50">
        <v>381026.55313949898</v>
      </c>
    </row>
    <row r="288" spans="1:4">
      <c r="A288" s="41">
        <v>391674</v>
      </c>
      <c r="B288" s="15" t="s">
        <v>315</v>
      </c>
      <c r="C288" s="50">
        <v>780763.518556603</v>
      </c>
      <c r="D288" s="50">
        <v>833071.11245361902</v>
      </c>
    </row>
    <row r="289" spans="1:4">
      <c r="A289" s="41">
        <v>391676</v>
      </c>
      <c r="B289" s="15" t="s">
        <v>316</v>
      </c>
      <c r="C289" s="50">
        <v>1509318.2894633401</v>
      </c>
      <c r="D289" s="50">
        <v>1580286.18483324</v>
      </c>
    </row>
    <row r="290" spans="1:4">
      <c r="A290" s="41">
        <v>391685</v>
      </c>
      <c r="B290" s="15" t="s">
        <v>317</v>
      </c>
      <c r="C290" s="50">
        <v>1920935.0580889101</v>
      </c>
      <c r="D290" s="50">
        <v>1972256.6664829601</v>
      </c>
    </row>
    <row r="291" spans="1:4">
      <c r="A291" s="41">
        <v>401697</v>
      </c>
      <c r="B291" s="15" t="s">
        <v>319</v>
      </c>
      <c r="C291" s="50">
        <v>1106161.7576049</v>
      </c>
      <c r="D291" s="50">
        <v>1169384.42707064</v>
      </c>
    </row>
    <row r="292" spans="1:4">
      <c r="A292" s="41">
        <v>401698</v>
      </c>
      <c r="B292" s="15" t="s">
        <v>320</v>
      </c>
      <c r="C292" s="50">
        <v>253547.08988859699</v>
      </c>
      <c r="D292" s="50">
        <v>283517.18852329801</v>
      </c>
    </row>
    <row r="293" spans="1:4">
      <c r="A293" s="41">
        <v>401699</v>
      </c>
      <c r="B293" s="15" t="s">
        <v>321</v>
      </c>
      <c r="C293" s="50">
        <v>180777.60912832801</v>
      </c>
      <c r="D293" s="50">
        <v>195256.14855126201</v>
      </c>
    </row>
    <row r="294" spans="1:4">
      <c r="A294" s="41">
        <v>401704</v>
      </c>
      <c r="B294" s="15" t="s">
        <v>322</v>
      </c>
      <c r="C294" s="50">
        <v>722115.11366611696</v>
      </c>
      <c r="D294" s="50">
        <v>757022.34499375301</v>
      </c>
    </row>
    <row r="295" spans="1:4">
      <c r="A295" s="41">
        <v>401709</v>
      </c>
      <c r="B295" s="15" t="s">
        <v>323</v>
      </c>
      <c r="C295" s="50">
        <v>1431739.6388731101</v>
      </c>
      <c r="D295" s="50">
        <v>1519521.7500491701</v>
      </c>
    </row>
    <row r="296" spans="1:4">
      <c r="A296" s="41">
        <v>401713</v>
      </c>
      <c r="B296" s="15" t="s">
        <v>324</v>
      </c>
      <c r="C296" s="50">
        <v>2152268.6504054498</v>
      </c>
      <c r="D296" s="50">
        <v>2310678.6408411502</v>
      </c>
    </row>
    <row r="297" spans="1:4">
      <c r="A297" s="41">
        <v>401718</v>
      </c>
      <c r="B297" s="15" t="s">
        <v>325</v>
      </c>
      <c r="C297" s="50">
        <v>2089849.8374982399</v>
      </c>
      <c r="D297" s="50">
        <v>2276003.9939738498</v>
      </c>
    </row>
    <row r="298" spans="1:4">
      <c r="A298" s="41">
        <v>401721</v>
      </c>
      <c r="B298" s="15" t="s">
        <v>326</v>
      </c>
      <c r="C298" s="50">
        <v>477198.21905206499</v>
      </c>
      <c r="D298" s="50">
        <v>493511.59123685001</v>
      </c>
    </row>
    <row r="299" spans="1:4">
      <c r="A299" s="41">
        <v>401724</v>
      </c>
      <c r="B299" s="15" t="s">
        <v>327</v>
      </c>
      <c r="C299" s="50">
        <v>3504452.1355488501</v>
      </c>
      <c r="D299" s="50">
        <v>3706429.7398684998</v>
      </c>
    </row>
    <row r="300" spans="1:4">
      <c r="A300" s="41">
        <v>411746</v>
      </c>
      <c r="B300" s="15" t="s">
        <v>329</v>
      </c>
      <c r="C300" s="50">
        <v>2867836.4570395201</v>
      </c>
      <c r="D300" s="50">
        <v>2991192.31064355</v>
      </c>
    </row>
    <row r="301" spans="1:4">
      <c r="A301" s="41">
        <v>411756</v>
      </c>
      <c r="B301" s="15" t="s">
        <v>330</v>
      </c>
      <c r="C301" s="50">
        <v>817532.34425474599</v>
      </c>
      <c r="D301" s="50">
        <v>837114.99127037101</v>
      </c>
    </row>
    <row r="302" spans="1:4">
      <c r="A302" s="41">
        <v>411758</v>
      </c>
      <c r="B302" s="15" t="s">
        <v>331</v>
      </c>
      <c r="C302" s="50">
        <v>1347197.6683026601</v>
      </c>
      <c r="D302" s="50">
        <v>1390656.7480102801</v>
      </c>
    </row>
    <row r="303" spans="1:4">
      <c r="A303" s="41">
        <v>411761</v>
      </c>
      <c r="B303" s="15" t="s">
        <v>332</v>
      </c>
      <c r="C303" s="50">
        <v>842208.36815462098</v>
      </c>
      <c r="D303" s="50">
        <v>874899.93992627796</v>
      </c>
    </row>
    <row r="304" spans="1:4">
      <c r="A304" s="41">
        <v>411764</v>
      </c>
      <c r="B304" s="15" t="s">
        <v>333</v>
      </c>
      <c r="C304" s="50">
        <v>977870.07737193897</v>
      </c>
      <c r="D304" s="50">
        <v>1016871.33697067</v>
      </c>
    </row>
    <row r="305" spans="1:4">
      <c r="A305" s="41">
        <v>411777</v>
      </c>
      <c r="B305" s="15" t="s">
        <v>334</v>
      </c>
      <c r="C305" s="50">
        <v>2446849.7988987402</v>
      </c>
      <c r="D305" s="50">
        <v>2594310.1576223499</v>
      </c>
    </row>
    <row r="306" spans="1:4">
      <c r="A306" s="41">
        <v>411778</v>
      </c>
      <c r="B306" s="15" t="s">
        <v>335</v>
      </c>
      <c r="C306" s="50">
        <v>433009.45912904502</v>
      </c>
      <c r="D306" s="50">
        <v>442039.88596457802</v>
      </c>
    </row>
    <row r="307" spans="1:4">
      <c r="A307" s="41">
        <v>411782</v>
      </c>
      <c r="B307" s="15" t="s">
        <v>87</v>
      </c>
      <c r="C307" s="50">
        <v>1526998.1907023001</v>
      </c>
      <c r="D307" s="50">
        <v>1562779.8769977801</v>
      </c>
    </row>
    <row r="308" spans="1:4">
      <c r="A308" s="41">
        <v>411788</v>
      </c>
      <c r="B308" s="15" t="s">
        <v>336</v>
      </c>
      <c r="C308" s="50">
        <v>1625557.3787573799</v>
      </c>
      <c r="D308" s="50">
        <v>1687948.3645540699</v>
      </c>
    </row>
    <row r="309" spans="1:4">
      <c r="A309" s="41">
        <v>411801</v>
      </c>
      <c r="B309" s="15" t="s">
        <v>337</v>
      </c>
      <c r="C309" s="50">
        <v>424772.22025440499</v>
      </c>
      <c r="D309" s="50">
        <v>450341.94303310598</v>
      </c>
    </row>
    <row r="310" spans="1:4">
      <c r="A310" s="41">
        <v>411809</v>
      </c>
      <c r="B310" s="15" t="s">
        <v>254</v>
      </c>
      <c r="C310" s="50">
        <v>448974.78881058597</v>
      </c>
      <c r="D310" s="50">
        <v>464183.185167383</v>
      </c>
    </row>
    <row r="311" spans="1:4">
      <c r="A311" s="41">
        <v>411814</v>
      </c>
      <c r="B311" s="15" t="s">
        <v>338</v>
      </c>
      <c r="C311" s="50">
        <v>991515.80411253602</v>
      </c>
      <c r="D311" s="50">
        <v>1037107.06990609</v>
      </c>
    </row>
    <row r="312" spans="1:4">
      <c r="A312" s="41">
        <v>411817</v>
      </c>
      <c r="B312" s="15" t="s">
        <v>339</v>
      </c>
      <c r="C312" s="50">
        <v>4359871.1141144801</v>
      </c>
      <c r="D312" s="50">
        <v>4637015.36243218</v>
      </c>
    </row>
    <row r="313" spans="1:4">
      <c r="A313" s="41">
        <v>411818</v>
      </c>
      <c r="B313" s="15" t="s">
        <v>340</v>
      </c>
      <c r="C313" s="50">
        <v>4026821.2331173602</v>
      </c>
      <c r="D313" s="50">
        <v>4255949.9579302501</v>
      </c>
    </row>
    <row r="314" spans="1:4">
      <c r="A314" s="41">
        <v>411820</v>
      </c>
      <c r="B314" s="15" t="s">
        <v>341</v>
      </c>
      <c r="C314" s="50">
        <v>1555993.7180568599</v>
      </c>
      <c r="D314" s="50">
        <v>1604267.1705179899</v>
      </c>
    </row>
    <row r="315" spans="1:4">
      <c r="A315" s="41">
        <v>411827</v>
      </c>
      <c r="B315" s="15" t="s">
        <v>342</v>
      </c>
      <c r="C315" s="50">
        <v>2162831.1887521101</v>
      </c>
      <c r="D315" s="50">
        <v>2247323.0557131502</v>
      </c>
    </row>
    <row r="316" spans="1:4">
      <c r="A316" s="41">
        <v>411831</v>
      </c>
      <c r="B316" s="15" t="s">
        <v>343</v>
      </c>
      <c r="C316" s="50">
        <v>1292960.7094753699</v>
      </c>
      <c r="D316" s="50">
        <v>1338345.10302475</v>
      </c>
    </row>
    <row r="317" spans="1:4">
      <c r="A317" s="41">
        <v>411833</v>
      </c>
      <c r="B317" s="15" t="s">
        <v>344</v>
      </c>
      <c r="C317" s="50">
        <v>2344194.58678198</v>
      </c>
      <c r="D317" s="50">
        <v>2480177.8651335998</v>
      </c>
    </row>
    <row r="318" spans="1:4">
      <c r="A318" s="41">
        <v>411839</v>
      </c>
      <c r="B318" s="15" t="s">
        <v>345</v>
      </c>
      <c r="C318" s="50">
        <v>2607955.5937789902</v>
      </c>
      <c r="D318" s="50">
        <v>2681633.8834468401</v>
      </c>
    </row>
    <row r="319" spans="1:4">
      <c r="A319" s="41">
        <v>411841</v>
      </c>
      <c r="B319" s="15" t="s">
        <v>346</v>
      </c>
      <c r="C319" s="50">
        <v>2213279.9268677402</v>
      </c>
      <c r="D319" s="50">
        <v>2324794.98505635</v>
      </c>
    </row>
    <row r="320" spans="1:4">
      <c r="A320" s="41">
        <v>411845</v>
      </c>
      <c r="B320" s="15" t="s">
        <v>347</v>
      </c>
      <c r="C320" s="50">
        <v>4445537.8395709097</v>
      </c>
      <c r="D320" s="50">
        <v>4520522.0884162299</v>
      </c>
    </row>
    <row r="321" spans="1:4">
      <c r="A321" s="41">
        <v>411847</v>
      </c>
      <c r="B321" s="15" t="s">
        <v>348</v>
      </c>
      <c r="C321" s="50">
        <v>1927562.84305694</v>
      </c>
      <c r="D321" s="50">
        <v>1979615.80910801</v>
      </c>
    </row>
    <row r="322" spans="1:4">
      <c r="A322" s="41">
        <v>411849</v>
      </c>
      <c r="B322" s="15" t="s">
        <v>349</v>
      </c>
      <c r="C322" s="50">
        <v>1518499.6390043199</v>
      </c>
      <c r="D322" s="50">
        <v>1565369.7503867501</v>
      </c>
    </row>
    <row r="323" spans="1:4">
      <c r="A323" s="41">
        <v>420463</v>
      </c>
      <c r="B323" s="15" t="s">
        <v>529</v>
      </c>
      <c r="C323" s="50">
        <v>1022550.63961348</v>
      </c>
      <c r="D323" s="50">
        <v>1067370.8793260599</v>
      </c>
    </row>
    <row r="324" spans="1:4">
      <c r="A324" s="41">
        <v>421206</v>
      </c>
      <c r="B324" s="15" t="s">
        <v>353</v>
      </c>
      <c r="C324" s="50">
        <v>898413.46932326898</v>
      </c>
      <c r="D324" s="50">
        <v>916470.57159096503</v>
      </c>
    </row>
    <row r="325" spans="1:4">
      <c r="A325" s="41">
        <v>421860</v>
      </c>
      <c r="B325" s="15" t="s">
        <v>354</v>
      </c>
      <c r="C325" s="50">
        <v>246232.400051654</v>
      </c>
      <c r="D325" s="50">
        <v>258637.939742766</v>
      </c>
    </row>
    <row r="326" spans="1:4">
      <c r="A326" s="41">
        <v>421866</v>
      </c>
      <c r="B326" s="15" t="s">
        <v>530</v>
      </c>
      <c r="C326" s="50">
        <v>474262.68766150699</v>
      </c>
      <c r="D326" s="50">
        <v>507791.75003105699</v>
      </c>
    </row>
    <row r="327" spans="1:4">
      <c r="A327" s="41">
        <v>421876</v>
      </c>
      <c r="B327" s="15" t="s">
        <v>356</v>
      </c>
      <c r="C327" s="50">
        <v>107113.326427184</v>
      </c>
      <c r="D327" s="50">
        <v>111461.649909274</v>
      </c>
    </row>
    <row r="328" spans="1:4">
      <c r="A328" s="41">
        <v>421886</v>
      </c>
      <c r="B328" s="15" t="s">
        <v>357</v>
      </c>
      <c r="C328" s="50">
        <v>424739.66125790798</v>
      </c>
      <c r="D328" s="50">
        <v>448553.88572068798</v>
      </c>
    </row>
    <row r="329" spans="1:4">
      <c r="A329" s="41">
        <v>421887</v>
      </c>
      <c r="B329" s="15" t="s">
        <v>358</v>
      </c>
      <c r="C329" s="50">
        <v>1691866.24294991</v>
      </c>
      <c r="D329" s="50">
        <v>1714200.7058585701</v>
      </c>
    </row>
    <row r="330" spans="1:4">
      <c r="A330" s="41">
        <v>421901</v>
      </c>
      <c r="B330" s="15" t="s">
        <v>359</v>
      </c>
      <c r="C330" s="50">
        <v>1543983.76795617</v>
      </c>
      <c r="D330" s="50">
        <v>1583659.9467716101</v>
      </c>
    </row>
    <row r="331" spans="1:4">
      <c r="A331" s="41">
        <v>421912</v>
      </c>
      <c r="B331" s="15" t="s">
        <v>360</v>
      </c>
      <c r="C331" s="50">
        <v>1577213.7410762799</v>
      </c>
      <c r="D331" s="50">
        <v>1640912.60682193</v>
      </c>
    </row>
    <row r="332" spans="1:4">
      <c r="A332" s="41">
        <v>421920</v>
      </c>
      <c r="B332" s="15" t="s">
        <v>361</v>
      </c>
      <c r="C332" s="50">
        <v>666949.91745492804</v>
      </c>
      <c r="D332" s="50">
        <v>698964.20884230803</v>
      </c>
    </row>
    <row r="333" spans="1:4">
      <c r="A333" s="41">
        <v>421931</v>
      </c>
      <c r="B333" s="15" t="s">
        <v>362</v>
      </c>
      <c r="C333" s="50">
        <v>2835952.7190038902</v>
      </c>
      <c r="D333" s="50">
        <v>3007997.7619965901</v>
      </c>
    </row>
    <row r="334" spans="1:4">
      <c r="A334" s="41">
        <v>421945</v>
      </c>
      <c r="B334" s="15" t="s">
        <v>363</v>
      </c>
      <c r="C334" s="50">
        <v>494345.09354435699</v>
      </c>
      <c r="D334" s="50">
        <v>517805.844934655</v>
      </c>
    </row>
    <row r="335" spans="1:4">
      <c r="A335" s="41">
        <v>431704</v>
      </c>
      <c r="B335" s="15" t="s">
        <v>365</v>
      </c>
      <c r="C335" s="50">
        <v>614410.819880286</v>
      </c>
      <c r="D335" s="50">
        <v>643363.316035436</v>
      </c>
    </row>
    <row r="336" spans="1:4">
      <c r="A336" s="41">
        <v>431788</v>
      </c>
      <c r="B336" s="15" t="s">
        <v>366</v>
      </c>
      <c r="C336" s="50">
        <v>858673.43935226102</v>
      </c>
      <c r="D336" s="50">
        <v>889803.90185948799</v>
      </c>
    </row>
    <row r="337" spans="1:4">
      <c r="A337" s="41">
        <v>431831</v>
      </c>
      <c r="B337" s="15" t="s">
        <v>367</v>
      </c>
      <c r="C337" s="50">
        <v>300764.28024848801</v>
      </c>
      <c r="D337" s="50">
        <v>309917.82665340899</v>
      </c>
    </row>
    <row r="338" spans="1:4">
      <c r="A338" s="41">
        <v>431968</v>
      </c>
      <c r="B338" s="15" t="s">
        <v>368</v>
      </c>
      <c r="C338" s="50">
        <v>316175.82271417102</v>
      </c>
      <c r="D338" s="50">
        <v>328907.052611197</v>
      </c>
    </row>
    <row r="339" spans="1:4">
      <c r="A339" s="41">
        <v>431969</v>
      </c>
      <c r="B339" s="15" t="s">
        <v>369</v>
      </c>
      <c r="C339" s="50">
        <v>2363266.6229306199</v>
      </c>
      <c r="D339" s="50">
        <v>2478489.6225026902</v>
      </c>
    </row>
    <row r="340" spans="1:4">
      <c r="A340" s="41">
        <v>431974</v>
      </c>
      <c r="B340" s="15" t="s">
        <v>370</v>
      </c>
      <c r="C340" s="50">
        <v>640896.57442028797</v>
      </c>
      <c r="D340" s="50">
        <v>671526.81136264396</v>
      </c>
    </row>
    <row r="341" spans="1:4">
      <c r="A341" s="41">
        <v>431977</v>
      </c>
      <c r="B341" s="15" t="s">
        <v>371</v>
      </c>
      <c r="C341" s="50">
        <v>1581510.6704845701</v>
      </c>
      <c r="D341" s="50">
        <v>1656981.1525694299</v>
      </c>
    </row>
    <row r="342" spans="1:4">
      <c r="A342" s="41">
        <v>431980</v>
      </c>
      <c r="B342" s="15" t="s">
        <v>372</v>
      </c>
      <c r="C342" s="50">
        <v>3346073.9519434199</v>
      </c>
      <c r="D342" s="50">
        <v>3391884.8225273001</v>
      </c>
    </row>
    <row r="343" spans="1:4">
      <c r="A343" s="41">
        <v>431994</v>
      </c>
      <c r="B343" s="15" t="s">
        <v>373</v>
      </c>
      <c r="C343" s="50">
        <v>1953615.3055946</v>
      </c>
      <c r="D343" s="50">
        <v>2029515.1296746901</v>
      </c>
    </row>
    <row r="344" spans="1:4">
      <c r="A344" s="41">
        <v>432008</v>
      </c>
      <c r="B344" s="15" t="s">
        <v>374</v>
      </c>
      <c r="C344" s="50">
        <v>557752.91012017103</v>
      </c>
      <c r="D344" s="50">
        <v>567979.31959053001</v>
      </c>
    </row>
    <row r="345" spans="1:4">
      <c r="A345" s="41">
        <v>432016</v>
      </c>
      <c r="B345" s="15" t="s">
        <v>375</v>
      </c>
      <c r="C345" s="50">
        <v>10347822.565775501</v>
      </c>
      <c r="D345" s="50">
        <v>10720548.0059464</v>
      </c>
    </row>
    <row r="346" spans="1:4">
      <c r="A346" s="41">
        <v>432017</v>
      </c>
      <c r="B346" s="15" t="s">
        <v>376</v>
      </c>
      <c r="C346" s="50">
        <v>2813587.0609335201</v>
      </c>
      <c r="D346" s="50">
        <v>2914799.2208061102</v>
      </c>
    </row>
    <row r="347" spans="1:4">
      <c r="A347" s="41">
        <v>432023</v>
      </c>
      <c r="B347" s="15" t="s">
        <v>377</v>
      </c>
      <c r="C347" s="50">
        <v>527665.13482001005</v>
      </c>
      <c r="D347" s="50">
        <v>547445.54202443606</v>
      </c>
    </row>
    <row r="348" spans="1:4">
      <c r="A348" s="41">
        <v>432029</v>
      </c>
      <c r="B348" s="15" t="s">
        <v>378</v>
      </c>
      <c r="C348" s="50">
        <v>108334.651537889</v>
      </c>
      <c r="D348" s="50">
        <v>113007.21868098099</v>
      </c>
    </row>
    <row r="349" spans="1:4">
      <c r="A349" s="41">
        <v>432030</v>
      </c>
      <c r="B349" s="15" t="s">
        <v>350</v>
      </c>
      <c r="C349" s="50">
        <v>876054.80939864705</v>
      </c>
      <c r="D349" s="50">
        <v>918950.09123986599</v>
      </c>
    </row>
    <row r="350" spans="1:4">
      <c r="A350" s="41">
        <v>432034</v>
      </c>
      <c r="B350" s="15" t="s">
        <v>379</v>
      </c>
      <c r="C350" s="50">
        <v>236149.223797913</v>
      </c>
      <c r="D350" s="50">
        <v>246161.181128447</v>
      </c>
    </row>
    <row r="351" spans="1:4">
      <c r="A351" s="41">
        <v>442038</v>
      </c>
      <c r="B351" s="15" t="s">
        <v>381</v>
      </c>
      <c r="C351" s="50">
        <v>708509.66560051404</v>
      </c>
      <c r="D351" s="50">
        <v>731716.61608787603</v>
      </c>
    </row>
    <row r="352" spans="1:4">
      <c r="A352" s="41">
        <v>442039</v>
      </c>
      <c r="B352" s="15" t="s">
        <v>382</v>
      </c>
      <c r="C352" s="50">
        <v>4394682.9743745904</v>
      </c>
      <c r="D352" s="50">
        <v>4574523.6063373303</v>
      </c>
    </row>
    <row r="353" spans="1:4">
      <c r="A353" s="41">
        <v>442040</v>
      </c>
      <c r="B353" s="15" t="s">
        <v>383</v>
      </c>
      <c r="C353" s="50">
        <v>2415052.9544887799</v>
      </c>
      <c r="D353" s="50">
        <v>2567864.4577373001</v>
      </c>
    </row>
    <row r="354" spans="1:4">
      <c r="A354" s="41">
        <v>442061</v>
      </c>
      <c r="B354" s="15" t="s">
        <v>384</v>
      </c>
      <c r="C354" s="50">
        <v>1198797.4316616401</v>
      </c>
      <c r="D354" s="50">
        <v>1265339.03567326</v>
      </c>
    </row>
    <row r="355" spans="1:4">
      <c r="A355" s="41">
        <v>442066</v>
      </c>
      <c r="B355" s="15" t="s">
        <v>385</v>
      </c>
      <c r="C355" s="50">
        <v>583549.50324425497</v>
      </c>
      <c r="D355" s="50">
        <v>605069.38346867904</v>
      </c>
    </row>
    <row r="356" spans="1:4">
      <c r="A356" s="41">
        <v>442068</v>
      </c>
      <c r="B356" s="15" t="s">
        <v>386</v>
      </c>
      <c r="C356" s="50">
        <v>8079739.5073768599</v>
      </c>
      <c r="D356" s="50">
        <v>8628477.5970725901</v>
      </c>
    </row>
    <row r="357" spans="1:4">
      <c r="A357" s="41">
        <v>442069</v>
      </c>
      <c r="B357" s="15" t="s">
        <v>387</v>
      </c>
      <c r="C357" s="50">
        <v>219652.545563653</v>
      </c>
      <c r="D357" s="50">
        <v>242950.57278532101</v>
      </c>
    </row>
    <row r="358" spans="1:4">
      <c r="A358" s="41">
        <v>442073</v>
      </c>
      <c r="B358" s="15" t="s">
        <v>388</v>
      </c>
      <c r="C358" s="50">
        <v>73117.411822912298</v>
      </c>
      <c r="D358" s="50">
        <v>75349.179430683696</v>
      </c>
    </row>
    <row r="359" spans="1:4">
      <c r="A359" s="41">
        <v>442076</v>
      </c>
      <c r="B359" s="15" t="s">
        <v>531</v>
      </c>
      <c r="C359" s="50">
        <v>1404872.42199599</v>
      </c>
      <c r="D359" s="50">
        <v>1494892.6673088199</v>
      </c>
    </row>
    <row r="360" spans="1:4">
      <c r="A360" s="41">
        <v>442083</v>
      </c>
      <c r="B360" s="15" t="s">
        <v>390</v>
      </c>
      <c r="C360" s="50">
        <v>11526900.898477999</v>
      </c>
      <c r="D360" s="50">
        <v>12091199.7842583</v>
      </c>
    </row>
    <row r="361" spans="1:4">
      <c r="A361" s="41">
        <v>442090</v>
      </c>
      <c r="B361" s="15" t="s">
        <v>391</v>
      </c>
      <c r="C361" s="50">
        <v>1546846.5230177499</v>
      </c>
      <c r="D361" s="50">
        <v>1610997.6319480401</v>
      </c>
    </row>
    <row r="362" spans="1:4">
      <c r="A362" s="41">
        <v>442091</v>
      </c>
      <c r="B362" s="15" t="s">
        <v>392</v>
      </c>
      <c r="C362" s="50">
        <v>5043958.5217412198</v>
      </c>
      <c r="D362" s="50">
        <v>5018315.40994169</v>
      </c>
    </row>
    <row r="363" spans="1:4">
      <c r="A363" s="41">
        <v>442103</v>
      </c>
      <c r="B363" s="15" t="s">
        <v>393</v>
      </c>
      <c r="C363" s="50">
        <v>623626.65461115399</v>
      </c>
      <c r="D363" s="50">
        <v>656360.14225175197</v>
      </c>
    </row>
    <row r="364" spans="1:4">
      <c r="A364" s="41">
        <v>442104</v>
      </c>
      <c r="B364" s="15" t="s">
        <v>394</v>
      </c>
      <c r="C364" s="50">
        <v>700013.11578261701</v>
      </c>
      <c r="D364" s="50">
        <v>709342.63970476005</v>
      </c>
    </row>
    <row r="365" spans="1:4">
      <c r="A365" s="41">
        <v>442105</v>
      </c>
      <c r="B365" s="15" t="s">
        <v>395</v>
      </c>
      <c r="C365" s="50">
        <v>974006.23042027699</v>
      </c>
      <c r="D365" s="50">
        <v>1053145.44315961</v>
      </c>
    </row>
    <row r="366" spans="1:4">
      <c r="A366" s="41">
        <v>442107</v>
      </c>
      <c r="B366" s="15" t="s">
        <v>396</v>
      </c>
      <c r="C366" s="50">
        <v>822438.791654389</v>
      </c>
      <c r="D366" s="50">
        <v>854496.95880167896</v>
      </c>
    </row>
    <row r="367" spans="1:4">
      <c r="A367" s="41">
        <v>442116</v>
      </c>
      <c r="B367" s="15" t="s">
        <v>397</v>
      </c>
      <c r="C367" s="50">
        <v>1547989.2282640701</v>
      </c>
      <c r="D367" s="50">
        <v>1647702.4946669999</v>
      </c>
    </row>
    <row r="368" spans="1:4">
      <c r="A368" s="41">
        <v>442130</v>
      </c>
      <c r="B368" s="15" t="s">
        <v>398</v>
      </c>
      <c r="C368" s="50">
        <v>3332855.1487874198</v>
      </c>
      <c r="D368" s="50">
        <v>3570339.654873</v>
      </c>
    </row>
    <row r="369" spans="1:4">
      <c r="A369" s="41">
        <v>442135</v>
      </c>
      <c r="B369" s="15" t="s">
        <v>532</v>
      </c>
      <c r="C369" s="50">
        <v>2115512.4772046702</v>
      </c>
      <c r="D369" s="50">
        <v>2254866.5108467499</v>
      </c>
    </row>
    <row r="370" spans="1:4">
      <c r="A370" s="41">
        <v>442150</v>
      </c>
      <c r="B370" s="15" t="s">
        <v>400</v>
      </c>
      <c r="C370" s="50">
        <v>145534.34790402401</v>
      </c>
      <c r="D370" s="50">
        <v>159023.95534302</v>
      </c>
    </row>
    <row r="371" spans="1:4">
      <c r="A371" s="41">
        <v>442159</v>
      </c>
      <c r="B371" s="15" t="s">
        <v>401</v>
      </c>
      <c r="C371" s="50">
        <v>4785203.4956518104</v>
      </c>
      <c r="D371" s="50">
        <v>4965180.1574628903</v>
      </c>
    </row>
    <row r="372" spans="1:4">
      <c r="A372" s="41">
        <v>452169</v>
      </c>
      <c r="B372" s="15" t="s">
        <v>403</v>
      </c>
      <c r="C372" s="50">
        <v>1912813.3220029699</v>
      </c>
      <c r="D372" s="50">
        <v>1981463.3175947601</v>
      </c>
    </row>
    <row r="373" spans="1:4">
      <c r="A373" s="41">
        <v>452179</v>
      </c>
      <c r="B373" s="15" t="s">
        <v>404</v>
      </c>
      <c r="C373" s="50">
        <v>3784222.3769397</v>
      </c>
      <c r="D373" s="50">
        <v>3954162.5264557102</v>
      </c>
    </row>
    <row r="374" spans="1:4">
      <c r="A374" s="41">
        <v>452200</v>
      </c>
      <c r="B374" s="15" t="s">
        <v>405</v>
      </c>
      <c r="C374" s="50">
        <v>875104.88845351595</v>
      </c>
      <c r="D374" s="50">
        <v>899850.23779919499</v>
      </c>
    </row>
    <row r="375" spans="1:4">
      <c r="A375" s="41">
        <v>452226</v>
      </c>
      <c r="B375" s="15" t="s">
        <v>406</v>
      </c>
      <c r="C375" s="50">
        <v>1300286.2735687599</v>
      </c>
      <c r="D375" s="50">
        <v>1364602.8660222399</v>
      </c>
    </row>
    <row r="376" spans="1:4">
      <c r="A376" s="41">
        <v>462182</v>
      </c>
      <c r="B376" s="15" t="s">
        <v>533</v>
      </c>
      <c r="C376" s="50">
        <v>675940.21461285499</v>
      </c>
      <c r="D376" s="50">
        <v>697594.50620284094</v>
      </c>
    </row>
    <row r="377" spans="1:4">
      <c r="A377" s="41">
        <v>462194</v>
      </c>
      <c r="B377" s="15" t="s">
        <v>409</v>
      </c>
      <c r="C377" s="50">
        <v>536302.86015453504</v>
      </c>
      <c r="D377" s="50">
        <v>555711.38753333397</v>
      </c>
    </row>
    <row r="378" spans="1:4">
      <c r="A378" s="41">
        <v>472213</v>
      </c>
      <c r="B378" s="15" t="s">
        <v>411</v>
      </c>
      <c r="C378" s="50">
        <v>2696477.65691764</v>
      </c>
      <c r="D378" s="50">
        <v>2817122.1536831302</v>
      </c>
    </row>
    <row r="379" spans="1:4">
      <c r="A379" s="41">
        <v>472218</v>
      </c>
      <c r="B379" s="15" t="s">
        <v>412</v>
      </c>
      <c r="C379" s="50">
        <v>1365537.8280033399</v>
      </c>
      <c r="D379" s="50">
        <v>1441259.6484674199</v>
      </c>
    </row>
    <row r="380" spans="1:4">
      <c r="A380" s="41">
        <v>472220</v>
      </c>
      <c r="B380" s="15" t="s">
        <v>413</v>
      </c>
      <c r="C380" s="50">
        <v>2255014.8464667099</v>
      </c>
      <c r="D380" s="50">
        <v>2290086.3022014201</v>
      </c>
    </row>
    <row r="381" spans="1:4">
      <c r="A381" s="41">
        <v>472221</v>
      </c>
      <c r="B381" s="15" t="s">
        <v>149</v>
      </c>
      <c r="C381" s="50">
        <v>1429131.0696326699</v>
      </c>
      <c r="D381" s="50">
        <v>1448828.0286097999</v>
      </c>
    </row>
    <row r="382" spans="1:4">
      <c r="A382" s="41">
        <v>472226</v>
      </c>
      <c r="B382" s="15" t="s">
        <v>414</v>
      </c>
      <c r="C382" s="50">
        <v>797590.43969914794</v>
      </c>
      <c r="D382" s="50">
        <v>840222.47130489699</v>
      </c>
    </row>
    <row r="383" spans="1:4">
      <c r="A383" s="41">
        <v>472232</v>
      </c>
      <c r="B383" s="15" t="s">
        <v>415</v>
      </c>
      <c r="C383" s="50">
        <v>837609.50088119903</v>
      </c>
      <c r="D383" s="50">
        <v>866260.24608577299</v>
      </c>
    </row>
    <row r="384" spans="1:4">
      <c r="A384" s="41">
        <v>482242</v>
      </c>
      <c r="B384" s="15" t="s">
        <v>417</v>
      </c>
      <c r="C384" s="50">
        <v>2299339.6548975599</v>
      </c>
      <c r="D384" s="50">
        <v>2385309.4460046799</v>
      </c>
    </row>
    <row r="385" spans="1:4">
      <c r="A385" s="41">
        <v>482257</v>
      </c>
      <c r="B385" s="15" t="s">
        <v>419</v>
      </c>
      <c r="C385" s="50">
        <v>7632722.02508316</v>
      </c>
      <c r="D385" s="50">
        <v>7954174.6156973802</v>
      </c>
    </row>
    <row r="386" spans="1:4">
      <c r="A386" s="41">
        <v>483310</v>
      </c>
      <c r="B386" s="15" t="s">
        <v>534</v>
      </c>
      <c r="C386" s="50">
        <v>4553725.6605006298</v>
      </c>
      <c r="D386" s="50">
        <v>4716512.0437702201</v>
      </c>
    </row>
    <row r="387" spans="1:4">
      <c r="A387" s="41">
        <v>491231</v>
      </c>
      <c r="B387" s="15" t="s">
        <v>422</v>
      </c>
      <c r="C387" s="50">
        <v>1498841.0280831801</v>
      </c>
      <c r="D387" s="50">
        <v>1524517.99685399</v>
      </c>
    </row>
    <row r="388" spans="1:4">
      <c r="A388" s="41">
        <v>492066</v>
      </c>
      <c r="B388" s="15" t="s">
        <v>423</v>
      </c>
      <c r="C388" s="50">
        <v>417534.09867668198</v>
      </c>
      <c r="D388" s="50">
        <v>451895.67742596701</v>
      </c>
    </row>
    <row r="389" spans="1:4">
      <c r="A389" s="41">
        <v>492259</v>
      </c>
      <c r="B389" s="15" t="s">
        <v>424</v>
      </c>
      <c r="C389" s="50">
        <v>581793.62455542199</v>
      </c>
      <c r="D389" s="50">
        <v>601177.79611694498</v>
      </c>
    </row>
    <row r="390" spans="1:4">
      <c r="A390" s="41">
        <v>492262</v>
      </c>
      <c r="B390" s="15" t="s">
        <v>425</v>
      </c>
      <c r="C390" s="50">
        <v>6922759.4264315004</v>
      </c>
      <c r="D390" s="50">
        <v>7410308.42396791</v>
      </c>
    </row>
    <row r="391" spans="1:4">
      <c r="A391" s="41">
        <v>492263</v>
      </c>
      <c r="B391" s="15" t="s">
        <v>426</v>
      </c>
      <c r="C391" s="50">
        <v>1650329.98052616</v>
      </c>
      <c r="D391" s="50">
        <v>1728503.16746368</v>
      </c>
    </row>
    <row r="392" spans="1:4">
      <c r="A392" s="41">
        <v>492264</v>
      </c>
      <c r="B392" s="15" t="s">
        <v>427</v>
      </c>
      <c r="C392" s="50">
        <v>1607877.0203889799</v>
      </c>
      <c r="D392" s="50">
        <v>1660555.7042270701</v>
      </c>
    </row>
    <row r="393" spans="1:4">
      <c r="A393" s="41">
        <v>492265</v>
      </c>
      <c r="B393" s="15" t="s">
        <v>535</v>
      </c>
      <c r="C393" s="50">
        <v>1588383.8566778</v>
      </c>
      <c r="D393" s="50">
        <v>1632669.1690179501</v>
      </c>
    </row>
    <row r="394" spans="1:4">
      <c r="A394" s="41">
        <v>492270</v>
      </c>
      <c r="B394" s="15" t="s">
        <v>429</v>
      </c>
      <c r="C394" s="50">
        <v>2903363.1793673001</v>
      </c>
      <c r="D394" s="50">
        <v>3020727.9360836102</v>
      </c>
    </row>
    <row r="395" spans="1:4">
      <c r="A395" s="41">
        <v>493403</v>
      </c>
      <c r="B395" s="15" t="s">
        <v>430</v>
      </c>
      <c r="C395" s="50">
        <v>3780599.20848255</v>
      </c>
      <c r="D395" s="50">
        <v>3908336.10153209</v>
      </c>
    </row>
    <row r="396" spans="1:4">
      <c r="A396" s="41">
        <v>500758</v>
      </c>
      <c r="B396" s="15" t="s">
        <v>536</v>
      </c>
      <c r="C396" s="50">
        <v>1736051.7931206001</v>
      </c>
      <c r="D396" s="50">
        <v>1743012.09737632</v>
      </c>
    </row>
    <row r="397" spans="1:4">
      <c r="A397" s="41">
        <v>502278</v>
      </c>
      <c r="B397" s="15" t="s">
        <v>537</v>
      </c>
      <c r="C397" s="50">
        <v>1608303.3004803499</v>
      </c>
      <c r="D397" s="50">
        <v>1609648.1081437201</v>
      </c>
    </row>
    <row r="398" spans="1:4">
      <c r="A398" s="41">
        <v>502282</v>
      </c>
      <c r="B398" s="15" t="s">
        <v>434</v>
      </c>
      <c r="C398" s="50">
        <v>615338.87963304296</v>
      </c>
      <c r="D398" s="50">
        <v>642000.93570221099</v>
      </c>
    </row>
    <row r="399" spans="1:4">
      <c r="A399" s="41">
        <v>502286</v>
      </c>
      <c r="B399" s="15" t="s">
        <v>435</v>
      </c>
      <c r="C399" s="50">
        <v>3810138.8631281001</v>
      </c>
      <c r="D399" s="50">
        <v>3983529.0724419602</v>
      </c>
    </row>
    <row r="400" spans="1:4">
      <c r="A400" s="41">
        <v>512296</v>
      </c>
      <c r="B400" s="15" t="s">
        <v>437</v>
      </c>
      <c r="C400" s="50">
        <v>2941714.1009159498</v>
      </c>
      <c r="D400" s="50">
        <v>3153270.79837377</v>
      </c>
    </row>
    <row r="401" spans="1:4">
      <c r="A401" s="41">
        <v>520581</v>
      </c>
      <c r="B401" s="15" t="s">
        <v>538</v>
      </c>
      <c r="C401" s="50">
        <v>96281.236435470506</v>
      </c>
      <c r="D401" s="50">
        <v>100458.412029716</v>
      </c>
    </row>
    <row r="402" spans="1:4">
      <c r="A402" s="41">
        <v>522417</v>
      </c>
      <c r="B402" s="15" t="s">
        <v>440</v>
      </c>
      <c r="C402" s="50">
        <v>32921.232512610797</v>
      </c>
      <c r="D402" s="50">
        <v>34564.110650569302</v>
      </c>
    </row>
    <row r="403" spans="1:4">
      <c r="A403" s="41">
        <v>522419</v>
      </c>
      <c r="B403" s="15" t="s">
        <v>441</v>
      </c>
      <c r="C403" s="50">
        <v>515173.09983607498</v>
      </c>
      <c r="D403" s="50">
        <v>543961.47357632394</v>
      </c>
    </row>
    <row r="404" spans="1:4">
      <c r="A404" s="41">
        <v>522426</v>
      </c>
      <c r="B404" s="15" t="s">
        <v>442</v>
      </c>
      <c r="C404" s="50">
        <v>707969.05984826596</v>
      </c>
      <c r="D404" s="50">
        <v>748991.36865681503</v>
      </c>
    </row>
    <row r="405" spans="1:4">
      <c r="A405" s="41">
        <v>522431</v>
      </c>
      <c r="B405" s="15" t="s">
        <v>443</v>
      </c>
      <c r="C405" s="50">
        <v>2681699.5297759599</v>
      </c>
      <c r="D405" s="50">
        <v>2787332.6319922102</v>
      </c>
    </row>
    <row r="406" spans="1:4">
      <c r="A406" s="41">
        <v>522442</v>
      </c>
      <c r="B406" s="15" t="s">
        <v>539</v>
      </c>
      <c r="C406" s="50">
        <v>718139.56985472003</v>
      </c>
      <c r="D406" s="50">
        <v>733900.17993484903</v>
      </c>
    </row>
    <row r="407" spans="1:4">
      <c r="A407" s="41">
        <v>522446</v>
      </c>
      <c r="B407" s="15" t="s">
        <v>445</v>
      </c>
      <c r="C407" s="50">
        <v>895544.09775730898</v>
      </c>
      <c r="D407" s="50">
        <v>931818.66076505603</v>
      </c>
    </row>
    <row r="408" spans="1:4">
      <c r="A408" s="41">
        <v>522447</v>
      </c>
      <c r="B408" s="15" t="s">
        <v>446</v>
      </c>
      <c r="C408" s="50">
        <v>3238182.26473008</v>
      </c>
      <c r="D408" s="50">
        <v>3218900.7521373299</v>
      </c>
    </row>
    <row r="409" spans="1:4">
      <c r="A409" s="41">
        <v>522451</v>
      </c>
      <c r="B409" s="15" t="s">
        <v>447</v>
      </c>
      <c r="C409" s="50">
        <v>1093964.44960201</v>
      </c>
      <c r="D409" s="50">
        <v>1131673.5533028001</v>
      </c>
    </row>
    <row r="410" spans="1:4">
      <c r="A410" s="41">
        <v>522452</v>
      </c>
      <c r="B410" s="15" t="s">
        <v>448</v>
      </c>
      <c r="C410" s="50">
        <v>2678152.8342290702</v>
      </c>
      <c r="D410" s="50">
        <v>2807889.99726546</v>
      </c>
    </row>
    <row r="411" spans="1:4">
      <c r="A411" s="41">
        <v>532359</v>
      </c>
      <c r="B411" s="15" t="s">
        <v>450</v>
      </c>
      <c r="C411" s="50">
        <v>685265.23430091201</v>
      </c>
      <c r="D411" s="50">
        <v>707701.195721008</v>
      </c>
    </row>
    <row r="412" spans="1:4">
      <c r="A412" s="41">
        <v>532362</v>
      </c>
      <c r="B412" s="15" t="s">
        <v>451</v>
      </c>
      <c r="C412" s="50">
        <v>2935269.3998499499</v>
      </c>
      <c r="D412" s="50">
        <v>3065845.54059728</v>
      </c>
    </row>
    <row r="413" spans="1:4">
      <c r="A413" s="41">
        <v>532363</v>
      </c>
      <c r="B413" s="15" t="s">
        <v>452</v>
      </c>
      <c r="C413" s="50">
        <v>619592.59740262898</v>
      </c>
      <c r="D413" s="50">
        <v>658067.21928236994</v>
      </c>
    </row>
    <row r="414" spans="1:4">
      <c r="A414" s="41">
        <v>532364</v>
      </c>
      <c r="B414" s="15" t="s">
        <v>453</v>
      </c>
      <c r="C414" s="50">
        <v>1438621.7762245601</v>
      </c>
      <c r="D414" s="50">
        <v>1455680.7310218101</v>
      </c>
    </row>
    <row r="415" spans="1:4">
      <c r="A415" s="41">
        <v>532369</v>
      </c>
      <c r="B415" s="15" t="s">
        <v>454</v>
      </c>
      <c r="C415" s="50">
        <v>435783.13270998799</v>
      </c>
      <c r="D415" s="50">
        <v>437807.56414185202</v>
      </c>
    </row>
    <row r="416" spans="1:4">
      <c r="A416" s="41">
        <v>532373</v>
      </c>
      <c r="B416" s="15" t="s">
        <v>540</v>
      </c>
      <c r="C416" s="50">
        <v>562598.03895554401</v>
      </c>
      <c r="D416" s="50">
        <v>583810.288705896</v>
      </c>
    </row>
    <row r="417" spans="1:4">
      <c r="A417" s="41">
        <v>532383</v>
      </c>
      <c r="B417" s="15" t="s">
        <v>456</v>
      </c>
      <c r="C417" s="50">
        <v>4827286.13845562</v>
      </c>
      <c r="D417" s="50">
        <v>4900965.4713661</v>
      </c>
    </row>
    <row r="418" spans="1:4">
      <c r="A418" s="41">
        <v>532384</v>
      </c>
      <c r="B418" s="15" t="s">
        <v>457</v>
      </c>
      <c r="C418" s="50">
        <v>427346.93507134798</v>
      </c>
      <c r="D418" s="50">
        <v>448400.21221692301</v>
      </c>
    </row>
    <row r="419" spans="1:4">
      <c r="A419" s="41">
        <v>532386</v>
      </c>
      <c r="B419" s="15" t="s">
        <v>541</v>
      </c>
      <c r="C419" s="50">
        <v>342734.81208077498</v>
      </c>
      <c r="D419" s="50">
        <v>357935.54451355501</v>
      </c>
    </row>
    <row r="420" spans="1:4">
      <c r="A420" s="41">
        <v>532387</v>
      </c>
      <c r="B420" s="15" t="s">
        <v>459</v>
      </c>
      <c r="C420" s="50">
        <v>348120.94765082002</v>
      </c>
      <c r="D420" s="50">
        <v>368637.66832685401</v>
      </c>
    </row>
    <row r="421" spans="1:4">
      <c r="A421" s="41">
        <v>532390</v>
      </c>
      <c r="B421" s="15" t="s">
        <v>460</v>
      </c>
      <c r="C421" s="50">
        <v>608939.60393088101</v>
      </c>
      <c r="D421" s="50">
        <v>627060.75801816001</v>
      </c>
    </row>
    <row r="422" spans="1:4">
      <c r="A422" s="41">
        <v>532391</v>
      </c>
      <c r="B422" s="15" t="s">
        <v>461</v>
      </c>
      <c r="C422" s="50">
        <v>801944.25053423003</v>
      </c>
      <c r="D422" s="50">
        <v>821402.33443628298</v>
      </c>
    </row>
    <row r="423" spans="1:4">
      <c r="A423" s="41">
        <v>532397</v>
      </c>
      <c r="B423" s="15" t="s">
        <v>462</v>
      </c>
      <c r="C423" s="50">
        <v>2926371.9175853902</v>
      </c>
      <c r="D423" s="50">
        <v>2901064.9973079199</v>
      </c>
    </row>
    <row r="424" spans="1:4">
      <c r="A424" s="41">
        <v>532399</v>
      </c>
      <c r="B424" s="15" t="s">
        <v>463</v>
      </c>
      <c r="C424" s="50">
        <v>2093160.20587024</v>
      </c>
      <c r="D424" s="50">
        <v>2140602.9813607601</v>
      </c>
    </row>
    <row r="425" spans="1:4">
      <c r="A425" s="41">
        <v>542301</v>
      </c>
      <c r="B425" s="15" t="s">
        <v>465</v>
      </c>
      <c r="C425" s="50">
        <v>1948971.3574689601</v>
      </c>
      <c r="D425" s="50">
        <v>2016414.4302509199</v>
      </c>
    </row>
    <row r="426" spans="1:4">
      <c r="A426" s="41">
        <v>542318</v>
      </c>
      <c r="B426" s="15" t="s">
        <v>542</v>
      </c>
      <c r="C426" s="50">
        <v>1657485.6754231099</v>
      </c>
      <c r="D426" s="50">
        <v>1756121.7033831801</v>
      </c>
    </row>
    <row r="427" spans="1:4">
      <c r="A427" s="41">
        <v>542324</v>
      </c>
      <c r="B427" s="15" t="s">
        <v>543</v>
      </c>
      <c r="C427" s="50">
        <v>2688458.06352705</v>
      </c>
      <c r="D427" s="50">
        <v>2832806.1106664701</v>
      </c>
    </row>
    <row r="428" spans="1:4">
      <c r="A428" s="41">
        <v>542332</v>
      </c>
      <c r="B428" s="15" t="s">
        <v>468</v>
      </c>
      <c r="C428" s="50">
        <v>4657111.7016544398</v>
      </c>
      <c r="D428" s="50">
        <v>4985643.0595341297</v>
      </c>
    </row>
    <row r="429" spans="1:4">
      <c r="A429" s="41">
        <v>542338</v>
      </c>
      <c r="B429" s="15" t="s">
        <v>469</v>
      </c>
      <c r="C429" s="50">
        <v>5396474.4303951096</v>
      </c>
      <c r="D429" s="50">
        <v>5611165.30536089</v>
      </c>
    </row>
    <row r="430" spans="1:4">
      <c r="A430" s="41">
        <v>542339</v>
      </c>
      <c r="B430" s="15" t="s">
        <v>470</v>
      </c>
      <c r="C430" s="50">
        <v>3954024.78837898</v>
      </c>
      <c r="D430" s="50">
        <v>4073855.63789071</v>
      </c>
    </row>
    <row r="431" spans="1:4">
      <c r="A431" s="41">
        <v>542343</v>
      </c>
      <c r="B431" s="15" t="s">
        <v>471</v>
      </c>
      <c r="C431" s="50">
        <v>3013268.28834537</v>
      </c>
      <c r="D431" s="50">
        <v>3133589.8166636098</v>
      </c>
    </row>
    <row r="432" spans="1:4">
      <c r="A432" s="41">
        <v>552349</v>
      </c>
      <c r="B432" s="15" t="s">
        <v>473</v>
      </c>
      <c r="C432" s="50">
        <v>2700622.9435024001</v>
      </c>
      <c r="D432" s="50">
        <v>2791127.0454419302</v>
      </c>
    </row>
    <row r="433" spans="1:4">
      <c r="A433" s="41">
        <v>553304</v>
      </c>
      <c r="B433" s="15" t="s">
        <v>474</v>
      </c>
      <c r="C433" s="50">
        <v>718236.29393816402</v>
      </c>
      <c r="D433" s="50">
        <v>738843.17473061103</v>
      </c>
    </row>
    <row r="434" spans="1:4">
      <c r="A434" s="41">
        <v>663800</v>
      </c>
      <c r="B434" s="15" t="s">
        <v>544</v>
      </c>
      <c r="C434" s="50">
        <v>7576193.4613188198</v>
      </c>
      <c r="D434" s="50">
        <v>7746757.78498636</v>
      </c>
    </row>
    <row r="435" spans="1:4">
      <c r="C435" s="51">
        <f>SUM(C2:C434)</f>
        <v>729474338.58707023</v>
      </c>
      <c r="D435" s="51">
        <f>SUM(D2:D434)</f>
        <v>758017670.00111866</v>
      </c>
    </row>
    <row r="436" spans="1:4">
      <c r="C436" s="50"/>
      <c r="D436" s="50"/>
    </row>
    <row r="437" spans="1:4">
      <c r="A437" t="s">
        <v>576</v>
      </c>
    </row>
  </sheetData>
  <mergeCells count="1">
    <mergeCell ref="C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HCLS Adjustment (2)</vt:lpstr>
      <vt:lpstr>Demand Calcs</vt:lpstr>
      <vt:lpstr>Main</vt:lpstr>
      <vt:lpstr>CAF BLS  Attributions</vt:lpstr>
      <vt:lpstr>CAF BLS Adjustment</vt:lpstr>
      <vt:lpstr>HCLS Adjustment</vt:lpstr>
      <vt:lpstr>SVS Adjustment</vt:lpstr>
      <vt:lpstr>NECA 5 year Projections</vt:lpstr>
      <vt:lpstr>'Demand Calcs'!Print_Area</vt:lpstr>
      <vt:lpstr>Main!Print_Area</vt:lpstr>
      <vt:lpstr>'CAF BLS  Attributions'!Print_Titles</vt:lpstr>
      <vt:lpstr>Main!Print_Titles</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john.putman</cp:lastModifiedBy>
  <cp:lastPrinted>2020-04-30T02:36:13Z</cp:lastPrinted>
  <dcterms:created xsi:type="dcterms:W3CDTF">2016-06-21T21:38:02Z</dcterms:created>
  <dcterms:modified xsi:type="dcterms:W3CDTF">2022-05-12T15:04:35Z</dcterms:modified>
</cp:coreProperties>
</file>